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nnelisewiehl/Desktop/Python/Final Publication/"/>
    </mc:Choice>
  </mc:AlternateContent>
  <xr:revisionPtr revIDLastSave="0" documentId="13_ncr:1_{6006EE7D-F549-0F4D-8605-B2B58469ABD1}" xr6:coauthVersionLast="47" xr6:coauthVersionMax="47" xr10:uidLastSave="{00000000-0000-0000-0000-000000000000}"/>
  <bookViews>
    <workbookView xWindow="10780" yWindow="780" windowWidth="23780" windowHeight="20380" activeTab="2" xr2:uid="{C885ADC1-1BBE-2B43-82EE-089BF4087DD0}"/>
  </bookViews>
  <sheets>
    <sheet name="python_inputs" sheetId="5" r:id="rId1"/>
    <sheet name="vertical_input" sheetId="4" r:id="rId2"/>
    <sheet name="read_me" sheetId="11" r:id="rId3"/>
    <sheet name="adjustment_explanation" sheetId="14" r:id="rId4"/>
  </sheets>
  <externalReferences>
    <externalReference r:id="rId5"/>
  </externalReferences>
  <definedNames>
    <definedName name="NCVb_fuel">[1]Assumption!$E$7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5" l="1" a="1"/>
  <c r="A1" i="5" s="1"/>
  <c r="EW24" i="4"/>
  <c r="EV24" i="4"/>
  <c r="EU24" i="4"/>
  <c r="ET24" i="4"/>
  <c r="ES24" i="4"/>
  <c r="ER24" i="4"/>
  <c r="EQ24" i="4"/>
  <c r="EP24" i="4"/>
  <c r="EO24" i="4"/>
  <c r="EN24" i="4"/>
  <c r="EM24" i="4"/>
  <c r="EL24" i="4"/>
  <c r="EK24" i="4"/>
  <c r="EJ24" i="4"/>
  <c r="EI24" i="4"/>
  <c r="EH24" i="4"/>
  <c r="EG24" i="4"/>
  <c r="EF24" i="4"/>
  <c r="EE24" i="4"/>
  <c r="ED24" i="4"/>
  <c r="EC24" i="4"/>
  <c r="EB24" i="4"/>
  <c r="EA24" i="4"/>
  <c r="DZ24" i="4"/>
  <c r="DY24" i="4"/>
  <c r="DX24" i="4"/>
  <c r="DW24" i="4"/>
  <c r="DV24" i="4"/>
  <c r="DU24" i="4"/>
  <c r="DT24" i="4"/>
  <c r="DS24" i="4"/>
  <c r="DR24" i="4"/>
  <c r="DQ24" i="4"/>
  <c r="DP24" i="4"/>
  <c r="DO24" i="4"/>
  <c r="DN24" i="4"/>
  <c r="DM24" i="4"/>
  <c r="DL24" i="4"/>
  <c r="DK24" i="4"/>
  <c r="DJ24" i="4"/>
  <c r="DI24" i="4"/>
  <c r="DH24" i="4"/>
  <c r="DG24" i="4"/>
  <c r="DF24" i="4"/>
  <c r="DE24" i="4"/>
  <c r="DD24" i="4"/>
  <c r="DC24" i="4"/>
  <c r="DB24" i="4"/>
  <c r="DA24" i="4"/>
  <c r="CZ24" i="4"/>
  <c r="CY24" i="4"/>
  <c r="CX24" i="4"/>
  <c r="CW24" i="4"/>
  <c r="CV24" i="4"/>
  <c r="CU24" i="4"/>
  <c r="CT24" i="4"/>
  <c r="CS24" i="4"/>
  <c r="CR24" i="4"/>
  <c r="CQ24" i="4"/>
  <c r="CP24" i="4"/>
  <c r="CO24" i="4"/>
  <c r="CN24" i="4"/>
  <c r="CM24" i="4"/>
  <c r="CL24" i="4"/>
  <c r="CK24" i="4"/>
  <c r="CJ24" i="4"/>
  <c r="CI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U24" i="4"/>
  <c r="AT24" i="4"/>
  <c r="AS24" i="4"/>
  <c r="AQ24" i="4"/>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C24" i="4"/>
  <c r="AW6" i="4"/>
  <c r="AV6" i="4"/>
  <c r="EV325" i="4"/>
  <c r="EU181" i="4" l="1"/>
  <c r="EU40" i="4"/>
  <c r="BP40" i="4" l="1"/>
  <c r="DL39" i="4" l="1"/>
  <c r="DK39" i="4"/>
  <c r="BS180" i="4" l="1"/>
  <c r="BT180" i="4"/>
  <c r="BU180" i="4"/>
  <c r="BV180" i="4"/>
  <c r="BW180" i="4"/>
  <c r="BR180" i="4"/>
  <c r="BB181" i="4"/>
  <c r="BB40" i="4"/>
  <c r="AY40" i="4"/>
  <c r="AX40" i="4"/>
  <c r="AT181" i="4"/>
  <c r="AS181" i="4"/>
  <c r="AT40" i="4"/>
  <c r="AS40" i="4"/>
  <c r="AP40" i="4"/>
  <c r="AP181" i="4" s="1"/>
  <c r="AO40" i="4"/>
  <c r="AO181" i="4" s="1"/>
  <c r="AN40" i="4"/>
  <c r="AN181" i="4" s="1"/>
  <c r="AM40" i="4"/>
  <c r="AM181" i="4" s="1"/>
  <c r="AL40" i="4"/>
  <c r="AL181" i="4" s="1"/>
  <c r="AK40" i="4"/>
  <c r="AK181" i="4" s="1"/>
  <c r="AJ40" i="4"/>
  <c r="AJ181" i="4" s="1"/>
  <c r="AI40" i="4"/>
  <c r="AI181" i="4" s="1"/>
  <c r="AH40" i="4"/>
  <c r="AH181" i="4" s="1"/>
  <c r="AG40" i="4"/>
  <c r="AG181" i="4" s="1"/>
  <c r="AF40" i="4"/>
  <c r="AF181" i="4" s="1"/>
  <c r="AE40" i="4"/>
  <c r="AE181" i="4" s="1"/>
  <c r="AZ9" i="4"/>
  <c r="F39" i="4" l="1"/>
  <c r="F180" i="4" s="1"/>
  <c r="F9" i="4"/>
  <c r="E39" i="4"/>
  <c r="E180" i="4" s="1"/>
  <c r="E9" i="4"/>
  <c r="D39" i="4"/>
  <c r="D180" i="4" s="1"/>
  <c r="D9" i="4"/>
  <c r="C39" i="4"/>
  <c r="C180" i="4" s="1"/>
  <c r="C9" i="4"/>
  <c r="AW269" i="4"/>
  <c r="AW184" i="4"/>
  <c r="AW9" i="4"/>
  <c r="AV269" i="4"/>
  <c r="AV184" i="4"/>
  <c r="AV9" i="4"/>
  <c r="G9" i="4" l="1"/>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S9" i="4"/>
  <c r="AT9" i="4"/>
  <c r="AU9" i="4"/>
  <c r="AX9" i="4"/>
  <c r="AY9" i="4"/>
  <c r="BA9" i="4"/>
  <c r="BB9" i="4"/>
  <c r="BC9" i="4"/>
  <c r="BD9" i="4"/>
  <c r="BE9" i="4"/>
  <c r="BF9" i="4"/>
  <c r="BG9" i="4"/>
  <c r="BH9" i="4"/>
  <c r="BI9" i="4"/>
  <c r="BJ9" i="4"/>
  <c r="BK9" i="4"/>
  <c r="BL9" i="4"/>
  <c r="BM9" i="4"/>
  <c r="BN9" i="4"/>
  <c r="BO9" i="4"/>
  <c r="BP9" i="4"/>
  <c r="BQ9" i="4"/>
  <c r="BR9" i="4"/>
  <c r="BS9" i="4"/>
  <c r="BT9" i="4"/>
  <c r="BU9" i="4"/>
  <c r="BV9" i="4"/>
  <c r="BW9" i="4"/>
  <c r="BX9" i="4"/>
  <c r="BY9" i="4"/>
  <c r="BZ9" i="4"/>
  <c r="CA9" i="4"/>
  <c r="CB9" i="4"/>
  <c r="CC9" i="4"/>
  <c r="CD9" i="4"/>
  <c r="CE9" i="4"/>
  <c r="CF9" i="4"/>
  <c r="CG9" i="4"/>
  <c r="CX9" i="4"/>
  <c r="CY9" i="4"/>
  <c r="CZ9" i="4"/>
  <c r="DA9" i="4"/>
  <c r="DB9" i="4"/>
  <c r="DC9" i="4"/>
  <c r="DD9" i="4"/>
  <c r="DE9" i="4"/>
  <c r="DF9" i="4"/>
  <c r="DG9" i="4"/>
  <c r="DH9" i="4"/>
  <c r="DI9" i="4"/>
  <c r="DJ9" i="4"/>
  <c r="DN9" i="4"/>
  <c r="DO9" i="4"/>
  <c r="DP9" i="4"/>
  <c r="DQ9" i="4"/>
  <c r="DR9" i="4"/>
  <c r="DS9" i="4"/>
  <c r="DT9" i="4"/>
  <c r="DU9" i="4"/>
  <c r="DV9" i="4"/>
  <c r="DW9" i="4"/>
  <c r="DX9" i="4"/>
  <c r="DY9" i="4"/>
  <c r="DZ9" i="4"/>
  <c r="EA9" i="4"/>
  <c r="EB9" i="4"/>
  <c r="EC9" i="4"/>
  <c r="ED9" i="4"/>
  <c r="EE9" i="4"/>
  <c r="EI9" i="4"/>
  <c r="EJ9" i="4"/>
  <c r="EK9" i="4"/>
  <c r="EL9" i="4"/>
  <c r="EM9" i="4"/>
  <c r="AR20" i="4" l="1"/>
  <c r="AR9" i="4" l="1"/>
  <c r="AR24" i="4"/>
  <c r="BQ183" i="4"/>
  <c r="BQ180" i="4"/>
  <c r="BQ40" i="4"/>
  <c r="BE39" i="4"/>
  <c r="BE180" i="4" s="1"/>
  <c r="CH39" i="4"/>
  <c r="CH180" i="4" s="1"/>
  <c r="CH20" i="4"/>
  <c r="CH19" i="4"/>
  <c r="CH18" i="4"/>
  <c r="CH9" i="4" l="1"/>
  <c r="CH24" i="4"/>
  <c r="EM183" i="4"/>
  <c r="EM41" i="4"/>
  <c r="EM40" i="4"/>
  <c r="EM39" i="4"/>
  <c r="EK40" i="4"/>
  <c r="EK39" i="4"/>
  <c r="EK225" i="4"/>
  <c r="EJ232" i="4"/>
  <c r="EJ225" i="4"/>
  <c r="EJ229" i="4"/>
  <c r="EL232" i="4"/>
  <c r="EL229" i="4"/>
  <c r="EL183" i="4"/>
  <c r="EL82" i="4"/>
  <c r="EJ181" i="4"/>
  <c r="EJ180" i="4"/>
  <c r="EI232" i="4"/>
  <c r="EI183" i="4"/>
  <c r="EI229" i="4"/>
  <c r="EK229" i="4"/>
  <c r="EJ39" i="4"/>
  <c r="EJ40" i="4"/>
  <c r="EK82" i="4"/>
  <c r="EJ82" i="4"/>
  <c r="EI82" i="4"/>
  <c r="EK183" i="4"/>
  <c r="EJ183" i="4"/>
  <c r="DC180" i="4" l="1"/>
  <c r="DC39" i="4"/>
  <c r="BX39" i="4"/>
  <c r="BX180" i="4" s="1"/>
  <c r="BD39" i="4"/>
  <c r="BD180" i="4" s="1"/>
  <c r="BC39" i="4"/>
  <c r="BC180" i="4" s="1"/>
  <c r="DZ180" i="4" l="1"/>
  <c r="DP39" i="4"/>
  <c r="DJ325" i="4"/>
  <c r="EA202" i="4" l="1"/>
  <c r="EA39" i="4"/>
  <c r="EA180" i="4" s="1"/>
  <c r="DZ202" i="4"/>
  <c r="DZ39" i="4"/>
  <c r="DY229" i="4"/>
  <c r="DY39" i="4"/>
  <c r="DY180" i="4" s="1"/>
  <c r="DX181" i="4" l="1"/>
  <c r="DX180" i="4"/>
  <c r="DX230" i="4"/>
  <c r="DX223" i="4"/>
  <c r="DX83" i="4"/>
  <c r="DX76" i="4"/>
  <c r="DX70" i="4"/>
  <c r="DX40" i="4"/>
  <c r="DX39" i="4"/>
  <c r="DW181" i="4"/>
  <c r="DW180" i="4"/>
  <c r="DW230" i="4"/>
  <c r="DW223" i="4"/>
  <c r="DW83" i="4"/>
  <c r="DW76" i="4"/>
  <c r="DW70" i="4"/>
  <c r="DW40" i="4"/>
  <c r="DW39" i="4"/>
  <c r="DV230" i="4"/>
  <c r="DV223" i="4"/>
  <c r="DV40" i="4"/>
  <c r="DV70" i="4"/>
  <c r="DV76" i="4"/>
  <c r="DV83" i="4"/>
  <c r="DV181" i="4"/>
  <c r="DV180" i="4"/>
  <c r="DV39" i="4"/>
  <c r="DU180" i="4"/>
  <c r="DU39" i="4"/>
  <c r="DT180" i="4"/>
  <c r="DT39" i="4"/>
  <c r="DS180" i="4"/>
  <c r="DS39" i="4"/>
  <c r="DR180" i="4"/>
  <c r="DR39" i="4"/>
  <c r="DQ180" i="4"/>
  <c r="DQ39" i="4"/>
  <c r="DP180" i="4"/>
  <c r="DO180" i="4"/>
  <c r="DO39" i="4"/>
  <c r="DN180" i="4"/>
  <c r="DN39" i="4"/>
  <c r="DJ180" i="4" l="1"/>
  <c r="DJ39" i="4"/>
  <c r="DF180" i="4"/>
  <c r="DF39" i="4"/>
  <c r="DE180" i="4"/>
  <c r="DE39" i="4"/>
  <c r="DD180" i="4"/>
  <c r="DD39" i="4"/>
  <c r="DB180" i="4" l="1"/>
  <c r="DB39" i="4"/>
  <c r="DA180" i="4"/>
  <c r="DA39" i="4"/>
  <c r="CZ180" i="4"/>
  <c r="CZ39" i="4"/>
  <c r="CY39" i="4"/>
  <c r="CX180" i="4"/>
  <c r="CX39" i="4"/>
  <c r="CE39" i="4"/>
  <c r="CE180" i="4" s="1"/>
  <c r="CD39" i="4"/>
  <c r="CD180" i="4" s="1"/>
  <c r="CC39" i="4"/>
  <c r="CC180" i="4" s="1"/>
  <c r="CB39" i="4"/>
  <c r="CB180" i="4" s="1"/>
  <c r="BY39" i="4" l="1"/>
  <c r="BY180" i="4" s="1"/>
  <c r="AU40" i="4" l="1"/>
  <c r="AU39" i="4"/>
  <c r="AU183" i="4"/>
  <c r="AU113" i="4" l="1"/>
  <c r="AU232" i="4"/>
  <c r="AY83" i="4" l="1"/>
  <c r="AX83" i="4"/>
  <c r="AT326" i="4" l="1"/>
  <c r="AS326" i="4"/>
  <c r="G180" i="4" l="1"/>
  <c r="AZ183" i="4" l="1"/>
  <c r="AZ182" i="4"/>
  <c r="AZ181" i="4"/>
  <c r="AZ41" i="4"/>
  <c r="AZ40" i="4"/>
  <c r="AR39" i="4"/>
  <c r="AR180" i="4" s="1"/>
  <c r="AQ39" i="4"/>
  <c r="AQ180" i="4" s="1"/>
  <c r="T180" i="4" l="1"/>
  <c r="U180" i="4"/>
  <c r="V180" i="4"/>
  <c r="W180" i="4"/>
  <c r="X180" i="4"/>
  <c r="Y180" i="4"/>
  <c r="Z180" i="4"/>
  <c r="AA180" i="4"/>
  <c r="AB180" i="4"/>
  <c r="AC180" i="4"/>
  <c r="AD180" i="4"/>
  <c r="S180" i="4"/>
  <c r="O180" i="4"/>
  <c r="P180" i="4"/>
  <c r="Q180" i="4"/>
  <c r="R180" i="4"/>
  <c r="M180" i="4"/>
  <c r="N180" i="4"/>
  <c r="K180" i="4"/>
  <c r="L180" i="4"/>
  <c r="I180" i="4"/>
  <c r="J180" i="4"/>
  <c r="H18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tc={0F8ADB27-E061-FA4A-9328-7D40AA1E3C47}</author>
    <author>tc={6993682F-4077-5549-BB61-21E2676A242A}</author>
    <author>tc={55746310-44AA-A74A-99DF-338D05AB7165}</author>
    <author>tc={CA857FE8-659E-1849-8EAA-4E2023FD0FAF}</author>
    <author>tc={57B0965D-19F4-3E4C-9174-ED95DF756E89}</author>
    <author>tc={91AEAE9A-8A29-7F44-9AD1-50A3A40171BE}</author>
  </authors>
  <commentList>
    <comment ref="EM6" authorId="0" shapeId="0" xr:uid="{0F8ADB27-E061-FA4A-9328-7D40AA1E3C47}">
      <text>
        <t>[Threaded comment]
Your version of Excel allows you to read this threaded comment; however, any edits to it will get removed if the file is opened in a newer version of Excel. Learn more: https://go.microsoft.com/fwlink/?linkid=870924
Comment:
    Took 2022 projection</t>
      </text>
    </comment>
    <comment ref="AQ15" authorId="1" shapeId="0" xr:uid="{6993682F-4077-5549-BB61-21E2676A242A}">
      <text>
        <t>[Threaded comment]
Your version of Excel allows you to read this threaded comment; however, any edits to it will get removed if the file is opened in a newer version of Excel. Learn more: https://go.microsoft.com/fwlink/?linkid=870924
Comment:
    In PDD list out the specific providence; but then use one fNRB value in MR</t>
      </text>
    </comment>
    <comment ref="CH20" authorId="2" shapeId="0" xr:uid="{55746310-44AA-A74A-99DF-338D05AB7165}">
      <text>
        <t>[Threaded comment]
Your version of Excel allows you to read this threaded comment; however, any edits to it will get removed if the file is opened in a newer version of Excel. Learn more: https://go.microsoft.com/fwlink/?linkid=870924
Comment:
    Adjusted as this total number of stoves wasn’t deployed day 1 of the Monitoring Period</t>
      </text>
    </comment>
    <comment ref="AZ22" authorId="3" shapeId="0" xr:uid="{CA857FE8-659E-1849-8EAA-4E2023FD0FAF}">
      <text>
        <t>[Threaded comment]
Your version of Excel allows you to read this threaded comment; however, any edits to it will get removed if the file is opened in a newer version of Excel. Learn more: https://go.microsoft.com/fwlink/?linkid=870924
Comment:
    Stoves is actually stove-days</t>
      </text>
    </comment>
    <comment ref="DG320" authorId="4" shapeId="0" xr:uid="{57B0965D-19F4-3E4C-9174-ED95DF756E89}">
      <text>
        <t>[Threaded comment]
Your version of Excel allows you to read this threaded comment; however, any edits to it will get removed if the file is opened in a newer version of Excel. Learn more: https://go.microsoft.com/fwlink/?linkid=870924
Comment:
    Usage combined with their eligibility rate</t>
      </text>
    </comment>
    <comment ref="BK329" authorId="5" shapeId="0" xr:uid="{91AEAE9A-8A29-7F44-9AD1-50A3A40171BE}">
      <text>
        <t xml:space="preserve">[Threaded comment]
Your version of Excel allows you to read this threaded comment; however, any edits to it will get removed if the file is opened in a newer version of Excel. Learn more: https://go.microsoft.com/fwlink/?linkid=870924
Comment:
    This is double counting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<sst xmlns="http://schemas.openxmlformats.org/spreadsheetml/2006/main" count="3086" uniqueCount="924">
  <si>
    <t>prov_project</t>
  </si>
  <si>
    <t>GS10974</t>
  </si>
  <si>
    <t>co2_ef_firewood</t>
  </si>
  <si>
    <t>eff_LPG_project</t>
  </si>
  <si>
    <t>eff_pellet_project</t>
  </si>
  <si>
    <t>protocol_type</t>
  </si>
  <si>
    <t>protocol_id</t>
  </si>
  <si>
    <t>num_countries</t>
  </si>
  <si>
    <t>fNRB_project</t>
  </si>
  <si>
    <t>n_devices_domestic</t>
  </si>
  <si>
    <t>n_devices_commercial</t>
  </si>
  <si>
    <t>project_days</t>
  </si>
  <si>
    <t>prc_firewood_baseline</t>
  </si>
  <si>
    <t>prc_charcoal_baseline</t>
  </si>
  <si>
    <t>prc_kerosene_baseline</t>
  </si>
  <si>
    <t>prc_lpg_baseline</t>
  </si>
  <si>
    <t>prc_ethanol_baseline</t>
  </si>
  <si>
    <t>prc_electric_baseline</t>
  </si>
  <si>
    <t>prc_firewood_baseline_commercial</t>
  </si>
  <si>
    <t>prc_kerosene_baseline_commercial</t>
  </si>
  <si>
    <t>prc_lpg_baseline_commercial</t>
  </si>
  <si>
    <t>prc_ethanol_baseline_commercial</t>
  </si>
  <si>
    <t>prc_electric_baseline_commercial</t>
  </si>
  <si>
    <t>kg_firewood_baseline</t>
  </si>
  <si>
    <t>kg_charcoal_baseline</t>
  </si>
  <si>
    <t>kg_kerosene_baseline</t>
  </si>
  <si>
    <t>kg_lpg_baseline</t>
  </si>
  <si>
    <t>l_ethanol_baseline</t>
  </si>
  <si>
    <t>kWh_electric_baseline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</si>
  <si>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</si>
  <si>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</si>
  <si>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</si>
  <si>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</si>
  <si>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</si>
  <si>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</si>
  <si>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</si>
  <si>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</si>
  <si>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eff_firewood_baseline</t>
  </si>
  <si>
    <t>eff_charcoal_baseline</t>
  </si>
  <si>
    <t>eff_kerosene_baseline</t>
  </si>
  <si>
    <t>eff_LPG_baseline</t>
  </si>
  <si>
    <t>eff_ethanol_baseline</t>
  </si>
  <si>
    <t>eff_electric_baseline</t>
  </si>
  <si>
    <t>eff_firewood_baseline_commercial</t>
  </si>
  <si>
    <t>eff_charcoal_baseline_commercial</t>
  </si>
  <si>
    <t>eff_kerosene_baseline_commercial</t>
  </si>
  <si>
    <t>eff_ethanol_baseline_commercial</t>
  </si>
  <si>
    <t>eff_electric_baseline_commercial</t>
  </si>
  <si>
    <t>eff_pellet_baseline_commercial</t>
  </si>
  <si>
    <t>ncv_firewood_baseline</t>
  </si>
  <si>
    <t>ncv_charcoal_baseline</t>
  </si>
  <si>
    <t>ncv_kerosene_baseline</t>
  </si>
  <si>
    <t>ncv_LPG_baseline</t>
  </si>
  <si>
    <t>ncv_pellets_baseline</t>
  </si>
  <si>
    <t>co2_ef_charcoal</t>
  </si>
  <si>
    <t>co2_ef_kerosene</t>
  </si>
  <si>
    <t>co2_ef_LPG</t>
  </si>
  <si>
    <t>co2_ef_ethanol</t>
  </si>
  <si>
    <t>co2_ef_electric</t>
  </si>
  <si>
    <t>co2_ef_pellets</t>
  </si>
  <si>
    <t>nonco2_ef_firewood</t>
  </si>
  <si>
    <t>nonco2_ef_charcoal</t>
  </si>
  <si>
    <t>nonco2_ef_kerosene</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</si>
  <si>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</si>
  <si>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</si>
  <si>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</si>
  <si>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</si>
  <si>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</si>
  <si>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</si>
  <si>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</si>
  <si>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</si>
  <si>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</si>
  <si>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</si>
  <si>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</si>
  <si>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</si>
  <si>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</si>
  <si>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</si>
  <si>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</si>
  <si>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</si>
  <si>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</si>
  <si>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</si>
  <si>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</si>
  <si>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</si>
  <si>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</si>
  <si>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</si>
  <si>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</si>
  <si>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</si>
  <si>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</si>
  <si>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</si>
  <si>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</si>
  <si>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</si>
  <si>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</si>
  <si>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</si>
  <si>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</si>
  <si>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</si>
  <si>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</si>
  <si>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</si>
  <si>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</si>
  <si>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</si>
  <si>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</si>
  <si>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</si>
  <si>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</si>
  <si>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</si>
  <si>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</si>
  <si>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</si>
  <si>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</si>
  <si>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</si>
  <si>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</si>
  <si>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</si>
  <si>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</si>
  <si>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</si>
  <si>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</si>
  <si>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</si>
  <si>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</si>
  <si>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</si>
  <si>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</si>
  <si>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</si>
  <si>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</si>
  <si>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</si>
  <si>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</si>
  <si>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</si>
  <si>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</si>
  <si>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</si>
  <si>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</si>
  <si>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</si>
  <si>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</si>
  <si>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</si>
  <si>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</si>
  <si>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</si>
  <si>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</si>
  <si>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</si>
  <si>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</si>
  <si>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</si>
  <si>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</si>
  <si>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</si>
  <si>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</si>
  <si>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</si>
  <si>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</si>
  <si>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</si>
  <si>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</si>
  <si>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</si>
  <si>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</si>
  <si>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</si>
  <si>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</si>
  <si>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</si>
  <si>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</si>
  <si>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</si>
  <si>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</si>
  <si>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</si>
  <si>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</si>
  <si>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kg_firewood_project</t>
  </si>
  <si>
    <t>kg_charcoal_project</t>
  </si>
  <si>
    <t>kg_kerosene_project</t>
  </si>
  <si>
    <t>kg_lpg_project</t>
  </si>
  <si>
    <t>l_ethanol_project</t>
  </si>
  <si>
    <t>kWh_electric_project</t>
  </si>
  <si>
    <t>kg_pellets_project</t>
  </si>
  <si>
    <t>kg_firewood_project_commercial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</si>
  <si>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</si>
  <si>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</si>
  <si>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</si>
  <si>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</si>
  <si>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</si>
  <si>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</si>
  <si>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</si>
  <si>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</si>
  <si>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eff_ethanol_project</t>
  </si>
  <si>
    <t>eff_electric_project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</si>
  <si>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</si>
  <si>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</si>
  <si>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</si>
  <si>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</si>
  <si>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</si>
  <si>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</si>
  <si>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</si>
  <si>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</si>
  <si>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</si>
  <si>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</si>
  <si>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</si>
  <si>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</si>
  <si>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</si>
  <si>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</si>
  <si>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</si>
  <si>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</si>
  <si>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</si>
  <si>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</si>
  <si>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</si>
  <si>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</si>
  <si>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</si>
  <si>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</si>
  <si>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</si>
  <si>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</si>
  <si>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</si>
  <si>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</si>
  <si>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</si>
  <si>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stoveproduction_ef_co2_charcoal_project</t>
  </si>
  <si>
    <t>stoveproduction_ef_co2_kerosene_project</t>
  </si>
  <si>
    <t>stoveproduction_ef_ch4_firewood_project</t>
  </si>
  <si>
    <t>stoveproduction_ef_n2O_firewood_project</t>
  </si>
  <si>
    <t>stoveproduction_ef_ch4_charcoal_project</t>
  </si>
  <si>
    <t>stoveproduction_ef_n2O_charcoal_project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</si>
  <si>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</si>
  <si>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</si>
  <si>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</si>
  <si>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</si>
  <si>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</si>
  <si>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</si>
  <si>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</si>
  <si>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</si>
  <si>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</si>
  <si>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</si>
  <si>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</si>
  <si>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</si>
  <si>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</si>
  <si>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</si>
  <si>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</si>
  <si>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</si>
  <si>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</si>
  <si>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</si>
  <si>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</si>
  <si>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</si>
  <si>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</si>
  <si>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</si>
  <si>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</si>
  <si>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</si>
  <si>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</si>
  <si>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</si>
  <si>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</si>
  <si>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</si>
  <si>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</si>
  <si>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</si>
  <si>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</si>
  <si>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</si>
  <si>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</si>
  <si>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</si>
  <si>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</si>
  <si>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</si>
  <si>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</si>
  <si>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</si>
  <si>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</si>
  <si>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</si>
  <si>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</si>
  <si>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</si>
  <si>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</si>
  <si>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</si>
  <si>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</si>
  <si>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</si>
  <si>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</si>
  <si>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</si>
  <si>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</si>
  <si>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</si>
  <si>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</si>
  <si>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</si>
  <si>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</si>
  <si>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</si>
  <si>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</si>
  <si>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</si>
  <si>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</si>
  <si>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</si>
  <si>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</si>
  <si>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</si>
  <si>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</si>
  <si>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</si>
  <si>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</si>
  <si>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</si>
  <si>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</si>
  <si>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</si>
  <si>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</si>
  <si>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</si>
  <si>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</si>
  <si>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</si>
  <si>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</si>
  <si>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</si>
  <si>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</si>
  <si>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</si>
  <si>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</si>
  <si>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</si>
  <si>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</si>
  <si>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</si>
  <si>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</si>
  <si>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leakage_binary</t>
  </si>
  <si>
    <t>leakage_default</t>
  </si>
  <si>
    <t>leakage_tCO2e</t>
  </si>
  <si>
    <t>kg_per_liter_ethanol_project</t>
  </si>
  <si>
    <t>country</t>
  </si>
  <si>
    <t>CDM AMS II G</t>
  </si>
  <si>
    <t>China</t>
  </si>
  <si>
    <t>monitoring_period</t>
  </si>
  <si>
    <t>verified_credits</t>
  </si>
  <si>
    <t>stove_year_cohort</t>
  </si>
  <si>
    <t>NA</t>
  </si>
  <si>
    <t>VCS1216</t>
  </si>
  <si>
    <t>GS2094</t>
  </si>
  <si>
    <t>VCS1719</t>
  </si>
  <si>
    <t>2016/2017</t>
  </si>
  <si>
    <t>VCS1721</t>
  </si>
  <si>
    <t>2016/2018</t>
  </si>
  <si>
    <t>GS10884</t>
  </si>
  <si>
    <t>GS TPDDTEC</t>
  </si>
  <si>
    <t>GS7312</t>
  </si>
  <si>
    <t>GS2564</t>
  </si>
  <si>
    <t>2019/2021</t>
  </si>
  <si>
    <t>more_than_one_stove_adj</t>
  </si>
  <si>
    <t>Mexico</t>
  </si>
  <si>
    <t>Ghana</t>
  </si>
  <si>
    <t>Malawi</t>
  </si>
  <si>
    <t>Central, Northern, &amp; Southern</t>
  </si>
  <si>
    <t>Guatemala</t>
  </si>
  <si>
    <t>Nigeria</t>
  </si>
  <si>
    <t>Haiti</t>
  </si>
  <si>
    <t>Ouest</t>
  </si>
  <si>
    <t>Nigeria tot</t>
  </si>
  <si>
    <t>Guatemala tot</t>
  </si>
  <si>
    <t>Ghana tot</t>
  </si>
  <si>
    <t>Mexico tot</t>
  </si>
  <si>
    <t>prc_charcoal_baseline_commercial</t>
  </si>
  <si>
    <t>eff_pellets_baseline</t>
  </si>
  <si>
    <t>eff_LPG_baseline_commercial</t>
  </si>
  <si>
    <t>ncv_ethanol_baseline</t>
  </si>
  <si>
    <t>nonco2_ef_LPG</t>
  </si>
  <si>
    <t>kg_charcoal_project_commercial</t>
  </si>
  <si>
    <t>ncv_charcoal_project</t>
  </si>
  <si>
    <t>prc_pellets_baseline</t>
  </si>
  <si>
    <t>kg_pellets_baseline</t>
  </si>
  <si>
    <t>prc_pellets_baseline_commercial</t>
  </si>
  <si>
    <t>kg_pellets_baseline_commercial</t>
  </si>
  <si>
    <t>mfNRB_bailis</t>
  </si>
  <si>
    <t>expfNRB_bailis</t>
  </si>
  <si>
    <t>prc_firewood_project</t>
  </si>
  <si>
    <t>prc_charcoal_project</t>
  </si>
  <si>
    <t>prc_kerosene_project</t>
  </si>
  <si>
    <t>prc_lpg_project</t>
  </si>
  <si>
    <t>prc_ethanol_project</t>
  </si>
  <si>
    <t>prc_electric_project</t>
  </si>
  <si>
    <t>prc_pellets_project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</si>
  <si>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</si>
  <si>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</si>
  <si>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</si>
  <si>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</si>
  <si>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</si>
  <si>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</si>
  <si>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</si>
  <si>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Units</t>
  </si>
  <si>
    <t>tCO2e</t>
  </si>
  <si>
    <t>countries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</si>
  <si>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</si>
  <si>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</si>
  <si>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</si>
  <si>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</si>
  <si>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</si>
  <si>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</si>
  <si>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</si>
  <si>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</si>
  <si>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</si>
  <si>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</si>
  <si>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</si>
  <si>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</si>
  <si>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</si>
  <si>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</si>
  <si>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project_adoption_commercial</t>
  </si>
  <si>
    <t>project_usage_commercial</t>
  </si>
  <si>
    <t>av_hhsize</t>
  </si>
  <si>
    <t>individuals</t>
  </si>
  <si>
    <t>region</t>
  </si>
  <si>
    <t>Asia</t>
  </si>
  <si>
    <t>project_days_commercial</t>
  </si>
  <si>
    <t>GS447</t>
  </si>
  <si>
    <t>Uganda</t>
  </si>
  <si>
    <t>Uganda tot</t>
  </si>
  <si>
    <t>Kenya</t>
  </si>
  <si>
    <t>Kenya tot</t>
  </si>
  <si>
    <t>India tot</t>
  </si>
  <si>
    <t>India</t>
  </si>
  <si>
    <t>Honduras tot</t>
  </si>
  <si>
    <t>Honduras</t>
  </si>
  <si>
    <t>Ethiopia tot</t>
  </si>
  <si>
    <t>Ethiopia</t>
  </si>
  <si>
    <t>Burkina Faso</t>
  </si>
  <si>
    <t>Bangladesh tot</t>
  </si>
  <si>
    <t>Bangladesh</t>
  </si>
  <si>
    <t>GS500</t>
  </si>
  <si>
    <t>8th</t>
  </si>
  <si>
    <t>Sudan</t>
  </si>
  <si>
    <t>Northern Darfur</t>
  </si>
  <si>
    <t>CDM AMS I E</t>
  </si>
  <si>
    <t>Sub-Saharan Africa</t>
  </si>
  <si>
    <t>GS7438</t>
  </si>
  <si>
    <t>GS3112</t>
  </si>
  <si>
    <t>1-2 years</t>
  </si>
  <si>
    <t>2-3 years</t>
  </si>
  <si>
    <t>3-4 years</t>
  </si>
  <si>
    <t>GS407</t>
  </si>
  <si>
    <t>small domestic</t>
  </si>
  <si>
    <t>medium domestic</t>
  </si>
  <si>
    <t>domestic</t>
  </si>
  <si>
    <t>other_tCO2e_reduction</t>
  </si>
  <si>
    <t>GS913</t>
  </si>
  <si>
    <t>Lesotho</t>
  </si>
  <si>
    <t>districts Berea, Maseru, Leribe, Mohale’s Hoek, Mafeteng
and Butha-Buthe.</t>
  </si>
  <si>
    <t>GS6212</t>
  </si>
  <si>
    <t>Nepal</t>
  </si>
  <si>
    <t>Nepal tot</t>
  </si>
  <si>
    <t>GS5642</t>
  </si>
  <si>
    <t>01/06/2020 to 31/03/2022</t>
  </si>
  <si>
    <t>GS2758</t>
  </si>
  <si>
    <t>Dec 2015-Nov 2016</t>
  </si>
  <si>
    <t>Dec 2016-Nov 2017</t>
  </si>
  <si>
    <t>Dec 2017-Nov 2018</t>
  </si>
  <si>
    <t>Dec 2018-Nov 2019</t>
  </si>
  <si>
    <t>Dec 2019-Nov 2020</t>
  </si>
  <si>
    <t>Dec 2020-Nov 2021</t>
  </si>
  <si>
    <t>Central America</t>
  </si>
  <si>
    <t>26/04/2017 to 30/09/2018</t>
  </si>
  <si>
    <t>GS1060</t>
  </si>
  <si>
    <t>MP9</t>
  </si>
  <si>
    <t>scenario 1</t>
  </si>
  <si>
    <t>Rwanda</t>
  </si>
  <si>
    <t>scenario 2</t>
  </si>
  <si>
    <t>scenario 3</t>
  </si>
  <si>
    <t>MP8</t>
  </si>
  <si>
    <t>GS2744</t>
  </si>
  <si>
    <t>West Africa</t>
  </si>
  <si>
    <t>Bamako</t>
  </si>
  <si>
    <t>new CP</t>
  </si>
  <si>
    <t>wassa large</t>
  </si>
  <si>
    <t>wassa super</t>
  </si>
  <si>
    <t>GS1094</t>
  </si>
  <si>
    <t>GS4291</t>
  </si>
  <si>
    <t>GS6604</t>
  </si>
  <si>
    <t>PDD</t>
  </si>
  <si>
    <t>GS1267</t>
  </si>
  <si>
    <t>1st</t>
  </si>
  <si>
    <t>2nd</t>
  </si>
  <si>
    <t>3rd</t>
  </si>
  <si>
    <t>4th</t>
  </si>
  <si>
    <t>5th</t>
  </si>
  <si>
    <t>6th</t>
  </si>
  <si>
    <t>GS2439</t>
  </si>
  <si>
    <t>1st 2012</t>
  </si>
  <si>
    <t>ecocina</t>
  </si>
  <si>
    <t>1st 2013</t>
  </si>
  <si>
    <t>1st 2014</t>
  </si>
  <si>
    <t>ecoplancha</t>
  </si>
  <si>
    <t>GS2445</t>
  </si>
  <si>
    <t>per stove per day in 1st MR</t>
  </si>
  <si>
    <t>GS7578</t>
  </si>
  <si>
    <t>Mozambique</t>
  </si>
  <si>
    <t>Maputo &amp; Matola</t>
  </si>
  <si>
    <t>Maputo Province and Maputo City Province</t>
  </si>
  <si>
    <t>GS2513</t>
  </si>
  <si>
    <t>GS4677</t>
  </si>
  <si>
    <t>GS2441</t>
  </si>
  <si>
    <t>Ecocina 2013</t>
  </si>
  <si>
    <t>Ecocina 2014</t>
  </si>
  <si>
    <t>Plancha 2011</t>
  </si>
  <si>
    <t>Plancha 2012</t>
  </si>
  <si>
    <t>ONIL 2011</t>
  </si>
  <si>
    <t>ONIL 2012</t>
  </si>
  <si>
    <t>ONIL 2013</t>
  </si>
  <si>
    <t>GS5003</t>
  </si>
  <si>
    <t>SGF</t>
  </si>
  <si>
    <t>GF</t>
  </si>
  <si>
    <t>GS Simplified</t>
  </si>
  <si>
    <t>GS6129</t>
  </si>
  <si>
    <t>Myanmar</t>
  </si>
  <si>
    <t>Mandalay Region </t>
  </si>
  <si>
    <t>Rwanda tot</t>
  </si>
  <si>
    <t>Sichuan province</t>
  </si>
  <si>
    <t>Malawi tot</t>
  </si>
  <si>
    <t>Jalisco, Mexico, San Luis Potosi, Veracruz, Sonora, Michoacan, Oaxaca, and Guanajuato</t>
  </si>
  <si>
    <t>Eastern Province- Bugesera (formerly kigali-ngali admin unit)</t>
  </si>
  <si>
    <t>Buikve (prior Mukono), Mukono and Kayunga</t>
  </si>
  <si>
    <t>GS Metered</t>
  </si>
  <si>
    <t>GS11509</t>
  </si>
  <si>
    <t>Zambia</t>
  </si>
  <si>
    <t>Lusaka</t>
  </si>
  <si>
    <t>GS11352</t>
  </si>
  <si>
    <t>Nairobi</t>
  </si>
  <si>
    <t>GS11507</t>
  </si>
  <si>
    <t>Kigali</t>
  </si>
  <si>
    <t>rebound</t>
  </si>
  <si>
    <t>type</t>
  </si>
  <si>
    <t>firewood</t>
  </si>
  <si>
    <t>charcoal</t>
  </si>
  <si>
    <t>switch</t>
  </si>
  <si>
    <t>biomass</t>
  </si>
  <si>
    <t>verified_credits_per_stove</t>
  </si>
  <si>
    <t>Mali</t>
  </si>
  <si>
    <t>stove</t>
  </si>
  <si>
    <t>cdm_imp_firewood</t>
  </si>
  <si>
    <t>cdm_imp_charcoal</t>
  </si>
  <si>
    <t>gs_imp_charcoal</t>
  </si>
  <si>
    <t>gs_lpg</t>
  </si>
  <si>
    <t>ethanol</t>
  </si>
  <si>
    <t>gs_imp_firewood</t>
  </si>
  <si>
    <t>pellets</t>
  </si>
  <si>
    <t>GS1146</t>
  </si>
  <si>
    <t>MP4</t>
  </si>
  <si>
    <t>monitoring firewood</t>
  </si>
  <si>
    <t>monitoring charcoal</t>
  </si>
  <si>
    <t>monitoring LPG only</t>
  </si>
  <si>
    <t>commercial</t>
  </si>
  <si>
    <t>Kadiogo Province:</t>
  </si>
  <si>
    <t>GS 11330</t>
  </si>
  <si>
    <t>protocol_version</t>
  </si>
  <si>
    <t>GS TPDDTEC v3.1</t>
  </si>
  <si>
    <t>GS TPDDTEC v3.2</t>
  </si>
  <si>
    <t>GS Methodology for Improved Cook stoves and Kitchen Regimes v1.</t>
  </si>
  <si>
    <t>GS TPDDTEC v 2.</t>
  </si>
  <si>
    <t>AMS-II.G. ver. 3</t>
  </si>
  <si>
    <t>AMS-II.G. ver. 5</t>
  </si>
  <si>
    <t>AMS-II.G (Version 05.0 EB 70)</t>
  </si>
  <si>
    <t>AMS-II.G. Version 03 </t>
  </si>
  <si>
    <t>GS Improved Cook-Stoves and Kitchen Regimes version 01</t>
  </si>
  <si>
    <t>AMS II.G Version 09 </t>
  </si>
  <si>
    <t>GS TPDDTEC v2</t>
  </si>
  <si>
    <t>The Gold Standard Simplified Methodology for Efficient Cookstoves, Version 1.1,</t>
  </si>
  <si>
    <t>AMS-II.G. Version 09</t>
  </si>
  <si>
    <t>GS TPDDTEC v1</t>
  </si>
  <si>
    <t>AMS-I.E, version 10</t>
  </si>
  <si>
    <t>AMS-I.E, version 5</t>
  </si>
  <si>
    <t>AMS-I.E, version 6</t>
  </si>
  <si>
    <t>The Gold Standard Simplified Methodology for Efficient Cookstoves, Version 01, </t>
  </si>
  <si>
    <t>GS TPDDTEC v 4</t>
  </si>
  <si>
    <t>Any other tonnes of carbon that the project subtracts from their carbon reductions</t>
  </si>
  <si>
    <t>A percent adjustment if the project distributes multiple stoves to individual households</t>
  </si>
  <si>
    <t>The amount of leakage found if the project acesses leakage (i.e., does not use the default adjustment)</t>
  </si>
  <si>
    <t>The default leakage adjustment (typically always 95% if utilized)</t>
  </si>
  <si>
    <t>A binary value to determine if the project uses the default adjustment (i.e., 1 if they use the default, 0 if not)</t>
  </si>
  <si>
    <t xml:space="preserve">Rate of usage of the commercial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</si>
  <si>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</si>
  <si>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</si>
  <si>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domestic project stove. We define adoption as a binary of whether the project stove is used at all. Protocols define this as drop off rate.</t>
  </si>
  <si>
    <t>Project nitrous oxide emission factor for processing for pellets</t>
  </si>
  <si>
    <t>Project methane emission factor for processing for pellets</t>
  </si>
  <si>
    <t>Project carbon dioxide emission factor for processing for pellets</t>
  </si>
  <si>
    <t>Project nitrous oxide emission factor for processing for electricity</t>
  </si>
  <si>
    <t>Project methane emission factor for processing for electricity</t>
  </si>
  <si>
    <t>Project carbon dioxide emission factor for processing for electricity</t>
  </si>
  <si>
    <t>Project nitrous oxide emission factor for processing for ethanol</t>
  </si>
  <si>
    <t>Project methane emission factor for processing for ethanol</t>
  </si>
  <si>
    <t>Project carbon dioxide emission factor for processing for ethanol</t>
  </si>
  <si>
    <t>Project nitrous oxide emission factor for processing for LPG</t>
  </si>
  <si>
    <t>Project methane emission factor for processing for LPG</t>
  </si>
  <si>
    <t>Project carbon dioxide emission factor for processing for LPG</t>
  </si>
  <si>
    <t>Project nitrous oxide emission factor for processing for kerosene</t>
  </si>
  <si>
    <t>Project methane emission factor for processing for kerosene</t>
  </si>
  <si>
    <t>Project carbon dioxide emission factor for processing for kerosene</t>
  </si>
  <si>
    <t>Project nitrous oxide emission factor for processing for charcoal</t>
  </si>
  <si>
    <t>Project methane emission factor for processing for charcoal</t>
  </si>
  <si>
    <t>Project carbon dioxide emission factor for processing for charcoal</t>
  </si>
  <si>
    <t>Project nitrous oxide emission factor for processing for firewood</t>
  </si>
  <si>
    <t xml:space="preserve">Project methane emission factor for processing for firewood </t>
  </si>
  <si>
    <t>Project carbon dioxide emission factor for processing for firewood</t>
  </si>
  <si>
    <t>Project nitrous oxide emission factor for distribution for pellets</t>
  </si>
  <si>
    <t>Project methane emission factor for distribution for pellets</t>
  </si>
  <si>
    <t>Project carbon dioxide emission factor for distribution for pellets</t>
  </si>
  <si>
    <t>Project nitrous oxide emission factor for distribution for electric</t>
  </si>
  <si>
    <t>Project methane emission factor for distribution for electric</t>
  </si>
  <si>
    <t>Project carbon dioxide emission factor for distribution for electric</t>
  </si>
  <si>
    <t>Project nitrous oxide emission factor for distribution for ethanol</t>
  </si>
  <si>
    <t>Project methane emission factor for distribution for ethanol</t>
  </si>
  <si>
    <t>Project carbon dioxide emission factor for distribution for ethanol</t>
  </si>
  <si>
    <t>Project nitrous oxide emission factor for distribution for LPG</t>
  </si>
  <si>
    <t>Project methane emission factor for distribution for LPG</t>
  </si>
  <si>
    <t>Project carbon dioxide emission factor for distribution for LPG</t>
  </si>
  <si>
    <t>Project nitrous oxide emission factor for distribution for kerosene</t>
  </si>
  <si>
    <t>Project methane emission factor for distribution for kerosene</t>
  </si>
  <si>
    <t>Project carbon dioxide emission factor for distribution for kerosene</t>
  </si>
  <si>
    <t>Project nitrous oxide emission factor for distribution for charcoal</t>
  </si>
  <si>
    <t>Project methane emission factor for distribution for charcoal</t>
  </si>
  <si>
    <t>Project carbon dioxide emission factor for distribution for charcoal</t>
  </si>
  <si>
    <t xml:space="preserve">Project nitrous oxide emission factor for distribution for  firewood </t>
  </si>
  <si>
    <t xml:space="preserve">Project methane emission factor for distribution for firewood </t>
  </si>
  <si>
    <t>Project carbon dioxide emission factor for distribution for firewood</t>
  </si>
  <si>
    <t xml:space="preserve">Project nitrous oxide emission factor for feedstock production for </t>
  </si>
  <si>
    <t xml:space="preserve">Project methane emission factor for feedstock production for </t>
  </si>
  <si>
    <t xml:space="preserve">Project carbon dioxide emission factor for feedstock production for </t>
  </si>
  <si>
    <t>Project nitrous oxide emission factor for feedstock production for LPG</t>
  </si>
  <si>
    <t>Project methane emission factor for feedstock production for LPG</t>
  </si>
  <si>
    <t>Project carbon dioxide emission factor for feedstock production for LPG</t>
  </si>
  <si>
    <t>Project nitrous oxide emission factor for feedstock production for kerosene</t>
  </si>
  <si>
    <t>Project methane emission factor for feedstock production for kerosene</t>
  </si>
  <si>
    <t>Project carbon dioxide emission factor for feedstock production for kerosene</t>
  </si>
  <si>
    <t>Project nitrous oxide emission factor for feedstock production for charcoal</t>
  </si>
  <si>
    <t>Project methane emission factor for feedstock production for charcoal</t>
  </si>
  <si>
    <t>Project carbon dioxide emission factor for feedstock production for charcoal</t>
  </si>
  <si>
    <t>Project nitrous oxide emission factor for feedstock production for firewood</t>
  </si>
  <si>
    <t>Project methane emission factor for feedstock production for firewood</t>
  </si>
  <si>
    <t>Project carbon dioxide emission factor for feedstock production for firewood</t>
  </si>
  <si>
    <t xml:space="preserve">Project nitrous oxide emission factor for stove production for </t>
  </si>
  <si>
    <t xml:space="preserve">Project methane emission factor for stove production for </t>
  </si>
  <si>
    <t xml:space="preserve">Project carbon dioxide emission factor for stove production for </t>
  </si>
  <si>
    <t>Project nitrous oxide emission factor for stove production for LPG</t>
  </si>
  <si>
    <t>Project methane emission factor for stove production for LPG</t>
  </si>
  <si>
    <t>Project carbon dioxide emission factor for stove production for LPG</t>
  </si>
  <si>
    <t>Project nitrous oxide emission factor for stove production for kerosene</t>
  </si>
  <si>
    <t>Project methane emission factor for stove production for kerosene</t>
  </si>
  <si>
    <t>Project carbon dioxide emission factor for stove production for kerosene</t>
  </si>
  <si>
    <t>Project nitrous oxide emission factor for stove production for charcoal</t>
  </si>
  <si>
    <t>Project methane emission factor for stove production for charcoal</t>
  </si>
  <si>
    <t>Project carbon dioxide emission factor for stove production for charcoal</t>
  </si>
  <si>
    <t>Project nitrous oxide emission factor for stove production for firewood</t>
  </si>
  <si>
    <t xml:space="preserve">Project methane emission factor for stove production for firewood </t>
  </si>
  <si>
    <t>Project carbon dioxide emission factor for stove production for  firewood</t>
  </si>
  <si>
    <t>Project non-carbon dioxide emission factor for pellets</t>
  </si>
  <si>
    <t>Project non-carbon dioxide emission factor for electric</t>
  </si>
  <si>
    <t>Project non-carbon dioxide emission factor for ethanol</t>
  </si>
  <si>
    <t>Project non-carbon dioxide emission factor for LPG</t>
  </si>
  <si>
    <t>Project non-carbon dioxide emission factor for kerosene</t>
  </si>
  <si>
    <t>Project non-carbon dioxide emission factor for charcoal</t>
  </si>
  <si>
    <t>Project non-carbon dioxide emission factor for firewood</t>
  </si>
  <si>
    <t>Project carbon dioxide emission factor for pellets</t>
  </si>
  <si>
    <t>Project carbon dioxide emission factor for elecricity</t>
  </si>
  <si>
    <t>Project carbon dioxide emission factor for ethanol</t>
  </si>
  <si>
    <t>Project carbon dioxide emission factor for LPG</t>
  </si>
  <si>
    <t>Project carbon dioxide emission factor for kerosene</t>
  </si>
  <si>
    <t>Project carbon dioxide emission factor for charcoal</t>
  </si>
  <si>
    <t>Project carbon dioxide emission factor for firewood</t>
  </si>
  <si>
    <t>Project net calorific value of pellets</t>
  </si>
  <si>
    <t>Project net calorific value of ethanol</t>
  </si>
  <si>
    <t>Project net calorific value of LPG</t>
  </si>
  <si>
    <t>Project net calorific value of kerosene</t>
  </si>
  <si>
    <t>Project net calorific value of charcoal</t>
  </si>
  <si>
    <t>Project net calorific value of firewood</t>
  </si>
  <si>
    <t xml:space="preserve">The efficiency of the commercial pellets project  stove </t>
  </si>
  <si>
    <t xml:space="preserve">The efficiency of the commercial electric project  stove </t>
  </si>
  <si>
    <t xml:space="preserve">The efficiency of the commercial ethanol project  stove </t>
  </si>
  <si>
    <t xml:space="preserve">The efficiency of the commercial LPG project  stove </t>
  </si>
  <si>
    <t xml:space="preserve">The efficiency of the commercial kerosene project  stove </t>
  </si>
  <si>
    <t xml:space="preserve">The efficiency of the commercial charcoal project stove </t>
  </si>
  <si>
    <t xml:space="preserve">The efficiency of the commercial firewood project  stove </t>
  </si>
  <si>
    <t xml:space="preserve">The efficiency of the domestic pellets project stove </t>
  </si>
  <si>
    <t xml:space="preserve">The efficiency of the domestic electric project  stove </t>
  </si>
  <si>
    <t xml:space="preserve">The efficiency of the domesticethanol project  stove </t>
  </si>
  <si>
    <t xml:space="preserve">The efficiency of the domestic LPG project  stove </t>
  </si>
  <si>
    <t xml:space="preserve">The efficiency of the domestickerosene project  stove </t>
  </si>
  <si>
    <t xml:space="preserve">The efficiency of the domestic charcoal project  stove </t>
  </si>
  <si>
    <t xml:space="preserve">The efficiency of the domestic firewood project stove </t>
  </si>
  <si>
    <t xml:space="preserve">The number of kilograms of pellets per day per commercial device in the project scenario </t>
  </si>
  <si>
    <t xml:space="preserve">The number of kWh of electricity per day per commercial device in the project scenario </t>
  </si>
  <si>
    <t xml:space="preserve">The number of liters of ethanol per day per commercial device in the baseline scenario </t>
  </si>
  <si>
    <t xml:space="preserve">The number of kilograms of LPG per day per commercial device in the baseline scenario </t>
  </si>
  <si>
    <t xml:space="preserve">The number of kilograms of kerosene per day per commercial device in the baseline scenario </t>
  </si>
  <si>
    <t xml:space="preserve">The number of kilograms of charcoal per day per commercial device in the baseline scenario </t>
  </si>
  <si>
    <t xml:space="preserve">The number of kilograms of firewood per day per commercial device in the baseline scenario </t>
  </si>
  <si>
    <t xml:space="preserve">The number of kilograms of pellets per day per domestic device in the project scenario </t>
  </si>
  <si>
    <t xml:space="preserve">The number of kWh of electricity per day per domestic device in the project scenario </t>
  </si>
  <si>
    <t>Density of ethanol</t>
  </si>
  <si>
    <t xml:space="preserve">The number of liters of ethanol per day per commercial device in the project scenario </t>
  </si>
  <si>
    <t xml:space="preserve">The number of kilograms of LPG per day per commercial device in the project scenario </t>
  </si>
  <si>
    <t xml:space="preserve">The number of kilograms of kerosene per day per commercial device in the project scenario </t>
  </si>
  <si>
    <t xml:space="preserve">The number of kilograms of charcoal per day per commercial device in the project scenario </t>
  </si>
  <si>
    <t xml:space="preserve">The number of kilograms of firewood per day per domestic device in the project scenario </t>
  </si>
  <si>
    <t>Baseline nitrous oxide emission factor for processing for pellets</t>
  </si>
  <si>
    <t>Baseline methane emission factor for processing for pellets</t>
  </si>
  <si>
    <t>Baseline carbon dioxide emission factor for processing for pellets</t>
  </si>
  <si>
    <t>Baseline nitrous oxide emission factor for processing for electricity</t>
  </si>
  <si>
    <t>Baseline methane emission factor for processing for electricity</t>
  </si>
  <si>
    <t>Baseline carbon dioxide emission factor for processing for electricity</t>
  </si>
  <si>
    <t>Baseline nitrous oxide emission factor for processing for ethanol</t>
  </si>
  <si>
    <t>Baseline methane emission factor for processing for ethanol</t>
  </si>
  <si>
    <t>Baseline carbon dioxide emission factor for processing for ethanol</t>
  </si>
  <si>
    <t>Baseline nitrous oxide emission factor for processing for LPG</t>
  </si>
  <si>
    <t>Baseline methane emission factor for processing for LPG</t>
  </si>
  <si>
    <t>Baseline carbon dioxide emission factor for processing for LPG</t>
  </si>
  <si>
    <t>Baseline nitrous oxide emission factor for processing for kerosene</t>
  </si>
  <si>
    <t>Baseline methane emission factor for processing for kerosene</t>
  </si>
  <si>
    <t>Baseline carbon dioxide emission factor for processing for kerosene</t>
  </si>
  <si>
    <t>Baseline nitrous oxide emission factor for processing for charcoal</t>
  </si>
  <si>
    <t>Baseline methane emission factor for processing for charcoal</t>
  </si>
  <si>
    <t>Baseline carbon dioxide emission factor for processing for charcoal</t>
  </si>
  <si>
    <t>Baseline nitrous oxide emission factor for processing for firewood</t>
  </si>
  <si>
    <t xml:space="preserve">Baseline methane emission factor for processing for firewood </t>
  </si>
  <si>
    <t>Baseline carbon dioxide emission factor for processing for firewood</t>
  </si>
  <si>
    <t>Baseline nitrous oxide emission factor for distribution for pellets</t>
  </si>
  <si>
    <t>Baseline methane emission factor for distribution for pellets</t>
  </si>
  <si>
    <t>Baseline carbon dioxide emission factor for distribution for pellets</t>
  </si>
  <si>
    <t>Baseline nitrous oxide emission factor for distribution for electric</t>
  </si>
  <si>
    <t>Baseline methane emission factor for distribution for electric</t>
  </si>
  <si>
    <t>Baseline carbon dioxide emission factor for distribution for electric</t>
  </si>
  <si>
    <t>Baseline nitrous oxide emission factor for distribution for ethanol</t>
  </si>
  <si>
    <t>Baseline methane emission factor for distribution for ethanol</t>
  </si>
  <si>
    <t>Baseline carbon dioxide emission factor for distribution for ethanol</t>
  </si>
  <si>
    <t>Baseline nitrous oxide emission factor for distribution for LPG</t>
  </si>
  <si>
    <t>Baseline methane emission factor for distribution for LPG</t>
  </si>
  <si>
    <t>Baseline carbon dioxide emission factor for distribution for LPG</t>
  </si>
  <si>
    <t>Baseline nitrous oxide emission factor for distribution for kerosene</t>
  </si>
  <si>
    <t>Baseline methane emission factor for distribution for kerosene</t>
  </si>
  <si>
    <t>Baseline carbon dioxide emission factor for distribution for kerosene</t>
  </si>
  <si>
    <t>Baseline nitrous oxide emission factor for distribution for charcoal</t>
  </si>
  <si>
    <t>Baseline methane emission factor for distribution for charcoal</t>
  </si>
  <si>
    <t>Baseline carbon dioxide emission factor for distribution for charcoal</t>
  </si>
  <si>
    <t xml:space="preserve">Baseline nitrous oxide emission factor for distribution for  firewood </t>
  </si>
  <si>
    <t xml:space="preserve">Baseline methane emission factor for distribution for firewood </t>
  </si>
  <si>
    <t>Baseline carbon dioxide emission factor for distribution for firewood</t>
  </si>
  <si>
    <t xml:space="preserve">Baseline nitrous oxide emission factor for feedstock production for </t>
  </si>
  <si>
    <t xml:space="preserve">Baseline methane emission factor for feedstock production for </t>
  </si>
  <si>
    <t xml:space="preserve">Baseline carbon dioxide emission factor for feedstock production for </t>
  </si>
  <si>
    <t>Baseline nitrous oxide emission factor for feedstock production for LPG</t>
  </si>
  <si>
    <t>Baseline methane emission factor for feedstock production for LPG</t>
  </si>
  <si>
    <t>Baseline carbon dioxide emission factor for feedstock production for LPG</t>
  </si>
  <si>
    <t>Baseline nitrous oxide emission factor for feedstock production for kerosene</t>
  </si>
  <si>
    <t>Baseline methane emission factor for feedstock production for kerosene</t>
  </si>
  <si>
    <t>Baseline carbon dioxide emission factor for feedstock production for kerosene</t>
  </si>
  <si>
    <t>Baseline nitrous oxide emission factor for feedstock production for charcoal</t>
  </si>
  <si>
    <t>Baseline methane emission factor for feedstock production for charcoal</t>
  </si>
  <si>
    <t>Baseline carbon dioxide emission factor for feedstock production for charcoal</t>
  </si>
  <si>
    <t>Baseline nitrous oxide emission factor for feedstock production for firewood</t>
  </si>
  <si>
    <t>Baseline methane emission factor for feedstock production for firewood</t>
  </si>
  <si>
    <t>Baseline carbon dioxide emission factor for feedstock production for firewood</t>
  </si>
  <si>
    <t xml:space="preserve">Baseline nitrous oxide emission factor for stove production for </t>
  </si>
  <si>
    <t xml:space="preserve">Baseline methane emission factor for stove production for </t>
  </si>
  <si>
    <t xml:space="preserve">Baseline carbon dioxide emission factor for stove production for </t>
  </si>
  <si>
    <t>Baseline nitrous oxide emission factor for stove production for LPG</t>
  </si>
  <si>
    <t>Baseline methane emission factor for stove production for LPG</t>
  </si>
  <si>
    <t>Baseline carbon dioxide emission factor for stove production for LPG</t>
  </si>
  <si>
    <t>Baseline nitrous oxide emission factor for stove production for kerosene</t>
  </si>
  <si>
    <t>Baseline methane emission factor for stove production for kerosene</t>
  </si>
  <si>
    <t>Baseline carbon dioxide emission factor for stove production for kerosene</t>
  </si>
  <si>
    <t>Baseline nitrous oxide emission factor for stove production for charcoal</t>
  </si>
  <si>
    <t>Baseline methane emission factor for stove production for charcoal</t>
  </si>
  <si>
    <t>Baseline carbon dioxide emission factor for stove production for charcoal</t>
  </si>
  <si>
    <t>Baseline nitrous oxide emission factor for stove production for firewood</t>
  </si>
  <si>
    <t xml:space="preserve">Baseline methane emission factor for stove production for firewood </t>
  </si>
  <si>
    <t>Baseline carbon dioxide emission factor for stove production for  firewood</t>
  </si>
  <si>
    <t>Baseline non-carbon dioxide emission factor for pellets</t>
  </si>
  <si>
    <t>Baseline non-carbon dioxide emission factor for electric</t>
  </si>
  <si>
    <t>Baseline non-carbon dioxide emission factor for ethanol</t>
  </si>
  <si>
    <t>Baseline non-carbon dioxide emission factor for LPG</t>
  </si>
  <si>
    <t>Baseline non-carbon dioxide emission factor for kerosene</t>
  </si>
  <si>
    <t>Baseline non-carbon dioxide emission factor for charcoal</t>
  </si>
  <si>
    <t>Baseline non-carbon dioxide emission factor for firewood</t>
  </si>
  <si>
    <t>Baseline carbon dioxide emission factor for pellets</t>
  </si>
  <si>
    <t>Baseline carbon dioxide emission factor for elecricity</t>
  </si>
  <si>
    <t>Baseline carbon dioxide emission factor for ethanol</t>
  </si>
  <si>
    <t>Baseline carbon dioxide emission factor for LPG</t>
  </si>
  <si>
    <t>Baseline carbon dioxide emission factor for kerosene</t>
  </si>
  <si>
    <t>Baseline carbon dioxide emission factor for charcoal</t>
  </si>
  <si>
    <t>Baseline carbon dioxide emission factor for firewood</t>
  </si>
  <si>
    <t>Baseline net calorific value of pellets</t>
  </si>
  <si>
    <t>Baseline net calorific value of ethanol</t>
  </si>
  <si>
    <t>Baseline net calorific value of LPG</t>
  </si>
  <si>
    <t>Baseline net calorific value of kerosene</t>
  </si>
  <si>
    <t>Baseline net calorific value of charcoal</t>
  </si>
  <si>
    <t>Baseline net calorific value of firewood</t>
  </si>
  <si>
    <t xml:space="preserve">The efficiency of the commercial pellets baseline stove </t>
  </si>
  <si>
    <t xml:space="preserve">The efficiency of the commercial electric baseline stove </t>
  </si>
  <si>
    <t xml:space="preserve">The efficiency of the commercial ethanol baseline stove </t>
  </si>
  <si>
    <t xml:space="preserve">The efficiency of the commercial LPG baseline stove </t>
  </si>
  <si>
    <t xml:space="preserve">The efficiency of the commercial kerosene baseline stove </t>
  </si>
  <si>
    <t xml:space="preserve">The efficiency of the commercial charcoal baseline stove </t>
  </si>
  <si>
    <t xml:space="preserve">The efficiency of the commercial firewood baseline stove </t>
  </si>
  <si>
    <t xml:space="preserve">The efficiency of the domestic pellets baseline stove </t>
  </si>
  <si>
    <t xml:space="preserve">The efficiency of the domestic electric baseline stove </t>
  </si>
  <si>
    <t xml:space="preserve">The efficiency of the domesticethanol baseline stove </t>
  </si>
  <si>
    <t xml:space="preserve">The efficiency of the domestic LPG baseline stove </t>
  </si>
  <si>
    <t xml:space="preserve">The efficiency of the domestickerosene baseline stove </t>
  </si>
  <si>
    <t xml:space="preserve">The efficiency of the domestic charcoal baseline stove </t>
  </si>
  <si>
    <t xml:space="preserve">The efficiency of the domestic firewood baseline stove </t>
  </si>
  <si>
    <t xml:space="preserve">The number of kilograms of biomass pellets per day per commercial device in the baseline scenario </t>
  </si>
  <si>
    <t xml:space="preserve">The number of kWh of electricity per day per commercial device in the baseline scenario </t>
  </si>
  <si>
    <t>The density of ethanol</t>
  </si>
  <si>
    <t>The density of kerosene</t>
  </si>
  <si>
    <t xml:space="preserve">The number of kilograms of biomass pellets per day per domestic device in the baseline scenario </t>
  </si>
  <si>
    <t xml:space="preserve">The number of kWh of electricity per day per domestic device in the baseline scenario </t>
  </si>
  <si>
    <t xml:space="preserve">The number of liters of ethanol per day per domestic device in the baseline scenario </t>
  </si>
  <si>
    <t xml:space="preserve">The number of kilograms of LPG per day per domestic device in the baseline scenario </t>
  </si>
  <si>
    <t xml:space="preserve">The number of kilograms of kerosene per day per domestic device in the baseline scenario </t>
  </si>
  <si>
    <t xml:space="preserve">The number of kilograms of charcoal per day per domestic device in the baseline scenario </t>
  </si>
  <si>
    <t xml:space="preserve">The number of kilograms of firewood per day per domestic device in the baseline scenario </t>
  </si>
  <si>
    <t>Number of days the commercial stoves operated within this monitoring period or PDD to create this amount of VERs. This value is 1 if n_devices is actually entered as stove-days.</t>
  </si>
  <si>
    <t>Number of days the domestic stoves operated within this monitoring period or PDD to create this amount of VERs. This value is 1 if n_devices is actually entered as stove-days.</t>
  </si>
  <si>
    <t>Number of commercial stoves</t>
  </si>
  <si>
    <t xml:space="preserve">Number of domestic stoves </t>
  </si>
  <si>
    <t>The expected fraction of non-renewable biomass estimated by Bailis et al. 2015 in the "Scenario B: Low Yield Scenario" for the project's boundary</t>
  </si>
  <si>
    <t>The mimimum fraction of non-renewable biomass estimated by Bailis et al. 2015 in the "Scenario B: Low Yield Scenario" for the project's boundary</t>
  </si>
  <si>
    <t>The fraction of non-renewable biomass used by the project</t>
  </si>
  <si>
    <t xml:space="preserve">Country the project operates in </t>
  </si>
  <si>
    <t xml:space="preserve">Region the project operates in </t>
  </si>
  <si>
    <t>Number of countries under the project</t>
  </si>
  <si>
    <t>Specifies the project stove type and if CDM or GS</t>
  </si>
  <si>
    <t>Total verified credits per stove per day</t>
  </si>
  <si>
    <t>tCO2e/stove/day</t>
  </si>
  <si>
    <t>Total verified credits either in the monitoring period, PDD, etc.</t>
  </si>
  <si>
    <t>Organizes the projects by project fuel type: firewood, charcoal, both firewood &amp; charcoal, or switch (i.e., LPG, ethanol, pellets)</t>
  </si>
  <si>
    <t xml:space="preserve">Some projects calculate their emissions by stove-cohort, thus we separate out project monitoring reports by stove and year combination </t>
  </si>
  <si>
    <t>Specifies which monitoring period these numbers are from or if we had to draw from the project design document (PDD) if no monitoring periods were available</t>
  </si>
  <si>
    <t>Project id on Gold Standard or Verra</t>
  </si>
  <si>
    <t>Explanation</t>
  </si>
  <si>
    <t>Unit</t>
  </si>
  <si>
    <t>Variable</t>
  </si>
  <si>
    <t>Explanation of each variable</t>
  </si>
  <si>
    <t>A percent adjustment for projects that do not use kitchen performance tests to calculate project fuel consumption to account for the rebound effect</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</si>
  <si>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</si>
  <si>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</si>
  <si>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</si>
  <si>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</si>
  <si>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electricity</t>
  </si>
  <si>
    <t>Percent of the domestic baseline consumption that is ethanol</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</si>
  <si>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</si>
  <si>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</si>
  <si>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</si>
  <si>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</si>
  <si>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</si>
  <si>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</si>
  <si>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</si>
  <si>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</si>
  <si>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</si>
  <si>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</si>
  <si>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</si>
  <si>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</si>
  <si>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</si>
  <si>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</si>
  <si>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</si>
  <si>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</si>
  <si>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</si>
  <si>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</si>
  <si>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</si>
  <si>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</si>
  <si>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</si>
  <si>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</si>
  <si>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Specific version of the protocol</t>
  </si>
  <si>
    <t>Broad category of protocol that the project is registered under</t>
  </si>
  <si>
    <t>Province (or other adminstrative unit) the project operates in</t>
  </si>
  <si>
    <t>Average household size in the country as of the most recent DHS survey</t>
  </si>
  <si>
    <t>Protocol ID</t>
  </si>
  <si>
    <t>Gold Standard “Methodology for metered &amp; measured energy cooking devices”1, version 1.0 </t>
  </si>
  <si>
    <t>project_stacking</t>
  </si>
  <si>
    <t>project_stacking_commercial</t>
  </si>
  <si>
    <t>MR 3 -2019</t>
  </si>
  <si>
    <t>MR 3- 2020</t>
  </si>
  <si>
    <t>verified_credits_per_stove_manual</t>
  </si>
  <si>
    <t>No adjustment</t>
  </si>
  <si>
    <t xml:space="preserve">Given the interesting approach the Metered methodology takes, we revert back to the firewood, charcoal, and LPG baseline values and pellet project values cited in the project's excel. </t>
  </si>
  <si>
    <t xml:space="preserve">Given the interesting approach the Metered methodology takes, we revert back to the charcoal and LPG baseline values and pellet project values cited in the project's excel. </t>
  </si>
  <si>
    <t xml:space="preserve">The project incorporates the firewood-charcoal conversion in the emission factors; thus, no adjustment is made to the baseline or project consumption values. </t>
  </si>
  <si>
    <t>The project assumes the charcoal is firewood. In this analysis, we include the project's firewood and charcoal values before the conversion all to firewood; thus, we remove the firewood-charcoal conversion.</t>
  </si>
  <si>
    <t xml:space="preserve">The project assumes the charcoal is firewood. In this analysis, we include the project's firewood and charcoal values before the conversion all to firewood; thus, we remove the firewood-charcoal conversion. Note that: Baseline consumption is the biomass saved; thus we zeroed out project consumption. Split for monitoring periods in 2020 and 2021 </t>
  </si>
  <si>
    <t>Adjustment Explanation (See project recreation for full context)</t>
  </si>
  <si>
    <t>comercial</t>
  </si>
  <si>
    <t>Gold Standard VER Methodology "The Gold Standard simplified methodology for efficient cook stoves" – February 2013</t>
  </si>
  <si>
    <t xml:space="preserve">GS 2896 </t>
  </si>
  <si>
    <t>MR 2019-2020</t>
  </si>
  <si>
    <t>gs_simple_firewood</t>
  </si>
  <si>
    <t>El Fasher and El Kuma localities in the southern portion of Shamal (Northern) Darfur province. </t>
  </si>
  <si>
    <t>The Gold Standard Simplified Methodology for Efficient Cookstoves (February 2013)</t>
  </si>
  <si>
    <t xml:space="preserve">GS 3422 </t>
  </si>
  <si>
    <t>5th MR 2020</t>
  </si>
  <si>
    <t>Oromia and Somali Regional States</t>
  </si>
  <si>
    <t>GS 2456</t>
  </si>
  <si>
    <t>6th MR</t>
  </si>
  <si>
    <t>AG 4-5</t>
  </si>
  <si>
    <t>Bam and Loroum</t>
  </si>
  <si>
    <t>AG 3-4</t>
  </si>
  <si>
    <t>AG 2-3</t>
  </si>
  <si>
    <t>AG 1-2</t>
  </si>
  <si>
    <t>Gold Standard Simplified Methodology for Efficient Cookstoves - Version 1</t>
  </si>
  <si>
    <t>AG 0-1</t>
  </si>
  <si>
    <t>The Gold Standard
Simplified Methodology for Efficient Cookstoves
Version 01</t>
  </si>
  <si>
    <t>GS 1028</t>
  </si>
  <si>
    <t>South America</t>
  </si>
  <si>
    <t>Brazil</t>
  </si>
  <si>
    <t xml:space="preserve"> the municipalities of Conceição do Almeida, Dom Macedo Costa, Muniz Ferreira and Sapeaçú. , Rovacon region, Bahia</t>
  </si>
  <si>
    <t>“The Gold Standard Simplified Methodology for Efficient Cookstoves” February 2013</t>
  </si>
  <si>
    <t>GS 3018</t>
  </si>
  <si>
    <t>2nd MR 2015-2017</t>
  </si>
  <si>
    <t>Age 1-2</t>
  </si>
  <si>
    <t>districts Doti, Dadeldhura, Baitadi, Achham, Darchula, Bajhang &amp; Bajura (in color) in which ICS may be installed. </t>
  </si>
  <si>
    <t>Age 2-3</t>
  </si>
  <si>
    <t>Age 3-4</t>
  </si>
  <si>
    <t>GS 2896</t>
  </si>
  <si>
    <t>GS 3422</t>
  </si>
  <si>
    <t>tCO2e/stove/day (when changing Efs only)</t>
  </si>
  <si>
    <t>GS 3071</t>
  </si>
  <si>
    <t>GS 10777</t>
  </si>
  <si>
    <t>GS 10886</t>
  </si>
  <si>
    <t>GS 5107</t>
  </si>
  <si>
    <t>GS 11195</t>
  </si>
  <si>
    <t>GS 2077</t>
  </si>
  <si>
    <t>GS 411</t>
  </si>
  <si>
    <t>GS 10914</t>
  </si>
  <si>
    <t>GS 10781</t>
  </si>
  <si>
    <t>GS 5660</t>
  </si>
  <si>
    <t>GS TPDDTEC v 1</t>
  </si>
  <si>
    <t>MP 1</t>
  </si>
  <si>
    <t>Cameroon</t>
  </si>
  <si>
    <t>Western Cameroon</t>
  </si>
  <si>
    <t>GS TPDDTEC v 3.1</t>
  </si>
  <si>
    <t>MR 2023</t>
  </si>
  <si>
    <t>Maputo Province</t>
  </si>
  <si>
    <t>MR1</t>
  </si>
  <si>
    <t>Zambia_tot</t>
  </si>
  <si>
    <t>GS TPDDTEC v 2</t>
  </si>
  <si>
    <t>MP2 2018-2019</t>
  </si>
  <si>
    <t>Peru</t>
  </si>
  <si>
    <t>Huancavelica and Ayacucho regions</t>
  </si>
  <si>
    <t>AMS-II.G. Version 3</t>
  </si>
  <si>
    <t>MR4</t>
  </si>
  <si>
    <t>Kenya_tot</t>
  </si>
  <si>
    <t>AMS-II.G. Version 11.1</t>
  </si>
  <si>
    <t xml:space="preserve">MR 2018-2020 </t>
  </si>
  <si>
    <t>2018 vintage</t>
  </si>
  <si>
    <t>Solola State</t>
  </si>
  <si>
    <t>AMS-II.G. Version 1</t>
  </si>
  <si>
    <t>MR5</t>
  </si>
  <si>
    <t>Benue
Enugu
Kaduna
Kogi
Kwara
Nasarawa
Niger
Oyo
Plateau
Taraba
Federal Capital</t>
  </si>
  <si>
    <t>AMS-II.G. Version 12</t>
  </si>
  <si>
    <t>MP2</t>
  </si>
  <si>
    <t>MP6</t>
  </si>
  <si>
    <t>province of Nahouri,</t>
  </si>
  <si>
    <t>Mandalay Region in central part of Myanmar. </t>
  </si>
  <si>
    <t xml:space="preserve">This project assumes that charcoal is firewood within the Efs, thus, we revert back to the charcoal values and use Floess et al.'s charcoal EFs. But therefore, no adjustment is necessary as EFs are changed in the python code. </t>
  </si>
  <si>
    <t>The project assumes the charcoal is firewood (conversion of 4.8). In this analysis, we include the project's firewood and charcoal values before the conversion all to firewood; thus, we remove the firewood-charcoal conversion.</t>
  </si>
  <si>
    <t>VCS 2077</t>
  </si>
  <si>
    <t>total_verified_credits</t>
  </si>
  <si>
    <t>stove_days</t>
  </si>
  <si>
    <t>stove-days</t>
  </si>
  <si>
    <t xml:space="preserve">Gill-Wiehl et al. Pervasive over-crediting from cookstove offset protocols. https://github.com/agillwiehl/GillWiehl_et_al_Pervasive_over_crediting </t>
  </si>
  <si>
    <t xml:space="preserve">     Version  - December 12th, 2023</t>
  </si>
  <si>
    <t>Total verified credits for the project (over all MRs according to the BCTP database)</t>
  </si>
  <si>
    <t>All data are from registry project documents (see links in the Berkeley Carbon Trading Project database). Explanation tab outlines the adjustments made</t>
  </si>
  <si>
    <t>Project data adjusting charcoal:firewood conversion:  Analyzing project verified emission reductions (VERs) included in Gill-Wiehl et al. Pervasive over-crediting from cookstove offset protocols after adjusting firewood:charcoal conversion</t>
  </si>
  <si>
    <t xml:space="preserve">     All values used in recreating and then reanlayzing the sample of projects included in Gill-Wiehl et al. Pervasive over-crediting from cookstove offset protocols after adjusting the charcoal/firewood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</si>
</sst>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0"/>
    <numFmt numFmtId="166" formatCode="0.000000000"/>
    <numFmt numFmtId="167" formatCode="0.00000"/>
  </numFmts>
  <fonts count="16" x14ac:knownFonts="1">
    <font>
      <sz val="12"/>
      <color theme="1"/>
      <name val="Calibri"/>
      <family val="2"/>
      <scheme val="minor"/>
    </font>
    <font>
      <sz val="12"/>
      <color rgb="FF000000"/>
      <name val="Calibri"/>
      <family val="2"/>
      <scheme val="minor"/>
    </font>
    <font>
      <sz val="8"/>
      <name val="Calibri"/>
      <family val="2"/>
      <scheme val="minor"/>
    </font>
    <font>
      <sz val="11"/>
      <color rgb="FF000000"/>
      <name val="Arial"/>
      <family val="2"/>
    </font>
    <font>
      <sz val="10"/>
      <name val="Arial"/>
      <family val="2"/>
    </font>
    <font>
      <b/>
      <sz val="14"/>
      <color rgb="FF3B7ED1"/>
      <name val="Calibri"/>
      <family val="2"/>
    </font>
    <font>
      <sz val="12"/>
      <color theme="1"/>
      <name val="Calibri"/>
      <family val="2"/>
    </font>
    <font>
      <sz val="12"/>
      <name val="Calibri"/>
      <family val="2"/>
    </font>
    <font>
      <b/>
      <sz val="12"/>
      <color theme="1"/>
      <name val="Calibri"/>
      <family val="2"/>
    </font>
    <font>
      <sz val="10"/>
      <color theme="1"/>
      <name val="Calibri (Body)"/>
    </font>
    <font>
      <sz val="10"/>
      <color rgb="FF000000"/>
      <name val="Calibri (Body)"/>
    </font>
    <font>
      <sz val="10"/>
      <color theme="1"/>
      <name val="Calibri"/>
      <family val="2"/>
      <scheme val="minor"/>
    </font>
    <font>
      <sz val="10"/>
      <color rgb="FF000000"/>
      <name val="Calibri"/>
      <family val="2"/>
    </font>
    <font>
      <sz val="9"/>
      <color theme="1"/>
      <name val="Calibri Light"/>
      <family val="2"/>
      <scheme val="major"/>
    </font>
    <font>
      <i/>
      <sz val="9"/>
      <color theme="1"/>
      <name val="Calibri Light"/>
      <family val="2"/>
      <scheme val="major"/>
    </font>
    <font>
      <b/>
      <sz val="12"/>
      <color rgb="FF3B7ED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4">
    <xf numFmtId="0" fontId="0" fillId="0" borderId="0"/>
    <xf numFmtId="0" fontId="3" fillId="0" borderId="0"/>
    <xf numFmtId="0" fontId="4" fillId="0" borderId="0"/>
    <xf numFmtId="0" fontId="4" fillId="0" borderId="0"/>
  </cellStyleXfs>
  <cellXfs count="41">
    <xf numFmtId="0" fontId="0" fillId="0" borderId="0" xfId="0"/>
    <xf numFmtId="0" fontId="1" fillId="0" borderId="0" xfId="0" applyFont="1"/>
    <xf numFmtId="0" fontId="11" fillId="0" borderId="0" xfId="0" applyFont="1"/>
    <xf numFmtId="0" fontId="11"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2" fillId="0" borderId="0" xfId="0" applyFont="1"/>
    <xf numFmtId="0" fontId="9" fillId="0" borderId="0" xfId="0" applyFont="1" applyAlignment="1">
      <alignment vertical="top"/>
    </xf>
    <xf numFmtId="0" fontId="5"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center" wrapText="1"/>
    </xf>
    <xf numFmtId="0" fontId="13" fillId="0" borderId="0" xfId="0" applyFont="1" applyFill="1" applyBorder="1" applyAlignment="1">
      <alignment vertical="top"/>
    </xf>
    <xf numFmtId="0" fontId="11" fillId="0" borderId="0" xfId="0" applyFont="1" applyBorder="1"/>
    <xf numFmtId="0" fontId="13" fillId="0" borderId="0" xfId="0" applyFont="1" applyFill="1" applyBorder="1" applyAlignment="1">
      <alignment vertical="top" wrapText="1"/>
    </xf>
    <xf numFmtId="0" fontId="13" fillId="0" borderId="0" xfId="0" applyFont="1" applyFill="1" applyBorder="1" applyAlignment="1">
      <alignment horizontal="left" vertical="top"/>
    </xf>
    <xf numFmtId="3" fontId="13" fillId="0" borderId="0" xfId="0" applyNumberFormat="1" applyFont="1" applyFill="1" applyBorder="1" applyAlignment="1">
      <alignment vertical="top"/>
    </xf>
    <xf numFmtId="0" fontId="11" fillId="5" borderId="0" xfId="0" applyFont="1" applyFill="1" applyBorder="1"/>
    <xf numFmtId="1" fontId="13" fillId="0" borderId="0" xfId="0" applyNumberFormat="1" applyFont="1" applyFill="1" applyBorder="1" applyAlignment="1">
      <alignment vertical="top"/>
    </xf>
    <xf numFmtId="0" fontId="14" fillId="0" borderId="0" xfId="0" applyFont="1" applyFill="1" applyBorder="1" applyAlignment="1">
      <alignment vertical="top"/>
    </xf>
    <xf numFmtId="1" fontId="13" fillId="0" borderId="0" xfId="0" applyNumberFormat="1" applyFont="1" applyFill="1" applyBorder="1" applyAlignment="1">
      <alignment horizontal="right" vertical="top"/>
    </xf>
    <xf numFmtId="2" fontId="13" fillId="0" borderId="0" xfId="0" applyNumberFormat="1" applyFont="1" applyFill="1" applyBorder="1" applyAlignment="1">
      <alignment vertical="top"/>
    </xf>
    <xf numFmtId="164" fontId="13" fillId="0" borderId="0" xfId="0" applyNumberFormat="1" applyFont="1" applyFill="1" applyBorder="1" applyAlignment="1">
      <alignment vertical="top"/>
    </xf>
    <xf numFmtId="165" fontId="13" fillId="0" borderId="0" xfId="0" applyNumberFormat="1" applyFont="1" applyFill="1" applyBorder="1" applyAlignment="1">
      <alignment vertical="top"/>
    </xf>
    <xf numFmtId="166" fontId="13" fillId="0" borderId="0" xfId="0" applyNumberFormat="1" applyFont="1" applyFill="1" applyBorder="1" applyAlignment="1">
      <alignment horizontal="left" vertical="top"/>
    </xf>
    <xf numFmtId="167" fontId="13" fillId="0" borderId="0" xfId="0" applyNumberFormat="1" applyFont="1" applyFill="1" applyBorder="1" applyAlignment="1">
      <alignment vertical="top"/>
    </xf>
    <xf numFmtId="10" fontId="13" fillId="0" borderId="0" xfId="0" applyNumberFormat="1" applyFont="1" applyFill="1" applyBorder="1" applyAlignment="1">
      <alignment vertical="top"/>
    </xf>
    <xf numFmtId="0" fontId="11" fillId="2" borderId="0" xfId="0" applyFont="1" applyFill="1" applyBorder="1"/>
    <xf numFmtId="2" fontId="11" fillId="0" borderId="0" xfId="0" applyNumberFormat="1" applyFont="1" applyBorder="1"/>
    <xf numFmtId="2" fontId="11" fillId="0" borderId="0" xfId="0" applyNumberFormat="1" applyFont="1" applyBorder="1" applyAlignment="1">
      <alignment vertical="center"/>
    </xf>
    <xf numFmtId="0" fontId="0" fillId="2" borderId="0" xfId="0" applyFill="1" applyBorder="1"/>
    <xf numFmtId="0" fontId="0" fillId="3" borderId="0" xfId="0" applyFill="1" applyBorder="1"/>
    <xf numFmtId="0" fontId="11" fillId="3" borderId="0" xfId="0" applyFont="1" applyFill="1" applyBorder="1"/>
    <xf numFmtId="0" fontId="11" fillId="4" borderId="0" xfId="0" applyFont="1" applyFill="1" applyBorder="1"/>
    <xf numFmtId="0" fontId="0" fillId="0" borderId="0" xfId="0" applyFont="1"/>
    <xf numFmtId="0" fontId="0" fillId="0" borderId="0" xfId="0" applyFont="1" applyAlignment="1">
      <alignment vertical="top" wrapText="1"/>
    </xf>
    <xf numFmtId="0" fontId="15"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Font="1" applyFill="1" applyBorder="1" applyAlignment="1">
      <alignment horizontal="left" vertical="top"/>
    </xf>
  </cellXfs>
  <cellStyles count="4">
    <cellStyle name="Normal" xfId="0" builtinId="0"/>
    <cellStyle name="Normal 10 2" xfId="3" xr:uid="{DEA6BC92-F607-0F47-B67C-5B644EF6F98E}"/>
    <cellStyle name="Normal 2" xfId="1" xr:uid="{4C70AA78-1169-B942-B7B6-6DE912AD477B}"/>
    <cellStyle name="Normal 2 2" xfId="2" xr:uid="{8F423DB9-8331-B144-AD9D-E77F78B137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Assumption"/>
      <sheetName val="Fuelwood Consumption Year 1"/>
      <sheetName val="Drop-off "/>
      <sheetName val="ER Sheet"/>
    </sheetNames>
    <sheetDataSet>
      <sheetData sheetId="0"/>
      <sheetData sheetId="1">
        <row r="7">
          <cell r="E7">
            <v>1.8599999999999998E-2</v>
          </cell>
        </row>
      </sheetData>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Annelise Gill-Wiehl" id="{69E5AE66-7554-A64E-9C23-4C3596EA3F14}" userId="S::agillwiehl@BERKELEY.EDU::01b545d4-4f26-4ffd-9030-e0ecbc2e39f5" providerId="AD"/>
  <person displayName="Annelise Gill-Wiehl" id="{552FB76A-FCAD-6D43-BEE9-ADA0EA4A34EC}" userId="S::agillwiehl@berkeley.edu::01b545d4-4f26-4ffd-9030-e0ecbc2e39f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M6" dT="2023-09-27T22:54:17.40" personId="{69E5AE66-7554-A64E-9C23-4C3596EA3F14}" id="{0F8ADB27-E061-FA4A-9328-7D40AA1E3C47}">
    <text>Took 2022 projection</text>
  </threadedComment>
  <threadedComment ref="AQ15" dT="2022-04-25T02:49:30.28" personId="{552FB76A-FCAD-6D43-BEE9-ADA0EA4A34EC}" id="{6993682F-4077-5549-BB61-21E2676A242A}">
    <text>In PDD list out the specific providence; but then use one fNRB value in MR</text>
  </threadedComment>
  <threadedComment ref="CH20" dT="2022-11-28T06:34:26.07" personId="{552FB76A-FCAD-6D43-BEE9-ADA0EA4A34EC}" id="{55746310-44AA-A74A-99DF-338D05AB7165}">
    <text>Adjusted as this total number of stoves wasn’t deployed day 1 of the Monitoring Period</text>
  </threadedComment>
  <threadedComment ref="AZ22" dT="2022-05-07T03:08:50.40" personId="{552FB76A-FCAD-6D43-BEE9-ADA0EA4A34EC}" id="{CA857FE8-659E-1849-8EAA-4E2023FD0FAF}">
    <text>Stoves is actually stove-days</text>
  </threadedComment>
  <threadedComment ref="DG320" dT="2022-07-31T06:22:57.91" personId="{552FB76A-FCAD-6D43-BEE9-ADA0EA4A34EC}" id="{57B0965D-19F4-3E4C-9174-ED95DF756E89}">
    <text>Usage combined with their eligibility rate</text>
  </threadedComment>
  <threadedComment ref="BK329" dT="2022-07-29T10:27:01.92" personId="{552FB76A-FCAD-6D43-BEE9-ADA0EA4A34EC}" id="{91AEAE9A-8A29-7F44-9AD1-50A3A40171BE}">
    <text xml:space="preserve">This is double counting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3563-E0C0-5943-B0C9-639F73D7DFD1}">
  <dimension ref="A1:MQ153"/>
  <sheetViews>
    <sheetView topLeftCell="A69" zoomScale="90" zoomScaleNormal="90" workbookViewId="0">
      <selection activeCell="A2" sqref="A2"/>
    </sheetView>
  </sheetViews>
  <sheetFormatPr baseColWidth="10" defaultRowHeight="16" x14ac:dyDescent="0.2"/>
  <cols>
    <col min="10" max="10" width="53.1640625" customWidth="1"/>
  </cols>
  <sheetData>
    <row r="1" spans="1:355" x14ac:dyDescent="0.2">
      <c r="A1" t="str" cm="1">
        <f t="array" ref="A1:MQ153">TRANSPOSE(vertical_input!A1:EW355)</f>
        <v>protocol_type</v>
      </c>
      <c r="B1" t="str">
        <v>protocol_version</v>
      </c>
      <c r="C1" t="str">
        <v>protocol_id</v>
      </c>
      <c r="D1" t="str">
        <v>monitoring_period</v>
      </c>
      <c r="E1" t="str">
        <v>stove_year_cohort</v>
      </c>
      <c r="F1" t="str">
        <v>total_verified_credits</v>
      </c>
      <c r="G1" t="str">
        <v>type</v>
      </c>
      <c r="H1" t="str">
        <v>verified_credits</v>
      </c>
      <c r="I1" t="str">
        <v>verified_credits_per_stove_manual</v>
      </c>
      <c r="J1" t="str">
        <v>verified_credits_per_stove</v>
      </c>
      <c r="K1" t="str">
        <v>stove</v>
      </c>
      <c r="L1" t="str">
        <v>num_countries</v>
      </c>
      <c r="M1" t="str">
        <v>region</v>
      </c>
      <c r="N1" t="str">
        <v>country</v>
      </c>
      <c r="O1" t="str">
        <v>prov_project</v>
      </c>
      <c r="P1" t="str">
        <v>av_hhsize</v>
      </c>
      <c r="Q1" t="str">
        <v>fNRB_project</v>
      </c>
      <c r="R1" t="str">
        <v>mfNRB_bailis</v>
      </c>
      <c r="S1" t="str">
        <v>expfNRB_bailis</v>
      </c>
      <c r="T1" t="str">
        <v>n_devices_domestic</v>
      </c>
      <c r="U1" t="str">
        <v>n_devices_commercial</v>
      </c>
      <c r="V1" t="str">
        <v>project_days</v>
      </c>
      <c r="W1" t="str">
        <v>project_days_commercial</v>
      </c>
      <c r="X1" t="str">
        <v>stove_days</v>
      </c>
      <c r="Y1" t="str">
        <v>prc_firewood_baseline</v>
      </c>
      <c r="Z1" t="str">
        <v>prc_charcoal_baseline</v>
      </c>
      <c r="AA1" t="str">
        <v>prc_kerosene_baseline</v>
      </c>
      <c r="AB1" t="str">
        <v>prc_lpg_baseline</v>
      </c>
      <c r="AC1" t="str">
        <v>prc_ethanol_baseline</v>
      </c>
      <c r="AD1" t="str">
        <v>prc_electric_baseline</v>
      </c>
      <c r="AE1" t="str">
        <v>prc_pellets_baseline</v>
      </c>
      <c r="AF1" t="str">
        <v>prc_firewood_baseline_commercial</v>
      </c>
      <c r="AG1" t="str">
        <v>prc_charcoal_baseline_commercial</v>
      </c>
      <c r="AH1" t="str">
        <v>prc_kerosene_baseline_commercial</v>
      </c>
      <c r="AI1" t="str">
        <v>prc_lpg_baseline_commercial</v>
      </c>
      <c r="AJ1" t="str">
        <v>prc_ethanol_baseline_commercial</v>
      </c>
      <c r="AK1" t="str">
        <v>prc_electric_baseline_commercial</v>
      </c>
      <c r="AL1" t="str">
        <v>prc_pellets_baseline_commercial</v>
      </c>
      <c r="AM1" t="str">
        <v>kg_firewood_baseline</v>
      </c>
      <c r="AN1" t="str">
        <v>kg_charcoal_baseline</v>
      </c>
      <c r="AO1" t="str">
        <v>kg_kerosene_baseline</v>
      </c>
      <c r="AP1" t="str">
        <v>kg_lpg_baseline</v>
      </c>
      <c r="AQ1" t="str">
        <v>l_ethanol_baseline</v>
      </c>
      <c r="AR1" t="str">
        <v>kWh_electric_baseline</v>
      </c>
      <c r="AS1" t="str">
        <v>kg_pellets_baseline</v>
      </c>
      <c r="AT1" t="str">
        <v>kg_per_liter_kerosene_baseline</v>
      </c>
      <c r="AU1" t="str">
        <v>kg_per_liter_ethanol_baseline</v>
      </c>
      <c r="AV1" t="str">
        <v>kg_firewood_baseline_commercial</v>
      </c>
      <c r="AW1" t="str">
        <v>kg_charcoal_baseline_commercial</v>
      </c>
      <c r="AX1" t="str">
        <v>kg_kerosene_baseline_commercial</v>
      </c>
      <c r="AY1" t="str">
        <v>kg_lpg_baseline_commercial</v>
      </c>
      <c r="AZ1" t="str">
        <v>l_ethanol_baseline_commercial</v>
      </c>
      <c r="BA1" t="str">
        <v>kWh_electric_baseline_commercial</v>
      </c>
      <c r="BB1" t="str">
        <v>kg_pellets_baseline_commercial</v>
      </c>
      <c r="BC1" t="str">
        <v>eff_firewood_baseline</v>
      </c>
      <c r="BD1" t="str">
        <v>eff_charcoal_baseline</v>
      </c>
      <c r="BE1" t="str">
        <v>eff_kerosene_baseline</v>
      </c>
      <c r="BF1" t="str">
        <v>eff_LPG_baseline</v>
      </c>
      <c r="BG1" t="str">
        <v>eff_ethanol_baseline</v>
      </c>
      <c r="BH1" t="str">
        <v>eff_electric_baseline</v>
      </c>
      <c r="BI1" t="str">
        <v>eff_pellets_baseline</v>
      </c>
      <c r="BJ1" t="str">
        <v>eff_firewood_baseline_commercial</v>
      </c>
      <c r="BK1" t="str">
        <v>eff_charcoal_baseline_commercial</v>
      </c>
      <c r="BL1" t="str">
        <v>eff_kerosene_baseline_commercial</v>
      </c>
      <c r="BM1" t="str">
        <v>eff_LPG_baseline_commercial</v>
      </c>
      <c r="BN1" t="str">
        <v>eff_ethanol_baseline_commercial</v>
      </c>
      <c r="BO1" t="str">
        <v>eff_electric_baseline_commercial</v>
      </c>
      <c r="BP1" t="str">
        <v>eff_pellet_baseline_commercial</v>
      </c>
      <c r="BQ1" t="str">
        <v>ncv_firewood_baseline</v>
      </c>
      <c r="BR1" t="str">
        <v>ncv_charcoal_baseline</v>
      </c>
      <c r="BS1" t="str">
        <v>ncv_kerosene_baseline</v>
      </c>
      <c r="BT1" t="str">
        <v>ncv_LPG_baseline</v>
      </c>
      <c r="BU1" t="str">
        <v>ncv_ethanol_baseline</v>
      </c>
      <c r="BV1" t="str">
        <v>ncv_pellets_baseline</v>
      </c>
      <c r="BW1" t="str">
        <v>co2_ef_firewood</v>
      </c>
      <c r="BX1" t="str">
        <v>co2_ef_charcoal</v>
      </c>
      <c r="BY1" t="str">
        <v>co2_ef_kerosene</v>
      </c>
      <c r="BZ1" t="str">
        <v>co2_ef_LPG</v>
      </c>
      <c r="CA1" t="str">
        <v>co2_ef_ethanol</v>
      </c>
      <c r="CB1" t="str">
        <v>co2_ef_electric</v>
      </c>
      <c r="CC1" t="str">
        <v>co2_ef_pellets</v>
      </c>
      <c r="CD1" t="str">
        <v>nonco2_ef_firewood</v>
      </c>
      <c r="CE1" t="str">
        <v>nonco2_ef_charcoal</v>
      </c>
      <c r="CF1" t="str">
        <v>nonco2_ef_kerosene</v>
      </c>
      <c r="CG1" t="str">
        <v>nonco2_ef_LPG</v>
      </c>
      <c r="CH1" t="str">
        <v>nonco2_ef_ethanol</v>
      </c>
      <c r="CI1" t="str">
        <v>nonco2_ef_electric</v>
      </c>
      <c r="CJ1" t="str">
        <v>nonco2_ef_pellets</v>
      </c>
      <c r="CK1" t="str">
        <v>stoveproduction_ef_co2_firewood_baseline</v>
      </c>
      <c r="CL1" t="str">
        <v>stoveproduction_ef_ch4_firewood_baseline</v>
      </c>
      <c r="CM1" t="str">
        <v>stoveproduction_ef_n2O_firewood_baseline</v>
      </c>
      <c r="CN1" t="str">
        <v>stoveproduction_ef_co2_charcoal_baseline</v>
      </c>
      <c r="CO1" t="str">
        <v>stoveproduction_ef_ch4_charcoal_baseline</v>
      </c>
      <c r="CP1" t="str">
        <v>stoveproduction_ef_n2O_charcoal_baseline</v>
      </c>
      <c r="CQ1" t="str">
        <v>stoveproduction_ef_co2_kerosene_baseline</v>
      </c>
      <c r="CR1" t="str">
        <v>stoveproduction_ef_ch4_kerosene_baseline</v>
      </c>
      <c r="CS1" t="str">
        <v>stoveproduction_ef_n2O_kerosene_baseline</v>
      </c>
      <c r="CT1" t="str">
        <v>stoveproduction_ef_co2_LPG_baseline</v>
      </c>
      <c r="CU1" t="str">
        <v>stoveproduction_ef_ch4_LPG_baseline</v>
      </c>
      <c r="CV1" t="str">
        <v>stoveproduction_ef_n2O_LPG_baseline</v>
      </c>
      <c r="CW1" t="str">
        <v>stoveproduction_ef_co2_ethanol_baseline</v>
      </c>
      <c r="CX1" t="str">
        <v>stoveproduction_ef_ch4_ethanol_baseline</v>
      </c>
      <c r="CY1" t="str">
        <v>stoveproduction_ef_n2O_ethanol_baseline</v>
      </c>
      <c r="CZ1" t="str">
        <v>stoveproduction_ef_co2_electric_baseline</v>
      </c>
      <c r="DA1" t="str">
        <v>stoveproduction_ef_ch4_electric_baseline</v>
      </c>
      <c r="DB1" t="str">
        <v>stoveproduction_ef_n2O_electric_baseline</v>
      </c>
      <c r="DC1" t="str">
        <v>stoveproduction_ef_co2_pellets_baseline</v>
      </c>
      <c r="DD1" t="str">
        <v>stoveproduction_ef_ch4_pellets_baseline</v>
      </c>
      <c r="DE1" t="str">
        <v>stoveproduction_ef_n2O_pellets_baseline</v>
      </c>
      <c r="DF1" t="str">
        <v>feedstockproduction_ef_co2_firewood_baseline</v>
      </c>
      <c r="DG1" t="str">
        <v>feedstockproduction_ef_ch4_firewood_baseline</v>
      </c>
      <c r="DH1" t="str">
        <v>feedstockproduction_ef_n2O_firewood_baseline</v>
      </c>
      <c r="DI1" t="str">
        <v>feedstockproduction_ef_co2_charcoal_baseline</v>
      </c>
      <c r="DJ1" t="str">
        <v>feedstockproduction_ef_ch4_charcoal_baseline</v>
      </c>
      <c r="DK1" t="str">
        <v>feedstockproduction_ef_n2O_charcoal_baseline</v>
      </c>
      <c r="DL1" t="str">
        <v>feedstockproduction_ef_co2_kerosene_baseline</v>
      </c>
      <c r="DM1" t="str">
        <v>feedstockproduction_ef_ch4_kerosene_baseline</v>
      </c>
      <c r="DN1" t="str">
        <v>feedstockproduction_ef_n2O_kerosene_baseline</v>
      </c>
      <c r="DO1" t="str">
        <v>feedstockproduction_ef_co2_LPG_baseline</v>
      </c>
      <c r="DP1" t="str">
        <v>feedstockproduction_ef_ch4_LPG_baseline</v>
      </c>
      <c r="DQ1" t="str">
        <v>feedstockproduction_ef_n2O_LPG_baseline</v>
      </c>
      <c r="DR1" t="str">
        <v>feedstockproduction_ef_co2_ethanol_baseline</v>
      </c>
      <c r="DS1" t="str">
        <v>feedstockproduction_ef_ch4_ethanol_baseline</v>
      </c>
      <c r="DT1" t="str">
        <v>feedstockproduction_ef_n2O_ethanol_baseline</v>
      </c>
      <c r="DU1" t="str">
        <v>feedstockproduction_ef_co2_electric_baseline</v>
      </c>
      <c r="DV1" t="str">
        <v>feedstockproduction_ef_ch4_electric_baseline</v>
      </c>
      <c r="DW1" t="str">
        <v>feedstockproduction_ef_n2O_electric_baseline</v>
      </c>
      <c r="DX1" t="str">
        <v>feedstockproduction_ef_co2_pellets_baseline</v>
      </c>
      <c r="DY1" t="str">
        <v>feedstockproduction_ef_ch4_pellets_baseline</v>
      </c>
      <c r="DZ1" t="str">
        <v>feedstockproduction_ef_n2O_pellets_baseline</v>
      </c>
      <c r="EA1" t="str">
        <v>distribution_ef_co2_firewood_baseline</v>
      </c>
      <c r="EB1" t="str">
        <v>distribution_ef_ch4_firewood_baseline</v>
      </c>
      <c r="EC1" t="str">
        <v>distribution_ef_n2O_firewood_baseline</v>
      </c>
      <c r="ED1" t="str">
        <v>distribution_ef_co2_charcoal_baseline</v>
      </c>
      <c r="EE1" t="str">
        <v>distribution_ef_ch4_charcoal_baseline</v>
      </c>
      <c r="EF1" t="str">
        <v>distribution_ef_n2O_charcoal_baseline</v>
      </c>
      <c r="EG1" t="str">
        <v>distribution_ef_co2_kerosene_baseline</v>
      </c>
      <c r="EH1" t="str">
        <v>distribution_ef_ch4_kerosene_baseline</v>
      </c>
      <c r="EI1" t="str">
        <v>distribution_ef_n2O_kerosene_baseline</v>
      </c>
      <c r="EJ1" t="str">
        <v>distribution_ef_co2_LPG_baseline</v>
      </c>
      <c r="EK1" t="str">
        <v>distribution_ef_ch4_LPG_baseline</v>
      </c>
      <c r="EL1" t="str">
        <v>distribution_ef_n2O_LPG_baseline</v>
      </c>
      <c r="EM1" t="str">
        <v>distribution_ef_co2_ethanol_baseline</v>
      </c>
      <c r="EN1" t="str">
        <v>distribution_ef_ch4_ethanol_baseline</v>
      </c>
      <c r="EO1" t="str">
        <v>distribution_ef_n2O_ethanol_baseline</v>
      </c>
      <c r="EP1" t="str">
        <v>distribution_ef_co2_electric_baseline</v>
      </c>
      <c r="EQ1" t="str">
        <v>distribution_ef_ch4_electric_baseline</v>
      </c>
      <c r="ER1" t="str">
        <v>distribution_ef_n2O_electric_baseline</v>
      </c>
      <c r="ES1" t="str">
        <v>distribution_ef_co2_pellets_baseline</v>
      </c>
      <c r="ET1" t="str">
        <v>distribution_ef_ch4_pellets_baseline</v>
      </c>
      <c r="EU1" t="str">
        <v>distribution_ef_n2O_pellets_baseline</v>
      </c>
      <c r="EV1" t="str">
        <v>processing_ef_co2_firewood_baseline</v>
      </c>
      <c r="EW1" t="str">
        <v>processing_ef_ch4_firewood_baseline</v>
      </c>
      <c r="EX1" t="str">
        <v>processing_ef_n2O_firewood_baseline</v>
      </c>
      <c r="EY1" t="str">
        <v>processing_ef_co2_charcoal_baseline</v>
      </c>
      <c r="EZ1" t="str">
        <v>processing_ef_ch4_charcoal_baseline</v>
      </c>
      <c r="FA1" t="str">
        <v>processing_ef_n2O_charcoal_baseline</v>
      </c>
      <c r="FB1" t="str">
        <v>processing_ef_co2_kerosene_baseline</v>
      </c>
      <c r="FC1" t="str">
        <v>processing_ef_ch4_kerosene_baseline</v>
      </c>
      <c r="FD1" t="str">
        <v>processing_ef_n2O_kerosene_baseline</v>
      </c>
      <c r="FE1" t="str">
        <v>processing_ef_co2_LPG_baseline</v>
      </c>
      <c r="FF1" t="str">
        <v>processing_ef_ch4_LPG_baseline</v>
      </c>
      <c r="FG1" t="str">
        <v>processing_ef_n2O_LPG_baseline</v>
      </c>
      <c r="FH1" t="str">
        <v>processing_ef_co2_ethanol_baseline</v>
      </c>
      <c r="FI1" t="str">
        <v>processing_ef_ch4_ethanol_baseline</v>
      </c>
      <c r="FJ1" t="str">
        <v>processing_ef_n2O_ethanol_baseline</v>
      </c>
      <c r="FK1" t="str">
        <v>processing_ef_co2_electric_baseline</v>
      </c>
      <c r="FL1" t="str">
        <v>processing_ef_ch4_electric_baseline</v>
      </c>
      <c r="FM1" t="str">
        <v>processing_ef_n2O_electric_baseline</v>
      </c>
      <c r="FN1" t="str">
        <v>processing_ef_co2_pellets_baseline</v>
      </c>
      <c r="FO1" t="str">
        <v>processing_ef_ch4_pellets_baseline</v>
      </c>
      <c r="FP1" t="str">
        <v>processing_ef_n2O_pellets_baseline</v>
      </c>
      <c r="FQ1" t="str">
        <v>prc_firewood_project</v>
      </c>
      <c r="FR1" t="str">
        <v>prc_charcoal_project</v>
      </c>
      <c r="FS1" t="str">
        <v>prc_kerosene_project</v>
      </c>
      <c r="FT1" t="str">
        <v>prc_lpg_project</v>
      </c>
      <c r="FU1" t="str">
        <v>prc_ethanol_project</v>
      </c>
      <c r="FV1" t="str">
        <v>prc_electric_project</v>
      </c>
      <c r="FW1" t="str">
        <v>prc_pellets_project</v>
      </c>
      <c r="FX1" t="str">
        <v>kg_firewood_project</v>
      </c>
      <c r="FY1" t="str">
        <v>kg_charcoal_project</v>
      </c>
      <c r="FZ1" t="str">
        <v>kg_kerosene_project</v>
      </c>
      <c r="GA1" t="str">
        <v>kg_lpg_project</v>
      </c>
      <c r="GB1" t="str">
        <v>l_ethanol_project</v>
      </c>
      <c r="GC1" t="str">
        <v>kg_per_liter_ethanol_project</v>
      </c>
      <c r="GD1" t="str">
        <v>kWh_electric_project</v>
      </c>
      <c r="GE1" t="str">
        <v>kg_pellets_project</v>
      </c>
      <c r="GF1" t="str">
        <v>prc_firewood_project_commercial</v>
      </c>
      <c r="GG1" t="str">
        <v>prc_charcoal_project_commercial</v>
      </c>
      <c r="GH1" t="str">
        <v>prc_kerosene_project_commercial</v>
      </c>
      <c r="GI1" t="str">
        <v>prc_lpg_project_commercial</v>
      </c>
      <c r="GJ1" t="str">
        <v>prc_electric_project_commercial</v>
      </c>
      <c r="GK1" t="str">
        <v>prc_ethanol_project_commercial</v>
      </c>
      <c r="GL1" t="str">
        <v>prc_pellets_project_commercial</v>
      </c>
      <c r="GM1" t="str">
        <v>kg_firewood_project_commercial</v>
      </c>
      <c r="GN1" t="str">
        <v>kg_charcoal_project_commercial</v>
      </c>
      <c r="GO1" t="str">
        <v>kg_kerosene_project_commercial</v>
      </c>
      <c r="GP1" t="str">
        <v>kg_lpg_project_commercial</v>
      </c>
      <c r="GQ1" t="str">
        <v>l_ethanol_project_commercial</v>
      </c>
      <c r="GR1" t="str">
        <v>kWh_electric_project_commercial</v>
      </c>
      <c r="GS1" t="str">
        <v>kg_pellets_project_commercial</v>
      </c>
      <c r="GT1" t="str">
        <v>eff_firewood_project</v>
      </c>
      <c r="GU1" t="str">
        <v>eff_charcoal_project</v>
      </c>
      <c r="GV1" t="str">
        <v>eff_kerosene_project</v>
      </c>
      <c r="GW1" t="str">
        <v>eff_LPG_project</v>
      </c>
      <c r="GX1" t="str">
        <v>eff_ethanol_project</v>
      </c>
      <c r="GY1" t="str">
        <v>eff_electric_project</v>
      </c>
      <c r="GZ1" t="str">
        <v>eff_pellet_project</v>
      </c>
      <c r="HA1" t="str">
        <v>eff_firewood_project_commercial</v>
      </c>
      <c r="HB1" t="str">
        <v>eff_charcoal_project_commercial</v>
      </c>
      <c r="HC1" t="str">
        <v>eff_kerosene_project_commercial</v>
      </c>
      <c r="HD1" t="str">
        <v>eff_LPG_project_commercial</v>
      </c>
      <c r="HE1" t="str">
        <v>eff_ethanol_project_commercial</v>
      </c>
      <c r="HF1" t="str">
        <v>eff_electric_project_commercial</v>
      </c>
      <c r="HG1" t="str">
        <v>eff_pellet_project_commercial</v>
      </c>
      <c r="HH1" t="str">
        <v>ncv_firewood_project</v>
      </c>
      <c r="HI1" t="str">
        <v>ncv_charcoal_project</v>
      </c>
      <c r="HJ1" t="str">
        <v>ncv_kerosene_project</v>
      </c>
      <c r="HK1" t="str">
        <v>ncv_LPG_project</v>
      </c>
      <c r="HL1" t="str">
        <v>ncv_ethanol_project</v>
      </c>
      <c r="HM1" t="str">
        <v>ncv_pellets_project</v>
      </c>
      <c r="HN1" t="str">
        <v>co2_ef_firewood_project</v>
      </c>
      <c r="HO1" t="str">
        <v>co2_ef_charcoal_project</v>
      </c>
      <c r="HP1" t="str">
        <v>co2_ef_kerosene_project</v>
      </c>
      <c r="HQ1" t="str">
        <v>co2_ef_LPG_project</v>
      </c>
      <c r="HR1" t="str">
        <v>co2_ef_ethanol_project</v>
      </c>
      <c r="HS1" t="str">
        <v>co2_ef_electric_project</v>
      </c>
      <c r="HT1" t="str">
        <v>co2_ef_pellets_project</v>
      </c>
      <c r="HU1" t="str">
        <v>nonco2_ef_firewood_project</v>
      </c>
      <c r="HV1" t="str">
        <v>nonco2_ef_charcoal_project</v>
      </c>
      <c r="HW1" t="str">
        <v>nonco2_ef_kerosene_project</v>
      </c>
      <c r="HX1" t="str">
        <v>nonco2_ef_LPG_project</v>
      </c>
      <c r="HY1" t="str">
        <v>nonco2_ef_ethanol_project</v>
      </c>
      <c r="HZ1" t="str">
        <v>nonco2_ef_electric_project</v>
      </c>
      <c r="IA1" t="str">
        <v>nonco2_ef_pellets_project</v>
      </c>
      <c r="IB1" t="str">
        <v>stoveproduction_ef_co2_firewood_project</v>
      </c>
      <c r="IC1" t="str">
        <v>stoveproduction_ef_ch4_firewood_project</v>
      </c>
      <c r="ID1" t="str">
        <v>stoveproduction_ef_n2O_firewood_project</v>
      </c>
      <c r="IE1" t="str">
        <v>stoveproduction_ef_co2_charcoal_project</v>
      </c>
      <c r="IF1" t="str">
        <v>stoveproduction_ef_ch4_charcoal_project</v>
      </c>
      <c r="IG1" t="str">
        <v>stoveproduction_ef_n2O_charcoal_project</v>
      </c>
      <c r="IH1" t="str">
        <v>stoveproduction_ef_co2_kerosene_project</v>
      </c>
      <c r="II1" t="str">
        <v>stoveproduction_ef_ch4_kerosene_project</v>
      </c>
      <c r="IJ1" t="str">
        <v>stoveproduction_ef_n2O_kerosene_project</v>
      </c>
      <c r="IK1" t="str">
        <v>stoveproduction_ef_co2_LPG_project</v>
      </c>
      <c r="IL1" t="str">
        <v>stoveproduction_ef_ch4_LPG_project</v>
      </c>
      <c r="IM1" t="str">
        <v>stoveproduction_ef_n2O_LPG_project</v>
      </c>
      <c r="IN1" t="str">
        <v>stoveproduction_ef_co2_ethanol_project</v>
      </c>
      <c r="IO1" t="str">
        <v>stoveproduction_ef_ch4_ethanol_project</v>
      </c>
      <c r="IP1" t="str">
        <v>stoveproduction_ef_n2O_ethanol_project</v>
      </c>
      <c r="IQ1" t="str">
        <v>stoveproduction_ef_co2_electric_project</v>
      </c>
      <c r="IR1" t="str">
        <v>stoveproduction_ef_ch4_electric_project</v>
      </c>
      <c r="IS1" t="str">
        <v>stoveproduction_ef_n2O_electric_project</v>
      </c>
      <c r="IT1" t="str">
        <v>stoveproduction_ef_co2_pellets_project</v>
      </c>
      <c r="IU1" t="str">
        <v>stoveproduction_ef_ch4_pellets_project</v>
      </c>
      <c r="IV1" t="str">
        <v>stoveproduction_ef_n2O_pellets_project</v>
      </c>
      <c r="IW1" t="str">
        <v>feedstockproduction_ef_co2_firewood_project</v>
      </c>
      <c r="IX1" t="str">
        <v>feedstockproduction_ef_ch4_firewood_project</v>
      </c>
      <c r="IY1" t="str">
        <v>feedstockproduction_ef_n2O_firewood_project</v>
      </c>
      <c r="IZ1" t="str">
        <v>feedstockproduction_ef_co2_charcoal_project</v>
      </c>
      <c r="JA1" t="str">
        <v>feedstockproduction_ef_ch4_charcoal_project</v>
      </c>
      <c r="JB1" t="str">
        <v>feedstockproduction_ef_n2O_charcoal_project</v>
      </c>
      <c r="JC1" t="str">
        <v>feedstockproduction_ef_co2_kerosene_project</v>
      </c>
      <c r="JD1" t="str">
        <v>feedstockproduction_ef_ch4_kerosene_project</v>
      </c>
      <c r="JE1" t="str">
        <v>feedstockproduction_ef_n2O_kerosene_project</v>
      </c>
      <c r="JF1" t="str">
        <v>feedstockproduction_ef_co2_LPG_project</v>
      </c>
      <c r="JG1" t="str">
        <v>feedstockproduction_ef_ch4_LPG_project</v>
      </c>
      <c r="JH1" t="str">
        <v>feedstockproduction_ef_n2O_LPG_project</v>
      </c>
      <c r="JI1" t="str">
        <v>feedstockproduction_ef_co2_ethanol_project</v>
      </c>
      <c r="JJ1" t="str">
        <v>feedstockproduction_ef_ch4_ethanol_project</v>
      </c>
      <c r="JK1" t="str">
        <v>feedstockproduction_ef_n2O_ethanol_project</v>
      </c>
      <c r="JL1" t="str">
        <v>feedstockproduction_ef_co2_electric_project</v>
      </c>
      <c r="JM1" t="str">
        <v>feedstockproduction_ef_ch4_electric_project</v>
      </c>
      <c r="JN1" t="str">
        <v>feedstockproduction_ef_n2O_electric_project</v>
      </c>
      <c r="JO1" t="str">
        <v>feedstockproduction_ef_co2_pellets_project</v>
      </c>
      <c r="JP1" t="str">
        <v>feedstockproduction_ef_ch4_pellets_project</v>
      </c>
      <c r="JQ1" t="str">
        <v>feedstockproduction_ef_n2O_pellets_project</v>
      </c>
      <c r="JR1" t="str">
        <v>distribution_ef_co2_firewood_project</v>
      </c>
      <c r="JS1" t="str">
        <v>distribution_ef_ch4_firewood_project</v>
      </c>
      <c r="JT1" t="str">
        <v>distribution_ef_n2O_firewood_project</v>
      </c>
      <c r="JU1" t="str">
        <v>distribution_ef_co2_charcoal_project</v>
      </c>
      <c r="JV1" t="str">
        <v>distribution_ef_ch4_charcoal_project</v>
      </c>
      <c r="JW1" t="str">
        <v>distribution_ef_n2O_charcoal_project</v>
      </c>
      <c r="JX1" t="str">
        <v>distribution_ef_co2_kerosene_project</v>
      </c>
      <c r="JY1" t="str">
        <v>distribution_ef_ch4_kerosene_project</v>
      </c>
      <c r="JZ1" t="str">
        <v>distribution_ef_n2O_kerosene_project</v>
      </c>
      <c r="KA1" t="str">
        <v>distribution_ef_co2_LPG_project</v>
      </c>
      <c r="KB1" t="str">
        <v>distribution_ef_ch4_LPG_project</v>
      </c>
      <c r="KC1" t="str">
        <v>distribution_ef_n2O_LPG_project</v>
      </c>
      <c r="KD1" t="str">
        <v>distribution_ef_co2_ethanol_project</v>
      </c>
      <c r="KE1" t="str">
        <v>distribution_ef_ch4_ethanol_project</v>
      </c>
      <c r="KF1" t="str">
        <v>distribution_ef_n2O_ethanol_project</v>
      </c>
      <c r="KG1" t="str">
        <v>distribution_ef_co2_electric_project</v>
      </c>
      <c r="KH1" t="str">
        <v>distribution_ef_ch4_electric_project</v>
      </c>
      <c r="KI1" t="str">
        <v>distribution_ef_n2O_electric_project</v>
      </c>
      <c r="KJ1" t="str">
        <v>distribution_ef_co2_pellets_project</v>
      </c>
      <c r="KK1" t="str">
        <v>distribution_ef_ch4_pellets_project</v>
      </c>
      <c r="KL1" t="str">
        <v>distribution_ef_n2O_pellets_project</v>
      </c>
      <c r="KM1" t="str">
        <v>processing_ef_co2_firewood_project</v>
      </c>
      <c r="KN1" t="str">
        <v>processing_ef_ch4_firewood_project</v>
      </c>
      <c r="KO1" t="str">
        <v>processing_ef_n2O_firewood_project</v>
      </c>
      <c r="KP1" t="str">
        <v>processing_ef_co2_charcoal_project</v>
      </c>
      <c r="KQ1" t="str">
        <v>processing_ef_ch4_charcoal_project</v>
      </c>
      <c r="KR1" t="str">
        <v>processing_ef_n2O_charcoal_project</v>
      </c>
      <c r="KS1" t="str">
        <v>processing_ef_co2_kerosene_project</v>
      </c>
      <c r="KT1" t="str">
        <v>processing_ef_ch4_kerosene_project</v>
      </c>
      <c r="KU1" t="str">
        <v>processing_ef_n2O_kerosene_project</v>
      </c>
      <c r="KV1" t="str">
        <v>processing_ef_co2_LPG_project</v>
      </c>
      <c r="KW1" t="str">
        <v>processing_ef_ch4_LPG_project</v>
      </c>
      <c r="KX1" t="str">
        <v>processing_ef_n2O_LPG_project</v>
      </c>
      <c r="KY1" t="str">
        <v>processing_ef_co2_ethanol_project</v>
      </c>
      <c r="KZ1" t="str">
        <v>processing_ef_ch4_ethanol_project</v>
      </c>
      <c r="LA1" t="str">
        <v>processing_ef_n2O_ethanol_project</v>
      </c>
      <c r="LB1" t="str">
        <v>processing_ef_co2_electric_project</v>
      </c>
      <c r="LC1" t="str">
        <v>processing_ef_ch4_electric_project</v>
      </c>
      <c r="LD1" t="str">
        <v>processing_ef_n2O_electric_project</v>
      </c>
      <c r="LE1" t="str">
        <v>processing_ef_co2_pellets_project</v>
      </c>
      <c r="LF1" t="str">
        <v>processing_ef_ch4_pellets_project</v>
      </c>
      <c r="LG1" t="str">
        <v>processing_ef_n2O_pellets_project</v>
      </c>
      <c r="LH1" t="str">
        <v>project_adoption</v>
      </c>
      <c r="LI1" t="str">
        <v>project_usage</v>
      </c>
      <c r="LJ1" t="str">
        <v>project_adoption_commercial</v>
      </c>
      <c r="LK1" t="str">
        <v>project_usage_commercial</v>
      </c>
      <c r="LL1" t="str">
        <v>leakage_binary</v>
      </c>
      <c r="LM1" t="str">
        <v>leakage_default</v>
      </c>
      <c r="LN1" t="str">
        <v>leakage_tCO2e</v>
      </c>
      <c r="LO1" t="str">
        <v>more_than_one_stove_adj</v>
      </c>
      <c r="LP1" t="str">
        <v>rebound</v>
      </c>
      <c r="LQ1" t="str">
        <v>other_tCO2e_reduction</v>
      </c>
      <c r="LR1" t="str">
        <v>project_stacking</v>
      </c>
      <c r="LS1" t="str">
        <v>project_stacking_commercial</v>
      </c>
      <c r="LT1">
        <v>0</v>
      </c>
      <c r="LU1">
        <v>0</v>
      </c>
      <c r="LV1">
        <v>0</v>
      </c>
      <c r="LW1">
        <v>0</v>
      </c>
      <c r="LX1">
        <v>0</v>
      </c>
      <c r="LY1">
        <v>0</v>
      </c>
      <c r="LZ1">
        <v>0</v>
      </c>
      <c r="MA1">
        <v>0</v>
      </c>
      <c r="MB1">
        <v>0</v>
      </c>
      <c r="MC1">
        <v>0</v>
      </c>
      <c r="MD1">
        <v>0</v>
      </c>
      <c r="ME1">
        <v>0</v>
      </c>
      <c r="MF1">
        <v>0</v>
      </c>
      <c r="MG1">
        <v>0</v>
      </c>
      <c r="MH1">
        <v>0</v>
      </c>
      <c r="MI1">
        <v>0</v>
      </c>
      <c r="MJ1">
        <v>0</v>
      </c>
      <c r="MK1">
        <v>0</v>
      </c>
      <c r="ML1">
        <v>0</v>
      </c>
      <c r="MM1">
        <v>0</v>
      </c>
      <c r="MN1">
        <v>0</v>
      </c>
      <c r="MO1">
        <v>0</v>
      </c>
      <c r="MP1">
        <v>0</v>
      </c>
      <c r="MQ1">
        <v>0</v>
      </c>
    </row>
    <row r="2" spans="1:355" x14ac:dyDescent="0.2">
      <c r="A2" t="str">
        <v>Units</v>
      </c>
      <c r="B2">
        <v>0</v>
      </c>
      <c r="C2">
        <v>0</v>
      </c>
      <c r="D2">
        <v>0</v>
      </c>
      <c r="E2">
        <v>0</v>
      </c>
      <c r="F2" t="str">
        <v>tCO2e</v>
      </c>
      <c r="G2">
        <v>0</v>
      </c>
      <c r="H2" t="str">
        <v>tCO2e</v>
      </c>
      <c r="I2">
        <v>0</v>
      </c>
      <c r="J2" t="str">
        <v>tCO2e/stove/day (when changing Efs only)</v>
      </c>
      <c r="K2">
        <v>0</v>
      </c>
      <c r="L2" t="str">
        <v>countries</v>
      </c>
      <c r="M2">
        <v>0</v>
      </c>
      <c r="N2">
        <v>0</v>
      </c>
      <c r="O2">
        <v>0</v>
      </c>
      <c r="P2" t="str">
        <v>individuals</v>
      </c>
      <c r="Q2" t="str">
        <v>%</v>
      </c>
      <c r="R2" t="str">
        <v>%</v>
      </c>
      <c r="S2" t="str">
        <v>%</v>
      </c>
      <c r="T2" t="str">
        <v>domestic stoves</v>
      </c>
      <c r="U2" t="str">
        <v>commercial stoves</v>
      </c>
      <c r="V2" t="str">
        <v>days</v>
      </c>
      <c r="W2" t="str">
        <v>days</v>
      </c>
      <c r="X2" t="str">
        <v>stove-days</v>
      </c>
      <c r="Y2" t="str">
        <v>%</v>
      </c>
      <c r="Z2" t="str">
        <v>%</v>
      </c>
      <c r="AA2" t="str">
        <v>%</v>
      </c>
      <c r="AB2" t="str">
        <v>%</v>
      </c>
      <c r="AC2" t="str">
        <v>%</v>
      </c>
      <c r="AD2" t="str">
        <v>%</v>
      </c>
      <c r="AE2" t="str">
        <v>%</v>
      </c>
      <c r="AF2" t="str">
        <v>%</v>
      </c>
      <c r="AG2" t="str">
        <v>%</v>
      </c>
      <c r="AH2" t="str">
        <v>%</v>
      </c>
      <c r="AI2" t="str">
        <v>%</v>
      </c>
      <c r="AJ2" t="str">
        <v>%</v>
      </c>
      <c r="AK2" t="str">
        <v>%</v>
      </c>
      <c r="AL2" t="str">
        <v>%</v>
      </c>
      <c r="AM2" t="str">
        <v>kgs per day</v>
      </c>
      <c r="AN2" t="str">
        <v>kgs per day</v>
      </c>
      <c r="AO2" t="str">
        <v>kgs per day</v>
      </c>
      <c r="AP2" t="str">
        <v>kgs per day</v>
      </c>
      <c r="AQ2" t="str">
        <v>liters per day</v>
      </c>
      <c r="AR2" t="str">
        <v>kWh per day</v>
      </c>
      <c r="AS2" t="str">
        <v>kgs per day</v>
      </c>
      <c r="AT2" t="str">
        <v>kgs per liter kerosene</v>
      </c>
      <c r="AU2" t="str">
        <v>kgs per liter ethanol</v>
      </c>
      <c r="AV2" t="str">
        <v>kgs per day</v>
      </c>
      <c r="AW2" t="str">
        <v>kgs per day</v>
      </c>
      <c r="AX2" t="str">
        <v>kgs per day</v>
      </c>
      <c r="AY2" t="str">
        <v>kgs per day</v>
      </c>
      <c r="AZ2" t="str">
        <v>liters per day</v>
      </c>
      <c r="BA2" t="str">
        <v>kWh per day</v>
      </c>
      <c r="BB2" t="str">
        <v>kgs per day</v>
      </c>
      <c r="BC2" t="str">
        <v>%</v>
      </c>
      <c r="BD2" t="str">
        <v>%</v>
      </c>
      <c r="BE2" t="str">
        <v>%</v>
      </c>
      <c r="BF2" t="str">
        <v>%</v>
      </c>
      <c r="BG2" t="str">
        <v>%</v>
      </c>
      <c r="BH2" t="str">
        <v>%</v>
      </c>
      <c r="BI2" t="str">
        <v>%</v>
      </c>
      <c r="BJ2" t="str">
        <v>%</v>
      </c>
      <c r="BK2" t="str">
        <v>%</v>
      </c>
      <c r="BL2" t="str">
        <v>%</v>
      </c>
      <c r="BM2" t="str">
        <v>%</v>
      </c>
      <c r="BN2" t="str">
        <v>%</v>
      </c>
      <c r="BO2" t="str">
        <v>%</v>
      </c>
      <c r="BP2" t="str">
        <v>%</v>
      </c>
      <c r="BQ2" t="str">
        <v>TJ/tonne</v>
      </c>
      <c r="BR2" t="str">
        <v>TJ/tonne</v>
      </c>
      <c r="BS2" t="str">
        <v>TJ/tonne</v>
      </c>
      <c r="BT2" t="str">
        <v>TJ/tonne</v>
      </c>
      <c r="BU2" t="str">
        <v>TJ/tonne</v>
      </c>
      <c r="BV2" t="str">
        <v>TJ/tonne</v>
      </c>
      <c r="BW2" t="str">
        <v>tCO2/TJ</v>
      </c>
      <c r="BX2" t="str">
        <v>tCO2/TJ</v>
      </c>
      <c r="BY2" t="str">
        <v>tCO2/TJ</v>
      </c>
      <c r="BZ2" t="str">
        <v>tCO2/TJ</v>
      </c>
      <c r="CA2" t="str">
        <v>tCO2/TJ</v>
      </c>
      <c r="CB2" t="str">
        <v>tCO2/TJ</v>
      </c>
      <c r="CC2" t="str">
        <v>tCO2/TJ</v>
      </c>
      <c r="CD2" t="str">
        <v>tCO2e/TJ</v>
      </c>
      <c r="CE2" t="str">
        <v>tCO2e/TJ</v>
      </c>
      <c r="CF2" t="str">
        <v>tCO2e/TJ</v>
      </c>
      <c r="CG2" t="str">
        <v>tCO2e/TJ</v>
      </c>
      <c r="CH2" t="str">
        <v>tCO2e/TJ</v>
      </c>
      <c r="CI2" t="str">
        <v>tCO2e/TJ</v>
      </c>
      <c r="CJ2" t="str">
        <v>tCO2e/TJ</v>
      </c>
      <c r="CK2" t="str">
        <v>tCO2/TJ</v>
      </c>
      <c r="CL2" t="str">
        <v>tCH4/TJ</v>
      </c>
      <c r="CM2" t="str">
        <v>tN2O/TJ</v>
      </c>
      <c r="CN2" t="str">
        <v>tCO2/TJ</v>
      </c>
      <c r="CO2" t="str">
        <v>tCH4/TJ</v>
      </c>
      <c r="CP2" t="str">
        <v>tN2O/TJ</v>
      </c>
      <c r="CQ2" t="str">
        <v>tCO2/TJ</v>
      </c>
      <c r="CR2" t="str">
        <v>tCH4/TJ</v>
      </c>
      <c r="CS2" t="str">
        <v>tN2O/TJ</v>
      </c>
      <c r="CT2" t="str">
        <v>tCO2/TJ</v>
      </c>
      <c r="CU2" t="str">
        <v>tCH4/TJ</v>
      </c>
      <c r="CV2" t="str">
        <v>tN2O/TJ</v>
      </c>
      <c r="CW2" t="str">
        <v>tCO2/TJ</v>
      </c>
      <c r="CX2" t="str">
        <v>tCH4/TJ</v>
      </c>
      <c r="CY2" t="str">
        <v>tN2O/TJ</v>
      </c>
      <c r="CZ2" t="str">
        <v>tCO2/TJ</v>
      </c>
      <c r="DA2" t="str">
        <v>tCH4/TJ</v>
      </c>
      <c r="DB2" t="str">
        <v>tN2O/TJ</v>
      </c>
      <c r="DC2" t="str">
        <v>tCO2/TJ</v>
      </c>
      <c r="DD2" t="str">
        <v>tCH4/TJ</v>
      </c>
      <c r="DE2" t="str">
        <v>tN2O/TJ</v>
      </c>
      <c r="DF2" t="str">
        <v>tCO2/TJ</v>
      </c>
      <c r="DG2" t="str">
        <v>tCH4/TJ</v>
      </c>
      <c r="DH2" t="str">
        <v>tN2O/TJ</v>
      </c>
      <c r="DI2" t="str">
        <v>tCO2/TJ</v>
      </c>
      <c r="DJ2" t="str">
        <v>tCH4/TJ</v>
      </c>
      <c r="DK2" t="str">
        <v>tN2O/TJ</v>
      </c>
      <c r="DL2" t="str">
        <v>tCO2/TJ</v>
      </c>
      <c r="DM2" t="str">
        <v>tCH4/TJ</v>
      </c>
      <c r="DN2" t="str">
        <v>tN2O/TJ</v>
      </c>
      <c r="DO2" t="str">
        <v>tCO2/TJ</v>
      </c>
      <c r="DP2" t="str">
        <v>tCH4/TJ</v>
      </c>
      <c r="DQ2" t="str">
        <v>tN2O/TJ</v>
      </c>
      <c r="DR2" t="str">
        <v>tCO2/TJ</v>
      </c>
      <c r="DS2" t="str">
        <v>tCH4/TJ</v>
      </c>
      <c r="DT2" t="str">
        <v>tN2O/TJ</v>
      </c>
      <c r="DU2" t="str">
        <v>tCO2/TJ</v>
      </c>
      <c r="DV2" t="str">
        <v>tCH4/TJ</v>
      </c>
      <c r="DW2" t="str">
        <v>tN2O/TJ</v>
      </c>
      <c r="DX2" t="str">
        <v>tCO2/TJ</v>
      </c>
      <c r="DY2" t="str">
        <v>tCH4/TJ</v>
      </c>
      <c r="DZ2" t="str">
        <v>tN2O/TJ</v>
      </c>
      <c r="EA2" t="str">
        <v>tCO2/TJ</v>
      </c>
      <c r="EB2" t="str">
        <v>tCH4/TJ</v>
      </c>
      <c r="EC2" t="str">
        <v>tN2O/TJ</v>
      </c>
      <c r="ED2" t="str">
        <v>tCO2/TJ</v>
      </c>
      <c r="EE2" t="str">
        <v>tCH4/TJ</v>
      </c>
      <c r="EF2" t="str">
        <v>tN2O/TJ</v>
      </c>
      <c r="EG2" t="str">
        <v>tCO2/TJ</v>
      </c>
      <c r="EH2" t="str">
        <v>tCH4/TJ</v>
      </c>
      <c r="EI2" t="str">
        <v>tN2O/TJ</v>
      </c>
      <c r="EJ2" t="str">
        <v>tCO2/TJ</v>
      </c>
      <c r="EK2" t="str">
        <v>tCH4/TJ</v>
      </c>
      <c r="EL2" t="str">
        <v>tN2O/TJ</v>
      </c>
      <c r="EM2" t="str">
        <v>tCO2/TJ</v>
      </c>
      <c r="EN2" t="str">
        <v>tCH4/TJ</v>
      </c>
      <c r="EO2" t="str">
        <v>tN2O/TJ</v>
      </c>
      <c r="EP2" t="str">
        <v>tCO2/TJ</v>
      </c>
      <c r="EQ2" t="str">
        <v>tCH4/TJ</v>
      </c>
      <c r="ER2" t="str">
        <v>tN2O/TJ</v>
      </c>
      <c r="ES2" t="str">
        <v>tCO2/TJ</v>
      </c>
      <c r="ET2" t="str">
        <v>tCH4/TJ</v>
      </c>
      <c r="EU2" t="str">
        <v>tN2O/TJ</v>
      </c>
      <c r="EV2" t="str">
        <v>tCO2/TJ</v>
      </c>
      <c r="EW2" t="str">
        <v>tCH4/TJ</v>
      </c>
      <c r="EX2" t="str">
        <v>tN2O/TJ</v>
      </c>
      <c r="EY2" t="str">
        <v>tCO2/TJ</v>
      </c>
      <c r="EZ2" t="str">
        <v>tCH4/TJ</v>
      </c>
      <c r="FA2" t="str">
        <v>tN2O/TJ</v>
      </c>
      <c r="FB2" t="str">
        <v>tCO2/TJ</v>
      </c>
      <c r="FC2" t="str">
        <v>tCH4/TJ</v>
      </c>
      <c r="FD2" t="str">
        <v>tN2O/TJ</v>
      </c>
      <c r="FE2" t="str">
        <v>tCO2/TJ</v>
      </c>
      <c r="FF2" t="str">
        <v>tCH4/TJ</v>
      </c>
      <c r="FG2" t="str">
        <v>tN2O/TJ</v>
      </c>
      <c r="FH2" t="str">
        <v>tCO2/TJ</v>
      </c>
      <c r="FI2" t="str">
        <v>tCH4/TJ</v>
      </c>
      <c r="FJ2" t="str">
        <v>tN2O/TJ</v>
      </c>
      <c r="FK2" t="str">
        <v>tCO2/TJ</v>
      </c>
      <c r="FL2" t="str">
        <v>tCH4/TJ</v>
      </c>
      <c r="FM2" t="str">
        <v>tN2O/TJ</v>
      </c>
      <c r="FN2" t="str">
        <v>tCO2/TJ</v>
      </c>
      <c r="FO2" t="str">
        <v>tCH4/TJ</v>
      </c>
      <c r="FP2" t="str">
        <v>tN2O/TJ</v>
      </c>
      <c r="FQ2" t="str">
        <v>%</v>
      </c>
      <c r="FR2" t="str">
        <v>%</v>
      </c>
      <c r="FS2" t="str">
        <v>%</v>
      </c>
      <c r="FT2" t="str">
        <v>%</v>
      </c>
      <c r="FU2" t="str">
        <v>%</v>
      </c>
      <c r="FV2" t="str">
        <v>%</v>
      </c>
      <c r="FW2" t="str">
        <v>%</v>
      </c>
      <c r="FX2" t="str">
        <v>kgs per day</v>
      </c>
      <c r="FY2" t="str">
        <v>kgs per day</v>
      </c>
      <c r="FZ2" t="str">
        <v>kgs per day</v>
      </c>
      <c r="GA2" t="str">
        <v>kgs per day</v>
      </c>
      <c r="GB2" t="str">
        <v>liters per day</v>
      </c>
      <c r="GC2" t="str">
        <v>kgs per liter ethanol</v>
      </c>
      <c r="GD2" t="str">
        <v>kWh per day</v>
      </c>
      <c r="GE2" t="str">
        <v>kgs per day</v>
      </c>
      <c r="GF2" t="str">
        <v>%</v>
      </c>
      <c r="GG2" t="str">
        <v>%</v>
      </c>
      <c r="GH2" t="str">
        <v>%</v>
      </c>
      <c r="GI2" t="str">
        <v>%</v>
      </c>
      <c r="GJ2" t="str">
        <v>%</v>
      </c>
      <c r="GK2" t="str">
        <v>%</v>
      </c>
      <c r="GL2" t="str">
        <v>%</v>
      </c>
      <c r="GM2" t="str">
        <v>kgs per day</v>
      </c>
      <c r="GN2" t="str">
        <v>kgs per day</v>
      </c>
      <c r="GO2" t="str">
        <v>kgs per day</v>
      </c>
      <c r="GP2" t="str">
        <v>kgs per day</v>
      </c>
      <c r="GQ2" t="str">
        <v>liters per day</v>
      </c>
      <c r="GR2" t="str">
        <v>kWh per day</v>
      </c>
      <c r="GS2" t="str">
        <v>kgs per day</v>
      </c>
      <c r="GT2" t="str">
        <v>%</v>
      </c>
      <c r="GU2" t="str">
        <v>%</v>
      </c>
      <c r="GV2" t="str">
        <v>%</v>
      </c>
      <c r="GW2" t="str">
        <v>%</v>
      </c>
      <c r="GX2" t="str">
        <v>%</v>
      </c>
      <c r="GY2" t="str">
        <v>%</v>
      </c>
      <c r="GZ2" t="str">
        <v>%</v>
      </c>
      <c r="HA2" t="str">
        <v>%</v>
      </c>
      <c r="HB2" t="str">
        <v>%</v>
      </c>
      <c r="HC2" t="str">
        <v>%</v>
      </c>
      <c r="HD2" t="str">
        <v>%</v>
      </c>
      <c r="HE2" t="str">
        <v>%</v>
      </c>
      <c r="HF2" t="str">
        <v>%</v>
      </c>
      <c r="HG2" t="str">
        <v>%</v>
      </c>
      <c r="HH2" t="str">
        <v>TJ/tonne</v>
      </c>
      <c r="HI2" t="str">
        <v>TJ/tonne</v>
      </c>
      <c r="HJ2" t="str">
        <v>TJ/tonne</v>
      </c>
      <c r="HK2" t="str">
        <v>TJ/tonne</v>
      </c>
      <c r="HL2" t="str">
        <v>TJ/tonne</v>
      </c>
      <c r="HM2" t="str">
        <v>TJ/tonne</v>
      </c>
      <c r="HN2" t="str">
        <v>tCO2/TJ</v>
      </c>
      <c r="HO2" t="str">
        <v>tCO2/TJ</v>
      </c>
      <c r="HP2" t="str">
        <v>tCO2/TJ</v>
      </c>
      <c r="HQ2" t="str">
        <v>tCO2/TJ</v>
      </c>
      <c r="HR2" t="str">
        <v>tCO2/TJ</v>
      </c>
      <c r="HS2" t="str">
        <v>tCO2/TJ</v>
      </c>
      <c r="HT2" t="str">
        <v>tCO2/TJ</v>
      </c>
      <c r="HU2" t="str">
        <v>tCO2e/TJ</v>
      </c>
      <c r="HV2" t="str">
        <v>tCO2e/TJ</v>
      </c>
      <c r="HW2" t="str">
        <v>tCO2e/TJ</v>
      </c>
      <c r="HX2" t="str">
        <v>tCO2e/TJ</v>
      </c>
      <c r="HY2" t="str">
        <v>tCO2e/TJ</v>
      </c>
      <c r="HZ2" t="str">
        <v>tCO2e/TJ</v>
      </c>
      <c r="IA2" t="str">
        <v>tCO2e/TJ</v>
      </c>
      <c r="IB2" t="str">
        <v>tCO2/TJ</v>
      </c>
      <c r="IC2" t="str">
        <v>tCH4/TJ</v>
      </c>
      <c r="ID2" t="str">
        <v>tN2O/TJ</v>
      </c>
      <c r="IE2" t="str">
        <v>tCO2/TJ</v>
      </c>
      <c r="IF2" t="str">
        <v>tCH4/TJ</v>
      </c>
      <c r="IG2" t="str">
        <v>tN2O/TJ</v>
      </c>
      <c r="IH2" t="str">
        <v>tCO2/TJ</v>
      </c>
      <c r="II2" t="str">
        <v>tCH4/TJ</v>
      </c>
      <c r="IJ2" t="str">
        <v>tN2O/TJ</v>
      </c>
      <c r="IK2" t="str">
        <v>tCO2/TJ</v>
      </c>
      <c r="IL2" t="str">
        <v>tCH4/TJ</v>
      </c>
      <c r="IM2" t="str">
        <v>tN2O/TJ</v>
      </c>
      <c r="IN2" t="str">
        <v>tCO2/TJ</v>
      </c>
      <c r="IO2" t="str">
        <v>tCH4/TJ</v>
      </c>
      <c r="IP2" t="str">
        <v>tN2O/TJ</v>
      </c>
      <c r="IQ2" t="str">
        <v>tCO2/TJ</v>
      </c>
      <c r="IR2" t="str">
        <v>tCH4/TJ</v>
      </c>
      <c r="IS2" t="str">
        <v>tN2O/TJ</v>
      </c>
      <c r="IT2" t="str">
        <v>tCO2/TJ</v>
      </c>
      <c r="IU2" t="str">
        <v>tCH4/TJ</v>
      </c>
      <c r="IV2" t="str">
        <v>tN2O/TJ</v>
      </c>
      <c r="IW2" t="str">
        <v>tCO2/TJ</v>
      </c>
      <c r="IX2" t="str">
        <v>tCH4/TJ</v>
      </c>
      <c r="IY2" t="str">
        <v>tN2O/TJ</v>
      </c>
      <c r="IZ2" t="str">
        <v>tCO2/TJ</v>
      </c>
      <c r="JA2" t="str">
        <v>tCH4/TJ</v>
      </c>
      <c r="JB2" t="str">
        <v>tN2O/TJ</v>
      </c>
      <c r="JC2" t="str">
        <v>tCO2/TJ</v>
      </c>
      <c r="JD2" t="str">
        <v>tCH4/TJ</v>
      </c>
      <c r="JE2" t="str">
        <v>tN2O/TJ</v>
      </c>
      <c r="JF2" t="str">
        <v>tCO2/TJ</v>
      </c>
      <c r="JG2" t="str">
        <v>tCH4/TJ</v>
      </c>
      <c r="JH2" t="str">
        <v>tN2O/TJ</v>
      </c>
      <c r="JI2" t="str">
        <v>tCO2/TJ</v>
      </c>
      <c r="JJ2" t="str">
        <v>tCH4/TJ</v>
      </c>
      <c r="JK2" t="str">
        <v>tN2O/TJ</v>
      </c>
      <c r="JL2" t="str">
        <v>tCO2/TJ</v>
      </c>
      <c r="JM2" t="str">
        <v>tCH4/TJ</v>
      </c>
      <c r="JN2" t="str">
        <v>tN2O/TJ</v>
      </c>
      <c r="JO2" t="str">
        <v>tCO2/TJ</v>
      </c>
      <c r="JP2" t="str">
        <v>tCH4/TJ</v>
      </c>
      <c r="JQ2" t="str">
        <v>tN2O/TJ</v>
      </c>
      <c r="JR2" t="str">
        <v>tCO2/TJ</v>
      </c>
      <c r="JS2" t="str">
        <v>tCH4/TJ</v>
      </c>
      <c r="JT2" t="str">
        <v>tN2O/TJ</v>
      </c>
      <c r="JU2" t="str">
        <v>tCO2/TJ</v>
      </c>
      <c r="JV2" t="str">
        <v>tCH4/TJ</v>
      </c>
      <c r="JW2" t="str">
        <v>tN2O/TJ</v>
      </c>
      <c r="JX2" t="str">
        <v>tCO2/TJ</v>
      </c>
      <c r="JY2" t="str">
        <v>tCH4/TJ</v>
      </c>
      <c r="JZ2" t="str">
        <v>tN2O/TJ</v>
      </c>
      <c r="KA2" t="str">
        <v>tCO2/TJ</v>
      </c>
      <c r="KB2" t="str">
        <v>tCH4/TJ</v>
      </c>
      <c r="KC2" t="str">
        <v>tN2O/TJ</v>
      </c>
      <c r="KD2" t="str">
        <v>tCO2/TJ</v>
      </c>
      <c r="KE2" t="str">
        <v>tCH4/TJ</v>
      </c>
      <c r="KF2" t="str">
        <v>tN2O/TJ</v>
      </c>
      <c r="KG2" t="str">
        <v>tCO2/TJ</v>
      </c>
      <c r="KH2" t="str">
        <v>tCH4/TJ</v>
      </c>
      <c r="KI2" t="str">
        <v>tN2O/TJ</v>
      </c>
      <c r="KJ2" t="str">
        <v>tCO2/TJ</v>
      </c>
      <c r="KK2" t="str">
        <v>tCH4/TJ</v>
      </c>
      <c r="KL2" t="str">
        <v>tN2O/TJ</v>
      </c>
      <c r="KM2" t="str">
        <v>tCO2/TJ</v>
      </c>
      <c r="KN2" t="str">
        <v>tCH4/TJ</v>
      </c>
      <c r="KO2" t="str">
        <v>tN2O/TJ</v>
      </c>
      <c r="KP2" t="str">
        <v>tCO2/TJ</v>
      </c>
      <c r="KQ2" t="str">
        <v>tCH4/TJ</v>
      </c>
      <c r="KR2" t="str">
        <v>tN2O/TJ</v>
      </c>
      <c r="KS2" t="str">
        <v>tCO2/TJ</v>
      </c>
      <c r="KT2" t="str">
        <v>tCH4/TJ</v>
      </c>
      <c r="KU2" t="str">
        <v>tN2O/TJ</v>
      </c>
      <c r="KV2" t="str">
        <v>tCO2/TJ</v>
      </c>
      <c r="KW2" t="str">
        <v>tCH4/TJ</v>
      </c>
      <c r="KX2" t="str">
        <v>tN2O/TJ</v>
      </c>
      <c r="KY2" t="str">
        <v>tCO2/TJ</v>
      </c>
      <c r="KZ2" t="str">
        <v>tCH4/TJ</v>
      </c>
      <c r="LA2" t="str">
        <v>tN2O/TJ</v>
      </c>
      <c r="LB2" t="str">
        <v>tCO2/TJ</v>
      </c>
      <c r="LC2" t="str">
        <v>tCH4/TJ</v>
      </c>
      <c r="LD2" t="str">
        <v>tN2O/TJ</v>
      </c>
      <c r="LE2" t="str">
        <v>tCO2/TJ</v>
      </c>
      <c r="LF2" t="str">
        <v>tCH4/TJ</v>
      </c>
      <c r="LG2" t="str">
        <v>tN2O/TJ</v>
      </c>
      <c r="LH2" t="str">
        <v>%</v>
      </c>
      <c r="LI2" t="str">
        <v>%</v>
      </c>
      <c r="LJ2" t="str">
        <v>%</v>
      </c>
      <c r="LK2" t="str">
        <v>%</v>
      </c>
      <c r="LL2">
        <v>0</v>
      </c>
      <c r="LM2" t="str">
        <v>%</v>
      </c>
      <c r="LN2" t="str">
        <v>tCO2e</v>
      </c>
      <c r="LO2" t="str">
        <v>%</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row>
    <row r="3" spans="1:355" x14ac:dyDescent="0.2">
      <c r="A3" t="str">
        <v>CDM AMS II G</v>
      </c>
      <c r="B3" t="str">
        <v>AMS-II.G. ver. 3</v>
      </c>
      <c r="C3" t="str">
        <v>GS10974</v>
      </c>
      <c r="D3">
        <v>2</v>
      </c>
      <c r="E3" t="str">
        <v>domestic</v>
      </c>
      <c r="F3">
        <v>69556</v>
      </c>
      <c r="G3" t="str">
        <v>firewood</v>
      </c>
      <c r="H3">
        <v>16258.347919877846</v>
      </c>
      <c r="I3">
        <v>1.8554516248563714E-3</v>
      </c>
      <c r="J3">
        <v>1.8562373546376651E-3</v>
      </c>
      <c r="K3" t="str">
        <v>cdm_imp_firewood</v>
      </c>
      <c r="L3">
        <v>1</v>
      </c>
      <c r="M3" t="str">
        <v>Asia</v>
      </c>
      <c r="N3" t="str">
        <v>Bangladesh</v>
      </c>
      <c r="O3" t="str">
        <v>Bangladesh tot</v>
      </c>
      <c r="P3">
        <v>4.3</v>
      </c>
      <c r="Q3">
        <v>1</v>
      </c>
      <c r="R3">
        <v>0.46600000000000003</v>
      </c>
      <c r="S3">
        <v>0.52300000000000002</v>
      </c>
      <c r="T3">
        <v>44457</v>
      </c>
      <c r="U3">
        <v>0</v>
      </c>
      <c r="V3">
        <v>197.1</v>
      </c>
      <c r="W3">
        <v>0</v>
      </c>
      <c r="X3">
        <v>8762474.6999999993</v>
      </c>
      <c r="Y3">
        <v>1</v>
      </c>
      <c r="Z3">
        <v>0</v>
      </c>
      <c r="AA3">
        <v>0</v>
      </c>
      <c r="AB3">
        <v>0</v>
      </c>
      <c r="AC3">
        <v>0</v>
      </c>
      <c r="AD3">
        <v>0</v>
      </c>
      <c r="AE3">
        <v>0</v>
      </c>
      <c r="AF3">
        <v>0</v>
      </c>
      <c r="AG3">
        <v>0</v>
      </c>
      <c r="AH3">
        <v>0</v>
      </c>
      <c r="AI3">
        <v>0</v>
      </c>
      <c r="AJ3">
        <v>0</v>
      </c>
      <c r="AK3">
        <v>0</v>
      </c>
      <c r="AL3">
        <v>0</v>
      </c>
      <c r="AM3">
        <v>2.904109589041096</v>
      </c>
      <c r="AN3">
        <v>0</v>
      </c>
      <c r="AO3">
        <v>0</v>
      </c>
      <c r="AP3">
        <v>0</v>
      </c>
      <c r="AQ3">
        <v>0</v>
      </c>
      <c r="AR3">
        <v>0</v>
      </c>
      <c r="AS3">
        <v>0</v>
      </c>
      <c r="AT3">
        <v>0</v>
      </c>
      <c r="AU3">
        <v>0</v>
      </c>
      <c r="AV3">
        <v>0</v>
      </c>
      <c r="AW3">
        <v>0</v>
      </c>
      <c r="AX3">
        <v>0</v>
      </c>
      <c r="AY3">
        <v>0</v>
      </c>
      <c r="AZ3">
        <v>0</v>
      </c>
      <c r="BA3">
        <v>0</v>
      </c>
      <c r="BB3">
        <v>0</v>
      </c>
      <c r="BC3">
        <v>0.1</v>
      </c>
      <c r="BD3">
        <v>0</v>
      </c>
      <c r="BE3">
        <v>0</v>
      </c>
      <c r="BF3">
        <v>0</v>
      </c>
      <c r="BG3">
        <v>0</v>
      </c>
      <c r="BH3">
        <v>0</v>
      </c>
      <c r="BI3">
        <v>0</v>
      </c>
      <c r="BJ3">
        <v>0.1</v>
      </c>
      <c r="BK3">
        <v>0</v>
      </c>
      <c r="BL3">
        <v>0</v>
      </c>
      <c r="BM3">
        <v>0</v>
      </c>
      <c r="BN3">
        <v>0</v>
      </c>
      <c r="BO3">
        <v>0</v>
      </c>
      <c r="BP3">
        <v>0</v>
      </c>
      <c r="BQ3">
        <v>1.4999999999999999E-2</v>
      </c>
      <c r="BR3">
        <v>0</v>
      </c>
      <c r="BS3">
        <v>0</v>
      </c>
      <c r="BT3">
        <v>0</v>
      </c>
      <c r="BU3">
        <v>0</v>
      </c>
      <c r="BV3">
        <v>0</v>
      </c>
      <c r="BW3">
        <v>81.599999999999994</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1</v>
      </c>
      <c r="FR3">
        <v>0</v>
      </c>
      <c r="FS3">
        <v>0</v>
      </c>
      <c r="FT3">
        <v>0</v>
      </c>
      <c r="FU3">
        <v>0</v>
      </c>
      <c r="FV3">
        <v>0</v>
      </c>
      <c r="FW3">
        <v>0</v>
      </c>
      <c r="FX3">
        <v>1.1084387744431663</v>
      </c>
      <c r="FY3">
        <v>0</v>
      </c>
      <c r="FZ3">
        <v>0</v>
      </c>
      <c r="GA3">
        <v>0</v>
      </c>
      <c r="GB3">
        <v>0</v>
      </c>
      <c r="GC3">
        <v>0</v>
      </c>
      <c r="GD3">
        <v>0</v>
      </c>
      <c r="GE3">
        <v>0</v>
      </c>
      <c r="GF3">
        <v>1</v>
      </c>
      <c r="GG3">
        <v>0</v>
      </c>
      <c r="GH3">
        <v>0</v>
      </c>
      <c r="GI3">
        <v>0</v>
      </c>
      <c r="GJ3">
        <v>0</v>
      </c>
      <c r="GK3">
        <v>0</v>
      </c>
      <c r="GL3">
        <v>0</v>
      </c>
      <c r="GM3">
        <v>0</v>
      </c>
      <c r="GN3">
        <v>0</v>
      </c>
      <c r="GO3">
        <v>0</v>
      </c>
      <c r="GP3">
        <v>0</v>
      </c>
      <c r="GQ3">
        <v>0</v>
      </c>
      <c r="GR3">
        <v>0</v>
      </c>
      <c r="GS3">
        <v>0</v>
      </c>
      <c r="GT3">
        <v>0.26200000000000001</v>
      </c>
      <c r="GU3">
        <v>0</v>
      </c>
      <c r="GV3">
        <v>0</v>
      </c>
      <c r="GW3">
        <v>0</v>
      </c>
      <c r="GX3">
        <v>0</v>
      </c>
      <c r="GY3">
        <v>0</v>
      </c>
      <c r="GZ3">
        <v>0</v>
      </c>
      <c r="HA3">
        <v>0</v>
      </c>
      <c r="HB3">
        <v>0</v>
      </c>
      <c r="HC3">
        <v>0</v>
      </c>
      <c r="HD3">
        <v>0</v>
      </c>
      <c r="HE3">
        <v>0</v>
      </c>
      <c r="HF3">
        <v>0</v>
      </c>
      <c r="HG3">
        <v>0</v>
      </c>
      <c r="HH3">
        <v>1.4999999999999999E-2</v>
      </c>
      <c r="HI3">
        <v>0</v>
      </c>
      <c r="HJ3">
        <v>0</v>
      </c>
      <c r="HK3">
        <v>0</v>
      </c>
      <c r="HL3">
        <v>0</v>
      </c>
      <c r="HM3">
        <v>0</v>
      </c>
      <c r="HN3">
        <v>81.599999999999994</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0.88900000000000001</v>
      </c>
      <c r="LI3">
        <v>1</v>
      </c>
      <c r="LJ3">
        <v>0.91700000000000004</v>
      </c>
      <c r="LK3">
        <v>1</v>
      </c>
      <c r="LL3">
        <v>1</v>
      </c>
      <c r="LM3">
        <v>0.95</v>
      </c>
      <c r="LN3">
        <v>0</v>
      </c>
      <c r="LO3">
        <v>1</v>
      </c>
      <c r="LP3">
        <v>0.78</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row>
    <row r="4" spans="1:355" x14ac:dyDescent="0.2">
      <c r="A4" t="str">
        <v>CDM AMS II G</v>
      </c>
      <c r="B4" t="str">
        <v>AMS-II.G. ver. 3</v>
      </c>
      <c r="C4" t="str">
        <v>GS10974</v>
      </c>
      <c r="D4">
        <v>2</v>
      </c>
      <c r="E4" t="str">
        <v>commercial</v>
      </c>
      <c r="F4">
        <v>69556</v>
      </c>
      <c r="G4" t="str">
        <v>firewood</v>
      </c>
      <c r="H4">
        <v>8463.6520801221541</v>
      </c>
      <c r="I4">
        <v>4.4223381566818529E-2</v>
      </c>
      <c r="J4">
        <v>4.4423607217808192E-2</v>
      </c>
      <c r="K4" t="str">
        <v>cdm_imp_firewood</v>
      </c>
      <c r="L4">
        <v>1</v>
      </c>
      <c r="M4" t="str">
        <v>Asia</v>
      </c>
      <c r="N4" t="str">
        <v>Bangladesh</v>
      </c>
      <c r="O4" t="str">
        <v>Bangladesh tot</v>
      </c>
      <c r="P4">
        <v>4.3</v>
      </c>
      <c r="Q4">
        <v>1</v>
      </c>
      <c r="R4">
        <v>0.46600000000000003</v>
      </c>
      <c r="S4">
        <v>0.52300000000000002</v>
      </c>
      <c r="T4">
        <v>971</v>
      </c>
      <c r="U4">
        <v>0</v>
      </c>
      <c r="V4">
        <v>197.1</v>
      </c>
      <c r="W4">
        <v>0</v>
      </c>
      <c r="X4">
        <v>191384.1</v>
      </c>
      <c r="Y4">
        <v>1</v>
      </c>
      <c r="Z4">
        <v>0</v>
      </c>
      <c r="AA4">
        <v>0</v>
      </c>
      <c r="AB4">
        <v>0</v>
      </c>
      <c r="AC4">
        <v>0</v>
      </c>
      <c r="AD4">
        <v>0</v>
      </c>
      <c r="AE4">
        <v>0</v>
      </c>
      <c r="AF4">
        <v>0</v>
      </c>
      <c r="AG4">
        <v>0</v>
      </c>
      <c r="AH4">
        <v>0</v>
      </c>
      <c r="AI4">
        <v>0</v>
      </c>
      <c r="AJ4">
        <v>0</v>
      </c>
      <c r="AK4">
        <v>0</v>
      </c>
      <c r="AL4">
        <v>0</v>
      </c>
      <c r="AM4">
        <v>75.260273972602732</v>
      </c>
      <c r="AN4">
        <v>0</v>
      </c>
      <c r="AO4">
        <v>0</v>
      </c>
      <c r="AP4">
        <v>0</v>
      </c>
      <c r="AQ4">
        <v>0</v>
      </c>
      <c r="AR4">
        <v>0</v>
      </c>
      <c r="AS4">
        <v>0</v>
      </c>
      <c r="AT4">
        <v>0</v>
      </c>
      <c r="AU4">
        <v>0</v>
      </c>
      <c r="AV4">
        <v>0</v>
      </c>
      <c r="AW4">
        <v>0</v>
      </c>
      <c r="AX4">
        <v>0</v>
      </c>
      <c r="AY4">
        <v>0</v>
      </c>
      <c r="AZ4">
        <v>0</v>
      </c>
      <c r="BA4">
        <v>0</v>
      </c>
      <c r="BB4">
        <v>0</v>
      </c>
      <c r="BC4">
        <v>0.1</v>
      </c>
      <c r="BD4">
        <v>0</v>
      </c>
      <c r="BE4">
        <v>0</v>
      </c>
      <c r="BF4">
        <v>0</v>
      </c>
      <c r="BG4">
        <v>0</v>
      </c>
      <c r="BH4">
        <v>0</v>
      </c>
      <c r="BI4">
        <v>0</v>
      </c>
      <c r="BJ4">
        <v>0.1</v>
      </c>
      <c r="BK4">
        <v>0</v>
      </c>
      <c r="BL4">
        <v>0</v>
      </c>
      <c r="BM4">
        <v>0</v>
      </c>
      <c r="BN4">
        <v>0</v>
      </c>
      <c r="BO4">
        <v>0</v>
      </c>
      <c r="BP4">
        <v>0</v>
      </c>
      <c r="BQ4">
        <v>1.4999999999999999E-2</v>
      </c>
      <c r="BR4">
        <v>0</v>
      </c>
      <c r="BS4">
        <v>0</v>
      </c>
      <c r="BT4">
        <v>0</v>
      </c>
      <c r="BU4">
        <v>0</v>
      </c>
      <c r="BV4">
        <v>0</v>
      </c>
      <c r="BW4">
        <v>81.599999999999994</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1</v>
      </c>
      <c r="FR4">
        <v>0</v>
      </c>
      <c r="FS4">
        <v>0</v>
      </c>
      <c r="FT4">
        <v>0</v>
      </c>
      <c r="FU4">
        <v>0</v>
      </c>
      <c r="FV4">
        <v>0</v>
      </c>
      <c r="FW4">
        <v>0</v>
      </c>
      <c r="FX4">
        <v>33.598336594911935</v>
      </c>
      <c r="FY4">
        <v>0</v>
      </c>
      <c r="FZ4">
        <v>0</v>
      </c>
      <c r="GA4">
        <v>0</v>
      </c>
      <c r="GB4">
        <v>0</v>
      </c>
      <c r="GC4">
        <v>0</v>
      </c>
      <c r="GD4">
        <v>0</v>
      </c>
      <c r="GE4">
        <v>0</v>
      </c>
      <c r="GF4">
        <v>1</v>
      </c>
      <c r="GG4">
        <v>0</v>
      </c>
      <c r="GH4">
        <v>0</v>
      </c>
      <c r="GI4">
        <v>0</v>
      </c>
      <c r="GJ4">
        <v>0</v>
      </c>
      <c r="GK4">
        <v>0</v>
      </c>
      <c r="GL4">
        <v>0</v>
      </c>
      <c r="GM4">
        <v>0</v>
      </c>
      <c r="GN4">
        <v>0</v>
      </c>
      <c r="GO4">
        <v>0</v>
      </c>
      <c r="GP4">
        <v>0</v>
      </c>
      <c r="GQ4">
        <v>0</v>
      </c>
      <c r="GR4">
        <v>0</v>
      </c>
      <c r="GS4">
        <v>0</v>
      </c>
      <c r="GT4">
        <v>0.224</v>
      </c>
      <c r="GU4">
        <v>0</v>
      </c>
      <c r="GV4">
        <v>0</v>
      </c>
      <c r="GW4">
        <v>0</v>
      </c>
      <c r="GX4">
        <v>0</v>
      </c>
      <c r="GY4">
        <v>0</v>
      </c>
      <c r="GZ4">
        <v>0</v>
      </c>
      <c r="HA4">
        <v>0</v>
      </c>
      <c r="HB4">
        <v>0</v>
      </c>
      <c r="HC4">
        <v>0</v>
      </c>
      <c r="HD4">
        <v>0</v>
      </c>
      <c r="HE4">
        <v>0</v>
      </c>
      <c r="HF4">
        <v>0</v>
      </c>
      <c r="HG4">
        <v>0</v>
      </c>
      <c r="HH4">
        <v>1.4999999999999999E-2</v>
      </c>
      <c r="HI4">
        <v>0</v>
      </c>
      <c r="HJ4">
        <v>0</v>
      </c>
      <c r="HK4">
        <v>0</v>
      </c>
      <c r="HL4">
        <v>0</v>
      </c>
      <c r="HM4">
        <v>0</v>
      </c>
      <c r="HN4">
        <v>81.599999999999994</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0.91700000000000004</v>
      </c>
      <c r="LI4">
        <v>1</v>
      </c>
      <c r="LJ4">
        <v>0.91700000000000004</v>
      </c>
      <c r="LK4">
        <v>1</v>
      </c>
      <c r="LL4">
        <v>1</v>
      </c>
      <c r="LM4">
        <v>0.95</v>
      </c>
      <c r="LN4">
        <v>0</v>
      </c>
      <c r="LO4">
        <v>1</v>
      </c>
      <c r="LP4">
        <v>0.78</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row>
    <row r="5" spans="1:355" x14ac:dyDescent="0.2">
      <c r="A5" t="str">
        <v>CDM AMS II G</v>
      </c>
      <c r="B5" t="str">
        <v>AMS-II.G. ver. 3</v>
      </c>
      <c r="C5" t="str">
        <v>GS10974</v>
      </c>
      <c r="D5">
        <v>3</v>
      </c>
      <c r="E5" t="str">
        <v>domestic</v>
      </c>
      <c r="F5">
        <v>69556</v>
      </c>
      <c r="G5" t="str">
        <v>firewood</v>
      </c>
      <c r="H5">
        <v>29387.015158454175</v>
      </c>
      <c r="I5">
        <v>1.7723071739265371E-3</v>
      </c>
      <c r="J5">
        <v>1.8009381445338729E-3</v>
      </c>
      <c r="K5" t="str">
        <v>cdm_imp_firewood</v>
      </c>
      <c r="L5">
        <v>1</v>
      </c>
      <c r="M5" t="str">
        <v>Asia</v>
      </c>
      <c r="N5" t="str">
        <v>Bangladesh</v>
      </c>
      <c r="O5" t="str">
        <v>Bangladesh tot</v>
      </c>
      <c r="P5">
        <v>4.3</v>
      </c>
      <c r="Q5">
        <v>1</v>
      </c>
      <c r="R5">
        <v>0.46600000000000003</v>
      </c>
      <c r="S5">
        <v>0.52300000000000002</v>
      </c>
      <c r="T5">
        <v>44457</v>
      </c>
      <c r="U5">
        <v>971</v>
      </c>
      <c r="V5">
        <v>365</v>
      </c>
      <c r="W5">
        <v>0</v>
      </c>
      <c r="X5">
        <v>16226805</v>
      </c>
      <c r="Y5">
        <v>1</v>
      </c>
      <c r="Z5">
        <v>0</v>
      </c>
      <c r="AA5">
        <v>0</v>
      </c>
      <c r="AB5">
        <v>0</v>
      </c>
      <c r="AC5">
        <v>0</v>
      </c>
      <c r="AD5">
        <v>0</v>
      </c>
      <c r="AE5">
        <v>0</v>
      </c>
      <c r="AF5">
        <v>0</v>
      </c>
      <c r="AG5">
        <v>0</v>
      </c>
      <c r="AH5">
        <v>0</v>
      </c>
      <c r="AI5">
        <v>0</v>
      </c>
      <c r="AJ5">
        <v>0</v>
      </c>
      <c r="AK5">
        <v>0</v>
      </c>
      <c r="AL5">
        <v>0</v>
      </c>
      <c r="AM5">
        <v>2.904109589041096</v>
      </c>
      <c r="AN5">
        <v>0</v>
      </c>
      <c r="AO5">
        <v>0</v>
      </c>
      <c r="AP5">
        <v>0</v>
      </c>
      <c r="AQ5">
        <v>0</v>
      </c>
      <c r="AR5">
        <v>0</v>
      </c>
      <c r="AS5">
        <v>0</v>
      </c>
      <c r="AT5">
        <v>0</v>
      </c>
      <c r="AU5">
        <v>0</v>
      </c>
      <c r="AV5">
        <v>0</v>
      </c>
      <c r="AW5">
        <v>0</v>
      </c>
      <c r="AX5">
        <v>0</v>
      </c>
      <c r="AY5">
        <v>0</v>
      </c>
      <c r="AZ5">
        <v>0</v>
      </c>
      <c r="BA5">
        <v>0</v>
      </c>
      <c r="BB5">
        <v>0</v>
      </c>
      <c r="BC5">
        <v>0.1</v>
      </c>
      <c r="BD5">
        <v>0</v>
      </c>
      <c r="BE5">
        <v>0</v>
      </c>
      <c r="BF5">
        <v>0</v>
      </c>
      <c r="BG5">
        <v>0</v>
      </c>
      <c r="BH5">
        <v>0</v>
      </c>
      <c r="BI5">
        <v>0</v>
      </c>
      <c r="BJ5">
        <v>0</v>
      </c>
      <c r="BK5">
        <v>0</v>
      </c>
      <c r="BL5">
        <v>0</v>
      </c>
      <c r="BM5">
        <v>0</v>
      </c>
      <c r="BN5">
        <v>0</v>
      </c>
      <c r="BO5">
        <v>0</v>
      </c>
      <c r="BP5">
        <v>0</v>
      </c>
      <c r="BQ5">
        <v>1.4999999999999999E-2</v>
      </c>
      <c r="BR5">
        <v>0</v>
      </c>
      <c r="BS5">
        <v>0</v>
      </c>
      <c r="BT5">
        <v>0</v>
      </c>
      <c r="BU5">
        <v>0</v>
      </c>
      <c r="BV5">
        <v>0</v>
      </c>
      <c r="BW5">
        <v>81.599999999999994</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1</v>
      </c>
      <c r="FR5">
        <v>0</v>
      </c>
      <c r="FS5">
        <v>0</v>
      </c>
      <c r="FT5">
        <v>0</v>
      </c>
      <c r="FU5">
        <v>0</v>
      </c>
      <c r="FV5">
        <v>0</v>
      </c>
      <c r="FW5">
        <v>0</v>
      </c>
      <c r="FX5">
        <v>1.1300037311443951</v>
      </c>
      <c r="FY5">
        <v>0</v>
      </c>
      <c r="FZ5">
        <v>0</v>
      </c>
      <c r="GA5">
        <v>0</v>
      </c>
      <c r="GB5">
        <v>0</v>
      </c>
      <c r="GC5">
        <v>0</v>
      </c>
      <c r="GD5">
        <v>0</v>
      </c>
      <c r="GE5">
        <v>0</v>
      </c>
      <c r="GF5">
        <v>1</v>
      </c>
      <c r="GG5">
        <v>0</v>
      </c>
      <c r="GH5">
        <v>0</v>
      </c>
      <c r="GI5">
        <v>0</v>
      </c>
      <c r="GJ5">
        <v>0</v>
      </c>
      <c r="GK5">
        <v>0</v>
      </c>
      <c r="GL5">
        <v>0</v>
      </c>
      <c r="GM5">
        <v>0</v>
      </c>
      <c r="GN5">
        <v>0</v>
      </c>
      <c r="GO5">
        <v>0</v>
      </c>
      <c r="GP5">
        <v>0</v>
      </c>
      <c r="GQ5">
        <v>0</v>
      </c>
      <c r="GR5">
        <v>0</v>
      </c>
      <c r="GS5">
        <v>0</v>
      </c>
      <c r="GT5">
        <v>0.25700000000000001</v>
      </c>
      <c r="GU5">
        <v>0</v>
      </c>
      <c r="GV5">
        <v>0</v>
      </c>
      <c r="GW5">
        <v>0</v>
      </c>
      <c r="GX5">
        <v>0</v>
      </c>
      <c r="GY5">
        <v>0</v>
      </c>
      <c r="GZ5">
        <v>0</v>
      </c>
      <c r="HA5">
        <v>0</v>
      </c>
      <c r="HB5">
        <v>0</v>
      </c>
      <c r="HC5">
        <v>0</v>
      </c>
      <c r="HD5">
        <v>0</v>
      </c>
      <c r="HE5">
        <v>0</v>
      </c>
      <c r="HF5">
        <v>0</v>
      </c>
      <c r="HG5">
        <v>0</v>
      </c>
      <c r="HH5">
        <v>1.4999999999999999E-2</v>
      </c>
      <c r="HI5">
        <v>0</v>
      </c>
      <c r="HJ5">
        <v>0</v>
      </c>
      <c r="HK5">
        <v>0</v>
      </c>
      <c r="HL5">
        <v>0</v>
      </c>
      <c r="HM5">
        <v>0</v>
      </c>
      <c r="HN5">
        <v>81.599999999999994</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0.873</v>
      </c>
      <c r="LI5">
        <v>1</v>
      </c>
      <c r="LJ5">
        <v>0.91100000000000003</v>
      </c>
      <c r="LK5">
        <v>1</v>
      </c>
      <c r="LL5">
        <v>1</v>
      </c>
      <c r="LM5">
        <v>0.95</v>
      </c>
      <c r="LN5">
        <v>0</v>
      </c>
      <c r="LO5">
        <v>1</v>
      </c>
      <c r="LP5">
        <v>0.78</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row>
    <row r="6" spans="1:355" x14ac:dyDescent="0.2">
      <c r="A6" t="str">
        <v>CDM AMS II G</v>
      </c>
      <c r="B6" t="str">
        <v>AMS-II.G. ver. 3</v>
      </c>
      <c r="C6" t="str">
        <v>GS10974</v>
      </c>
      <c r="D6">
        <v>3</v>
      </c>
      <c r="E6" t="str">
        <v>commercial</v>
      </c>
      <c r="F6">
        <v>69556</v>
      </c>
      <c r="G6" t="str">
        <v>firewood</v>
      </c>
      <c r="H6">
        <v>8294.9848415458255</v>
      </c>
      <c r="I6">
        <v>4.3342079313515726E-2</v>
      </c>
      <c r="J6">
        <v>4.3649803369441492E-2</v>
      </c>
      <c r="K6" t="str">
        <v>cdm_imp_firewood</v>
      </c>
      <c r="L6">
        <v>1</v>
      </c>
      <c r="M6" t="str">
        <v>Asia</v>
      </c>
      <c r="N6" t="str">
        <v>Bangladesh</v>
      </c>
      <c r="O6" t="str">
        <v>Bangladesh tot</v>
      </c>
      <c r="P6">
        <v>4.3</v>
      </c>
      <c r="Q6">
        <v>1</v>
      </c>
      <c r="R6">
        <v>0.46600000000000003</v>
      </c>
      <c r="S6">
        <v>0.52300000000000002</v>
      </c>
      <c r="T6">
        <v>971</v>
      </c>
      <c r="U6">
        <v>0</v>
      </c>
      <c r="V6">
        <v>197.1</v>
      </c>
      <c r="W6">
        <v>0</v>
      </c>
      <c r="X6">
        <v>191384.1</v>
      </c>
      <c r="Y6">
        <v>1</v>
      </c>
      <c r="Z6">
        <v>0</v>
      </c>
      <c r="AA6">
        <v>0</v>
      </c>
      <c r="AB6">
        <v>0</v>
      </c>
      <c r="AC6">
        <v>0</v>
      </c>
      <c r="AD6">
        <v>0</v>
      </c>
      <c r="AE6">
        <v>0</v>
      </c>
      <c r="AF6">
        <v>0</v>
      </c>
      <c r="AG6">
        <v>0</v>
      </c>
      <c r="AH6">
        <v>0</v>
      </c>
      <c r="AI6">
        <v>0</v>
      </c>
      <c r="AJ6">
        <v>0</v>
      </c>
      <c r="AK6">
        <v>0</v>
      </c>
      <c r="AL6">
        <v>0</v>
      </c>
      <c r="AM6">
        <v>75.260273972602732</v>
      </c>
      <c r="AN6">
        <v>0</v>
      </c>
      <c r="AO6">
        <v>0</v>
      </c>
      <c r="AP6">
        <v>0</v>
      </c>
      <c r="AQ6">
        <v>0</v>
      </c>
      <c r="AR6">
        <v>0</v>
      </c>
      <c r="AS6">
        <v>0</v>
      </c>
      <c r="AT6">
        <v>0</v>
      </c>
      <c r="AU6">
        <v>0</v>
      </c>
      <c r="AV6">
        <v>0</v>
      </c>
      <c r="AW6">
        <v>0</v>
      </c>
      <c r="AX6">
        <v>0</v>
      </c>
      <c r="AY6">
        <v>0</v>
      </c>
      <c r="AZ6">
        <v>0</v>
      </c>
      <c r="BA6">
        <v>0</v>
      </c>
      <c r="BB6">
        <v>0</v>
      </c>
      <c r="BC6">
        <v>0.1</v>
      </c>
      <c r="BD6">
        <v>0</v>
      </c>
      <c r="BE6">
        <v>0</v>
      </c>
      <c r="BF6">
        <v>0</v>
      </c>
      <c r="BG6">
        <v>0</v>
      </c>
      <c r="BH6">
        <v>0</v>
      </c>
      <c r="BI6">
        <v>0</v>
      </c>
      <c r="BJ6">
        <v>0</v>
      </c>
      <c r="BK6">
        <v>0</v>
      </c>
      <c r="BL6">
        <v>0</v>
      </c>
      <c r="BM6">
        <v>0</v>
      </c>
      <c r="BN6">
        <v>0</v>
      </c>
      <c r="BO6">
        <v>0</v>
      </c>
      <c r="BP6">
        <v>0</v>
      </c>
      <c r="BQ6">
        <v>1.4999999999999999E-2</v>
      </c>
      <c r="BR6">
        <v>0</v>
      </c>
      <c r="BS6">
        <v>0</v>
      </c>
      <c r="BT6">
        <v>0</v>
      </c>
      <c r="BU6">
        <v>0</v>
      </c>
      <c r="BV6">
        <v>0</v>
      </c>
      <c r="BW6">
        <v>81.599999999999994</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1</v>
      </c>
      <c r="FR6">
        <v>0</v>
      </c>
      <c r="FS6">
        <v>0</v>
      </c>
      <c r="FT6">
        <v>0</v>
      </c>
      <c r="FU6">
        <v>0</v>
      </c>
      <c r="FV6">
        <v>0</v>
      </c>
      <c r="FW6">
        <v>0</v>
      </c>
      <c r="FX6">
        <v>34.054422612037435</v>
      </c>
      <c r="FY6">
        <v>0</v>
      </c>
      <c r="FZ6">
        <v>0</v>
      </c>
      <c r="GA6">
        <v>0</v>
      </c>
      <c r="GB6">
        <v>0</v>
      </c>
      <c r="GC6">
        <v>0</v>
      </c>
      <c r="GD6">
        <v>0</v>
      </c>
      <c r="GE6">
        <v>0</v>
      </c>
      <c r="GF6">
        <v>1</v>
      </c>
      <c r="GG6">
        <v>0</v>
      </c>
      <c r="GH6">
        <v>0</v>
      </c>
      <c r="GI6">
        <v>0</v>
      </c>
      <c r="GJ6">
        <v>0</v>
      </c>
      <c r="GK6">
        <v>0</v>
      </c>
      <c r="GL6">
        <v>0</v>
      </c>
      <c r="GM6">
        <v>0</v>
      </c>
      <c r="GN6">
        <v>0</v>
      </c>
      <c r="GO6">
        <v>0</v>
      </c>
      <c r="GP6">
        <v>0</v>
      </c>
      <c r="GQ6">
        <v>0</v>
      </c>
      <c r="GR6">
        <v>0</v>
      </c>
      <c r="GS6">
        <v>0</v>
      </c>
      <c r="GT6">
        <v>0.221</v>
      </c>
      <c r="GU6">
        <v>0</v>
      </c>
      <c r="GV6">
        <v>0</v>
      </c>
      <c r="GW6">
        <v>0</v>
      </c>
      <c r="GX6">
        <v>0</v>
      </c>
      <c r="GY6">
        <v>0</v>
      </c>
      <c r="GZ6">
        <v>0</v>
      </c>
      <c r="HA6">
        <v>0</v>
      </c>
      <c r="HB6">
        <v>0</v>
      </c>
      <c r="HC6">
        <v>0</v>
      </c>
      <c r="HD6">
        <v>0</v>
      </c>
      <c r="HE6">
        <v>0</v>
      </c>
      <c r="HF6">
        <v>0</v>
      </c>
      <c r="HG6">
        <v>0</v>
      </c>
      <c r="HH6">
        <v>1.4999999999999999E-2</v>
      </c>
      <c r="HI6">
        <v>0</v>
      </c>
      <c r="HJ6">
        <v>0</v>
      </c>
      <c r="HK6">
        <v>0</v>
      </c>
      <c r="HL6">
        <v>0</v>
      </c>
      <c r="HM6">
        <v>0</v>
      </c>
      <c r="HN6">
        <v>81.599999999999994</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0.91100000000000003</v>
      </c>
      <c r="LI6">
        <v>1</v>
      </c>
      <c r="LJ6">
        <v>0.91100000000000003</v>
      </c>
      <c r="LK6">
        <v>1</v>
      </c>
      <c r="LL6">
        <v>1</v>
      </c>
      <c r="LM6">
        <v>0.95</v>
      </c>
      <c r="LN6">
        <v>0</v>
      </c>
      <c r="LO6">
        <v>1</v>
      </c>
      <c r="LP6">
        <v>0.78</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row>
    <row r="7" spans="1:355" x14ac:dyDescent="0.2">
      <c r="A7" t="str">
        <v>CDM AMS II G</v>
      </c>
      <c r="B7" t="str">
        <v>AMS-II.G. ver. 3</v>
      </c>
      <c r="C7" t="str">
        <v>VCS1216</v>
      </c>
      <c r="D7">
        <v>2019</v>
      </c>
      <c r="E7">
        <v>2010</v>
      </c>
      <c r="F7">
        <v>414109</v>
      </c>
      <c r="G7" t="str">
        <v>firewood</v>
      </c>
      <c r="H7">
        <v>5212.9803793223209</v>
      </c>
      <c r="I7">
        <v>7.8642337877030868E-3</v>
      </c>
      <c r="J7">
        <v>7.8141551915654403E-3</v>
      </c>
      <c r="K7" t="str">
        <v>cdm_imp_firewood</v>
      </c>
      <c r="L7">
        <v>1</v>
      </c>
      <c r="M7" t="str">
        <v>Central America</v>
      </c>
      <c r="N7" t="str">
        <v>Mexico</v>
      </c>
      <c r="O7" t="str">
        <v>Mexico tot</v>
      </c>
      <c r="P7">
        <v>3.7</v>
      </c>
      <c r="Q7">
        <v>0.87</v>
      </c>
      <c r="R7">
        <v>4.5999999999999999E-2</v>
      </c>
      <c r="S7">
        <v>0.28399999999999997</v>
      </c>
      <c r="T7">
        <v>4361</v>
      </c>
      <c r="U7">
        <v>0</v>
      </c>
      <c r="V7">
        <v>152</v>
      </c>
      <c r="W7">
        <v>0</v>
      </c>
      <c r="X7">
        <v>662872</v>
      </c>
      <c r="Y7">
        <v>1</v>
      </c>
      <c r="Z7">
        <v>0</v>
      </c>
      <c r="AA7">
        <v>0</v>
      </c>
      <c r="AB7">
        <v>0</v>
      </c>
      <c r="AC7">
        <v>0</v>
      </c>
      <c r="AD7">
        <v>0</v>
      </c>
      <c r="AE7">
        <v>0</v>
      </c>
      <c r="AF7">
        <v>0</v>
      </c>
      <c r="AG7">
        <v>0</v>
      </c>
      <c r="AH7">
        <v>0</v>
      </c>
      <c r="AI7">
        <v>0</v>
      </c>
      <c r="AJ7">
        <v>0</v>
      </c>
      <c r="AK7">
        <v>0</v>
      </c>
      <c r="AL7">
        <v>0</v>
      </c>
      <c r="AM7">
        <v>14.63013698630137</v>
      </c>
      <c r="AN7">
        <v>0</v>
      </c>
      <c r="AO7">
        <v>0</v>
      </c>
      <c r="AP7">
        <v>0</v>
      </c>
      <c r="AQ7">
        <v>0</v>
      </c>
      <c r="AR7">
        <v>0</v>
      </c>
      <c r="AS7">
        <v>0</v>
      </c>
      <c r="AT7">
        <v>0</v>
      </c>
      <c r="AU7">
        <v>0</v>
      </c>
      <c r="AV7">
        <v>0</v>
      </c>
      <c r="AW7">
        <v>0</v>
      </c>
      <c r="AX7">
        <v>0</v>
      </c>
      <c r="AY7">
        <v>0</v>
      </c>
      <c r="AZ7">
        <v>0</v>
      </c>
      <c r="BA7">
        <v>0</v>
      </c>
      <c r="BB7">
        <v>0</v>
      </c>
      <c r="BC7">
        <v>0.1</v>
      </c>
      <c r="BD7">
        <v>0</v>
      </c>
      <c r="BE7">
        <v>0</v>
      </c>
      <c r="BF7">
        <v>0</v>
      </c>
      <c r="BG7">
        <v>0</v>
      </c>
      <c r="BH7">
        <v>0</v>
      </c>
      <c r="BI7">
        <v>0</v>
      </c>
      <c r="BJ7">
        <v>0</v>
      </c>
      <c r="BK7">
        <v>0</v>
      </c>
      <c r="BL7">
        <v>0</v>
      </c>
      <c r="BM7">
        <v>0</v>
      </c>
      <c r="BN7">
        <v>0</v>
      </c>
      <c r="BO7">
        <v>0</v>
      </c>
      <c r="BP7">
        <v>0</v>
      </c>
      <c r="BQ7">
        <v>1.4999999999999999E-2</v>
      </c>
      <c r="BR7">
        <v>0</v>
      </c>
      <c r="BS7">
        <v>0</v>
      </c>
      <c r="BT7">
        <v>0</v>
      </c>
      <c r="BU7">
        <v>0</v>
      </c>
      <c r="BV7">
        <v>0</v>
      </c>
      <c r="BW7">
        <v>81.599999999999994</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1</v>
      </c>
      <c r="FR7">
        <v>0</v>
      </c>
      <c r="FS7">
        <v>0</v>
      </c>
      <c r="FT7">
        <v>0</v>
      </c>
      <c r="FU7">
        <v>0</v>
      </c>
      <c r="FV7">
        <v>0</v>
      </c>
      <c r="FW7">
        <v>0</v>
      </c>
      <c r="FX7">
        <v>6.1861044339540694</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0.23649999999999999</v>
      </c>
      <c r="GU7">
        <v>0</v>
      </c>
      <c r="GV7">
        <v>0</v>
      </c>
      <c r="GW7">
        <v>0</v>
      </c>
      <c r="GX7">
        <v>0</v>
      </c>
      <c r="GY7">
        <v>0</v>
      </c>
      <c r="GZ7">
        <v>0</v>
      </c>
      <c r="HA7">
        <v>0</v>
      </c>
      <c r="HB7">
        <v>0</v>
      </c>
      <c r="HC7">
        <v>0</v>
      </c>
      <c r="HD7">
        <v>0</v>
      </c>
      <c r="HE7">
        <v>0</v>
      </c>
      <c r="HF7">
        <v>0</v>
      </c>
      <c r="HG7">
        <v>0</v>
      </c>
      <c r="HH7">
        <v>1.4999999999999999E-2</v>
      </c>
      <c r="HI7">
        <v>0</v>
      </c>
      <c r="HJ7">
        <v>0</v>
      </c>
      <c r="HK7">
        <v>0</v>
      </c>
      <c r="HL7">
        <v>0</v>
      </c>
      <c r="HM7">
        <v>0</v>
      </c>
      <c r="HN7">
        <v>81.599999999999994</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0.92500000000000004</v>
      </c>
      <c r="LI7">
        <v>1</v>
      </c>
      <c r="LJ7">
        <v>0</v>
      </c>
      <c r="LK7">
        <v>0</v>
      </c>
      <c r="LL7">
        <v>1</v>
      </c>
      <c r="LM7">
        <v>0.95</v>
      </c>
      <c r="LN7">
        <v>0</v>
      </c>
      <c r="LO7">
        <v>1</v>
      </c>
      <c r="LP7">
        <v>0.78</v>
      </c>
      <c r="LQ7">
        <v>0</v>
      </c>
      <c r="LR7">
        <v>1.1068694999999962E-2</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row>
    <row r="8" spans="1:355" x14ac:dyDescent="0.2">
      <c r="A8" t="str">
        <v>CDM AMS II G</v>
      </c>
      <c r="B8" t="str">
        <v>AMS-II.G. ver. 3</v>
      </c>
      <c r="C8" t="str">
        <v>VCS1216</v>
      </c>
      <c r="D8">
        <v>2020</v>
      </c>
      <c r="E8">
        <v>2010</v>
      </c>
      <c r="F8">
        <v>414109</v>
      </c>
      <c r="G8" t="str">
        <v>firewood</v>
      </c>
      <c r="H8">
        <v>5178.9086121372065</v>
      </c>
      <c r="I8">
        <v>7.7617692951895464E-3</v>
      </c>
      <c r="J8">
        <v>7.8141551915654403E-3</v>
      </c>
      <c r="K8" t="str">
        <v>cdm_imp_firewood</v>
      </c>
      <c r="L8">
        <v>1</v>
      </c>
      <c r="M8" t="str">
        <v>Central America</v>
      </c>
      <c r="N8" t="str">
        <v>Mexico</v>
      </c>
      <c r="O8" t="str">
        <v>Mexico tot</v>
      </c>
      <c r="P8">
        <v>3.7</v>
      </c>
      <c r="Q8">
        <v>0.87</v>
      </c>
      <c r="R8">
        <v>4.5999999999999999E-2</v>
      </c>
      <c r="S8">
        <v>0.28399999999999997</v>
      </c>
      <c r="T8">
        <v>4361</v>
      </c>
      <c r="U8">
        <v>0</v>
      </c>
      <c r="V8">
        <v>153</v>
      </c>
      <c r="W8">
        <v>0</v>
      </c>
      <c r="X8">
        <v>667233</v>
      </c>
      <c r="Y8">
        <v>1</v>
      </c>
      <c r="Z8">
        <v>0</v>
      </c>
      <c r="AA8">
        <v>0</v>
      </c>
      <c r="AB8">
        <v>0</v>
      </c>
      <c r="AC8">
        <v>0</v>
      </c>
      <c r="AD8">
        <v>0</v>
      </c>
      <c r="AE8">
        <v>0</v>
      </c>
      <c r="AF8">
        <v>0</v>
      </c>
      <c r="AG8">
        <v>0</v>
      </c>
      <c r="AH8">
        <v>0</v>
      </c>
      <c r="AI8">
        <v>0</v>
      </c>
      <c r="AJ8">
        <v>0</v>
      </c>
      <c r="AK8">
        <v>0</v>
      </c>
      <c r="AL8">
        <v>0</v>
      </c>
      <c r="AM8">
        <v>14.63013698630137</v>
      </c>
      <c r="AN8">
        <v>0</v>
      </c>
      <c r="AO8">
        <v>0</v>
      </c>
      <c r="AP8">
        <v>0</v>
      </c>
      <c r="AQ8">
        <v>0</v>
      </c>
      <c r="AR8">
        <v>0</v>
      </c>
      <c r="AS8">
        <v>0</v>
      </c>
      <c r="AT8">
        <v>0</v>
      </c>
      <c r="AU8">
        <v>0</v>
      </c>
      <c r="AV8">
        <v>0</v>
      </c>
      <c r="AW8">
        <v>0</v>
      </c>
      <c r="AX8">
        <v>0</v>
      </c>
      <c r="AY8">
        <v>0</v>
      </c>
      <c r="AZ8">
        <v>0</v>
      </c>
      <c r="BA8">
        <v>0</v>
      </c>
      <c r="BB8">
        <v>0</v>
      </c>
      <c r="BC8">
        <v>0.1</v>
      </c>
      <c r="BD8">
        <v>0</v>
      </c>
      <c r="BE8">
        <v>0</v>
      </c>
      <c r="BF8">
        <v>0</v>
      </c>
      <c r="BG8">
        <v>0</v>
      </c>
      <c r="BH8">
        <v>0</v>
      </c>
      <c r="BI8">
        <v>0</v>
      </c>
      <c r="BJ8">
        <v>0</v>
      </c>
      <c r="BK8">
        <v>0</v>
      </c>
      <c r="BL8">
        <v>0</v>
      </c>
      <c r="BM8">
        <v>0</v>
      </c>
      <c r="BN8">
        <v>0</v>
      </c>
      <c r="BO8">
        <v>0</v>
      </c>
      <c r="BP8">
        <v>0</v>
      </c>
      <c r="BQ8">
        <v>1.4999999999999999E-2</v>
      </c>
      <c r="BR8">
        <v>0</v>
      </c>
      <c r="BS8">
        <v>0</v>
      </c>
      <c r="BT8">
        <v>0</v>
      </c>
      <c r="BU8">
        <v>0</v>
      </c>
      <c r="BV8">
        <v>0</v>
      </c>
      <c r="BW8">
        <v>81.599999999999994</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0</v>
      </c>
      <c r="FT8">
        <v>0</v>
      </c>
      <c r="FU8">
        <v>0</v>
      </c>
      <c r="FV8">
        <v>0</v>
      </c>
      <c r="FW8">
        <v>0</v>
      </c>
      <c r="FX8">
        <v>6.1861044339540694</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0.23649999999999999</v>
      </c>
      <c r="GU8">
        <v>0</v>
      </c>
      <c r="GV8">
        <v>0</v>
      </c>
      <c r="GW8">
        <v>0</v>
      </c>
      <c r="GX8">
        <v>0</v>
      </c>
      <c r="GY8">
        <v>0</v>
      </c>
      <c r="GZ8">
        <v>0</v>
      </c>
      <c r="HA8">
        <v>0</v>
      </c>
      <c r="HB8">
        <v>0</v>
      </c>
      <c r="HC8">
        <v>0</v>
      </c>
      <c r="HD8">
        <v>0</v>
      </c>
      <c r="HE8">
        <v>0</v>
      </c>
      <c r="HF8">
        <v>0</v>
      </c>
      <c r="HG8">
        <v>0</v>
      </c>
      <c r="HH8">
        <v>1.4999999999999999E-2</v>
      </c>
      <c r="HI8">
        <v>0</v>
      </c>
      <c r="HJ8">
        <v>0</v>
      </c>
      <c r="HK8">
        <v>0</v>
      </c>
      <c r="HL8">
        <v>0</v>
      </c>
      <c r="HM8">
        <v>0</v>
      </c>
      <c r="HN8">
        <v>81.599999999999994</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0.92500000000000004</v>
      </c>
      <c r="LI8">
        <v>1</v>
      </c>
      <c r="LJ8">
        <v>0</v>
      </c>
      <c r="LK8">
        <v>0</v>
      </c>
      <c r="LL8">
        <v>1</v>
      </c>
      <c r="LM8">
        <v>0.95</v>
      </c>
      <c r="LN8">
        <v>0</v>
      </c>
      <c r="LO8">
        <v>1</v>
      </c>
      <c r="LP8">
        <v>0.78</v>
      </c>
      <c r="LQ8">
        <v>0</v>
      </c>
      <c r="LR8">
        <v>1.1068694999999962E-2</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row>
    <row r="9" spans="1:355" x14ac:dyDescent="0.2">
      <c r="A9" t="str">
        <v>CDM AMS II G</v>
      </c>
      <c r="B9" t="str">
        <v>AMS-II.G. ver. 3</v>
      </c>
      <c r="C9" t="str">
        <v>VCS1216</v>
      </c>
      <c r="D9">
        <v>2019</v>
      </c>
      <c r="E9">
        <v>2011</v>
      </c>
      <c r="F9">
        <v>414109</v>
      </c>
      <c r="G9" t="str">
        <v>firewood</v>
      </c>
      <c r="H9">
        <v>10233.207077590507</v>
      </c>
      <c r="I9">
        <v>7.8981382887871598E-3</v>
      </c>
      <c r="J9">
        <v>7.8478437924279689E-3</v>
      </c>
      <c r="K9" t="str">
        <v>cdm_imp_firewood</v>
      </c>
      <c r="L9">
        <v>1</v>
      </c>
      <c r="M9" t="str">
        <v>Central America</v>
      </c>
      <c r="N9" t="str">
        <v>Mexico</v>
      </c>
      <c r="O9" t="str">
        <v>Mexico tot</v>
      </c>
      <c r="P9">
        <v>3.7</v>
      </c>
      <c r="Q9">
        <v>0.87</v>
      </c>
      <c r="R9">
        <v>4.5999999999999999E-2</v>
      </c>
      <c r="S9">
        <v>0.28399999999999997</v>
      </c>
      <c r="T9">
        <v>8524</v>
      </c>
      <c r="U9">
        <v>0</v>
      </c>
      <c r="V9">
        <v>152</v>
      </c>
      <c r="W9">
        <v>0</v>
      </c>
      <c r="X9">
        <v>1295648</v>
      </c>
      <c r="Y9">
        <v>1</v>
      </c>
      <c r="Z9">
        <v>0</v>
      </c>
      <c r="AA9">
        <v>0</v>
      </c>
      <c r="AB9">
        <v>0</v>
      </c>
      <c r="AC9">
        <v>0</v>
      </c>
      <c r="AD9">
        <v>0</v>
      </c>
      <c r="AE9">
        <v>0</v>
      </c>
      <c r="AF9">
        <v>0</v>
      </c>
      <c r="AG9">
        <v>0</v>
      </c>
      <c r="AH9">
        <v>0</v>
      </c>
      <c r="AI9">
        <v>0</v>
      </c>
      <c r="AJ9">
        <v>0</v>
      </c>
      <c r="AK9">
        <v>0</v>
      </c>
      <c r="AL9">
        <v>0</v>
      </c>
      <c r="AM9">
        <v>14.63013698630137</v>
      </c>
      <c r="AN9">
        <v>0</v>
      </c>
      <c r="AO9">
        <v>0</v>
      </c>
      <c r="AP9">
        <v>0</v>
      </c>
      <c r="AQ9">
        <v>0</v>
      </c>
      <c r="AR9">
        <v>0</v>
      </c>
      <c r="AS9">
        <v>0</v>
      </c>
      <c r="AT9">
        <v>0</v>
      </c>
      <c r="AU9">
        <v>0</v>
      </c>
      <c r="AV9">
        <v>0</v>
      </c>
      <c r="AW9">
        <v>0</v>
      </c>
      <c r="AX9">
        <v>0</v>
      </c>
      <c r="AY9">
        <v>0</v>
      </c>
      <c r="AZ9">
        <v>0</v>
      </c>
      <c r="BA9">
        <v>0</v>
      </c>
      <c r="BB9">
        <v>0</v>
      </c>
      <c r="BC9">
        <v>0.1</v>
      </c>
      <c r="BD9">
        <v>0</v>
      </c>
      <c r="BE9">
        <v>0</v>
      </c>
      <c r="BF9">
        <v>0</v>
      </c>
      <c r="BG9">
        <v>0</v>
      </c>
      <c r="BH9">
        <v>0</v>
      </c>
      <c r="BI9">
        <v>0</v>
      </c>
      <c r="BJ9">
        <v>0</v>
      </c>
      <c r="BK9">
        <v>0</v>
      </c>
      <c r="BL9">
        <v>0</v>
      </c>
      <c r="BM9">
        <v>0</v>
      </c>
      <c r="BN9">
        <v>0</v>
      </c>
      <c r="BO9">
        <v>0</v>
      </c>
      <c r="BP9">
        <v>0</v>
      </c>
      <c r="BQ9">
        <v>1.4999999999999999E-2</v>
      </c>
      <c r="BR9">
        <v>0</v>
      </c>
      <c r="BS9">
        <v>0</v>
      </c>
      <c r="BT9">
        <v>0</v>
      </c>
      <c r="BU9">
        <v>0</v>
      </c>
      <c r="BV9">
        <v>0</v>
      </c>
      <c r="BW9">
        <v>81.599999999999994</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6.1497002884831318</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0.2379</v>
      </c>
      <c r="GU9">
        <v>0</v>
      </c>
      <c r="GV9">
        <v>0</v>
      </c>
      <c r="GW9">
        <v>0</v>
      </c>
      <c r="GX9">
        <v>0</v>
      </c>
      <c r="GY9">
        <v>0</v>
      </c>
      <c r="GZ9">
        <v>0</v>
      </c>
      <c r="HA9">
        <v>0</v>
      </c>
      <c r="HB9">
        <v>0</v>
      </c>
      <c r="HC9">
        <v>0</v>
      </c>
      <c r="HD9">
        <v>0</v>
      </c>
      <c r="HE9">
        <v>0</v>
      </c>
      <c r="HF9">
        <v>0</v>
      </c>
      <c r="HG9">
        <v>0</v>
      </c>
      <c r="HH9">
        <v>1.4999999999999999E-2</v>
      </c>
      <c r="HI9">
        <v>0</v>
      </c>
      <c r="HJ9">
        <v>0</v>
      </c>
      <c r="HK9">
        <v>0</v>
      </c>
      <c r="HL9">
        <v>0</v>
      </c>
      <c r="HM9">
        <v>0</v>
      </c>
      <c r="HN9">
        <v>81.599999999999994</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0.92500000000000004</v>
      </c>
      <c r="LI9">
        <v>1</v>
      </c>
      <c r="LJ9">
        <v>0</v>
      </c>
      <c r="LK9">
        <v>0</v>
      </c>
      <c r="LL9">
        <v>1</v>
      </c>
      <c r="LM9">
        <v>0.95</v>
      </c>
      <c r="LN9">
        <v>0</v>
      </c>
      <c r="LO9">
        <v>1</v>
      </c>
      <c r="LP9">
        <v>0.78</v>
      </c>
      <c r="LQ9">
        <v>0</v>
      </c>
      <c r="LR9">
        <v>1.1068694999999962E-2</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row>
    <row r="10" spans="1:355" x14ac:dyDescent="0.2">
      <c r="A10" t="str">
        <v>CDM AMS II G</v>
      </c>
      <c r="B10" t="str">
        <v>AMS-II.G. ver. 3</v>
      </c>
      <c r="C10" t="str">
        <v>VCS1216</v>
      </c>
      <c r="D10">
        <v>2020</v>
      </c>
      <c r="E10">
        <v>2011</v>
      </c>
      <c r="F10">
        <v>414109</v>
      </c>
      <c r="G10" t="str">
        <v>firewood</v>
      </c>
      <c r="H10">
        <v>10166.323371201024</v>
      </c>
      <c r="I10">
        <v>7.7952320485342608E-3</v>
      </c>
      <c r="J10">
        <v>7.8478437924279689E-3</v>
      </c>
      <c r="K10" t="str">
        <v>cdm_imp_firewood</v>
      </c>
      <c r="L10">
        <v>1</v>
      </c>
      <c r="M10" t="str">
        <v>Central America</v>
      </c>
      <c r="N10" t="str">
        <v>Mexico</v>
      </c>
      <c r="O10" t="str">
        <v>Mexico tot</v>
      </c>
      <c r="P10">
        <v>3.7</v>
      </c>
      <c r="Q10">
        <v>0.87</v>
      </c>
      <c r="R10">
        <v>4.5999999999999999E-2</v>
      </c>
      <c r="S10">
        <v>0.28399999999999997</v>
      </c>
      <c r="T10">
        <v>8524</v>
      </c>
      <c r="U10">
        <v>0</v>
      </c>
      <c r="V10">
        <v>153</v>
      </c>
      <c r="W10">
        <v>0</v>
      </c>
      <c r="X10">
        <v>1304172</v>
      </c>
      <c r="Y10">
        <v>1</v>
      </c>
      <c r="Z10">
        <v>0</v>
      </c>
      <c r="AA10">
        <v>0</v>
      </c>
      <c r="AB10">
        <v>0</v>
      </c>
      <c r="AC10">
        <v>0</v>
      </c>
      <c r="AD10">
        <v>0</v>
      </c>
      <c r="AE10">
        <v>0</v>
      </c>
      <c r="AF10">
        <v>0</v>
      </c>
      <c r="AG10">
        <v>0</v>
      </c>
      <c r="AH10">
        <v>0</v>
      </c>
      <c r="AI10">
        <v>0</v>
      </c>
      <c r="AJ10">
        <v>0</v>
      </c>
      <c r="AK10">
        <v>0</v>
      </c>
      <c r="AL10">
        <v>0</v>
      </c>
      <c r="AM10">
        <v>14.63013698630137</v>
      </c>
      <c r="AN10">
        <v>0</v>
      </c>
      <c r="AO10">
        <v>0</v>
      </c>
      <c r="AP10">
        <v>0</v>
      </c>
      <c r="AQ10">
        <v>0</v>
      </c>
      <c r="AR10">
        <v>0</v>
      </c>
      <c r="AS10">
        <v>0</v>
      </c>
      <c r="AT10">
        <v>0</v>
      </c>
      <c r="AU10">
        <v>0</v>
      </c>
      <c r="AV10">
        <v>0</v>
      </c>
      <c r="AW10">
        <v>0</v>
      </c>
      <c r="AX10">
        <v>0</v>
      </c>
      <c r="AY10">
        <v>0</v>
      </c>
      <c r="AZ10">
        <v>0</v>
      </c>
      <c r="BA10">
        <v>0</v>
      </c>
      <c r="BB10">
        <v>0</v>
      </c>
      <c r="BC10">
        <v>0.1</v>
      </c>
      <c r="BD10">
        <v>0</v>
      </c>
      <c r="BE10">
        <v>0</v>
      </c>
      <c r="BF10">
        <v>0</v>
      </c>
      <c r="BG10">
        <v>0</v>
      </c>
      <c r="BH10">
        <v>0</v>
      </c>
      <c r="BI10">
        <v>0</v>
      </c>
      <c r="BJ10">
        <v>0</v>
      </c>
      <c r="BK10">
        <v>0</v>
      </c>
      <c r="BL10">
        <v>0</v>
      </c>
      <c r="BM10">
        <v>0</v>
      </c>
      <c r="BN10">
        <v>0</v>
      </c>
      <c r="BO10">
        <v>0</v>
      </c>
      <c r="BP10">
        <v>0</v>
      </c>
      <c r="BQ10">
        <v>1.4999999999999999E-2</v>
      </c>
      <c r="BR10">
        <v>0</v>
      </c>
      <c r="BS10">
        <v>0</v>
      </c>
      <c r="BT10">
        <v>0</v>
      </c>
      <c r="BU10">
        <v>0</v>
      </c>
      <c r="BV10">
        <v>0</v>
      </c>
      <c r="BW10">
        <v>81.599999999999994</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1</v>
      </c>
      <c r="FR10">
        <v>0</v>
      </c>
      <c r="FS10">
        <v>0</v>
      </c>
      <c r="FT10">
        <v>0</v>
      </c>
      <c r="FU10">
        <v>0</v>
      </c>
      <c r="FV10">
        <v>0</v>
      </c>
      <c r="FW10">
        <v>0</v>
      </c>
      <c r="FX10">
        <v>6.1497002884831318</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0.2379</v>
      </c>
      <c r="GU10">
        <v>0</v>
      </c>
      <c r="GV10">
        <v>0</v>
      </c>
      <c r="GW10">
        <v>0</v>
      </c>
      <c r="GX10">
        <v>0</v>
      </c>
      <c r="GY10">
        <v>0</v>
      </c>
      <c r="GZ10">
        <v>0</v>
      </c>
      <c r="HA10">
        <v>0</v>
      </c>
      <c r="HB10">
        <v>0</v>
      </c>
      <c r="HC10">
        <v>0</v>
      </c>
      <c r="HD10">
        <v>0</v>
      </c>
      <c r="HE10">
        <v>0</v>
      </c>
      <c r="HF10">
        <v>0</v>
      </c>
      <c r="HG10">
        <v>0</v>
      </c>
      <c r="HH10">
        <v>1.4999999999999999E-2</v>
      </c>
      <c r="HI10">
        <v>0</v>
      </c>
      <c r="HJ10">
        <v>0</v>
      </c>
      <c r="HK10">
        <v>0</v>
      </c>
      <c r="HL10">
        <v>0</v>
      </c>
      <c r="HM10">
        <v>0</v>
      </c>
      <c r="HN10">
        <v>81.599999999999994</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0.92500000000000004</v>
      </c>
      <c r="LI10">
        <v>1</v>
      </c>
      <c r="LJ10">
        <v>0</v>
      </c>
      <c r="LK10">
        <v>0</v>
      </c>
      <c r="LL10">
        <v>1</v>
      </c>
      <c r="LM10">
        <v>0.95</v>
      </c>
      <c r="LN10">
        <v>0</v>
      </c>
      <c r="LO10">
        <v>1</v>
      </c>
      <c r="LP10">
        <v>0.78</v>
      </c>
      <c r="LQ10">
        <v>0</v>
      </c>
      <c r="LR10">
        <v>1.1068694999999962E-2</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row>
    <row r="11" spans="1:355" x14ac:dyDescent="0.2">
      <c r="A11" t="str">
        <v>CDM AMS II G</v>
      </c>
      <c r="B11" t="str">
        <v>AMS-II.G. ver. 3</v>
      </c>
      <c r="C11" t="str">
        <v>VCS1216</v>
      </c>
      <c r="D11">
        <v>2019</v>
      </c>
      <c r="E11">
        <v>2013</v>
      </c>
      <c r="F11">
        <v>414109</v>
      </c>
      <c r="G11" t="str">
        <v>firewood</v>
      </c>
      <c r="H11">
        <v>4627.1573859887476</v>
      </c>
      <c r="I11">
        <v>7.8397694843730884E-3</v>
      </c>
      <c r="J11">
        <v>7.7898466742915683E-3</v>
      </c>
      <c r="K11" t="str">
        <v>cdm_imp_firewood</v>
      </c>
      <c r="L11">
        <v>1</v>
      </c>
      <c r="M11" t="str">
        <v>Central America</v>
      </c>
      <c r="N11" t="str">
        <v>Mexico</v>
      </c>
      <c r="O11" t="str">
        <v>Mexico tot</v>
      </c>
      <c r="P11">
        <v>3.7</v>
      </c>
      <c r="Q11">
        <v>0.87</v>
      </c>
      <c r="R11">
        <v>4.5999999999999999E-2</v>
      </c>
      <c r="S11">
        <v>0.28399999999999997</v>
      </c>
      <c r="T11">
        <v>3883</v>
      </c>
      <c r="U11">
        <v>0</v>
      </c>
      <c r="V11">
        <v>152</v>
      </c>
      <c r="W11">
        <v>0</v>
      </c>
      <c r="X11">
        <v>590216</v>
      </c>
      <c r="Y11">
        <v>1</v>
      </c>
      <c r="Z11">
        <v>0</v>
      </c>
      <c r="AA11">
        <v>0</v>
      </c>
      <c r="AB11">
        <v>0</v>
      </c>
      <c r="AC11">
        <v>0</v>
      </c>
      <c r="AD11">
        <v>0</v>
      </c>
      <c r="AE11">
        <v>0</v>
      </c>
      <c r="AF11">
        <v>0</v>
      </c>
      <c r="AG11">
        <v>0</v>
      </c>
      <c r="AH11">
        <v>0</v>
      </c>
      <c r="AI11">
        <v>0</v>
      </c>
      <c r="AJ11">
        <v>0</v>
      </c>
      <c r="AK11">
        <v>0</v>
      </c>
      <c r="AL11">
        <v>0</v>
      </c>
      <c r="AM11">
        <v>14.63013698630137</v>
      </c>
      <c r="AN11">
        <v>0</v>
      </c>
      <c r="AO11">
        <v>0</v>
      </c>
      <c r="AP11">
        <v>0</v>
      </c>
      <c r="AQ11">
        <v>0</v>
      </c>
      <c r="AR11">
        <v>0</v>
      </c>
      <c r="AS11">
        <v>0</v>
      </c>
      <c r="AT11">
        <v>0</v>
      </c>
      <c r="AU11">
        <v>0</v>
      </c>
      <c r="AV11">
        <v>0</v>
      </c>
      <c r="AW11">
        <v>0</v>
      </c>
      <c r="AX11">
        <v>0</v>
      </c>
      <c r="AY11">
        <v>0</v>
      </c>
      <c r="AZ11">
        <v>0</v>
      </c>
      <c r="BA11">
        <v>0</v>
      </c>
      <c r="BB11">
        <v>0</v>
      </c>
      <c r="BC11">
        <v>0.1</v>
      </c>
      <c r="BD11">
        <v>0</v>
      </c>
      <c r="BE11">
        <v>0</v>
      </c>
      <c r="BF11">
        <v>0</v>
      </c>
      <c r="BG11">
        <v>0</v>
      </c>
      <c r="BH11">
        <v>0</v>
      </c>
      <c r="BI11">
        <v>0</v>
      </c>
      <c r="BJ11">
        <v>0</v>
      </c>
      <c r="BK11">
        <v>0</v>
      </c>
      <c r="BL11">
        <v>0</v>
      </c>
      <c r="BM11">
        <v>0</v>
      </c>
      <c r="BN11">
        <v>0</v>
      </c>
      <c r="BO11">
        <v>0</v>
      </c>
      <c r="BP11">
        <v>0</v>
      </c>
      <c r="BQ11">
        <v>1.4999999999999999E-2</v>
      </c>
      <c r="BR11">
        <v>0</v>
      </c>
      <c r="BS11">
        <v>0</v>
      </c>
      <c r="BT11">
        <v>0</v>
      </c>
      <c r="BU11">
        <v>0</v>
      </c>
      <c r="BV11">
        <v>0</v>
      </c>
      <c r="BW11">
        <v>81.599999999999994</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0</v>
      </c>
      <c r="FS11">
        <v>0</v>
      </c>
      <c r="FT11">
        <v>0</v>
      </c>
      <c r="FU11">
        <v>0</v>
      </c>
      <c r="FV11">
        <v>0</v>
      </c>
      <c r="FW11">
        <v>0</v>
      </c>
      <c r="FX11">
        <v>6.2123723933339168</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0.23549999999999999</v>
      </c>
      <c r="GU11">
        <v>0</v>
      </c>
      <c r="GV11">
        <v>0</v>
      </c>
      <c r="GW11">
        <v>0</v>
      </c>
      <c r="GX11">
        <v>0</v>
      </c>
      <c r="GY11">
        <v>0</v>
      </c>
      <c r="GZ11">
        <v>0</v>
      </c>
      <c r="HA11">
        <v>0</v>
      </c>
      <c r="HB11">
        <v>0</v>
      </c>
      <c r="HC11">
        <v>0</v>
      </c>
      <c r="HD11">
        <v>0</v>
      </c>
      <c r="HE11">
        <v>0</v>
      </c>
      <c r="HF11">
        <v>0</v>
      </c>
      <c r="HG11">
        <v>0</v>
      </c>
      <c r="HH11">
        <v>1.4999999999999999E-2</v>
      </c>
      <c r="HI11">
        <v>0</v>
      </c>
      <c r="HJ11">
        <v>0</v>
      </c>
      <c r="HK11">
        <v>0</v>
      </c>
      <c r="HL11">
        <v>0</v>
      </c>
      <c r="HM11">
        <v>0</v>
      </c>
      <c r="HN11">
        <v>81.599999999999994</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0.92500000000000004</v>
      </c>
      <c r="LI11">
        <v>1</v>
      </c>
      <c r="LJ11">
        <v>0</v>
      </c>
      <c r="LK11">
        <v>0</v>
      </c>
      <c r="LL11">
        <v>1</v>
      </c>
      <c r="LM11">
        <v>0.95</v>
      </c>
      <c r="LN11">
        <v>0</v>
      </c>
      <c r="LO11">
        <v>1</v>
      </c>
      <c r="LP11">
        <v>0.78</v>
      </c>
      <c r="LQ11">
        <v>0</v>
      </c>
      <c r="LR11">
        <v>1.1068694999999962E-2</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row>
    <row r="12" spans="1:355" x14ac:dyDescent="0.2">
      <c r="A12" t="str">
        <v>CDM AMS II G</v>
      </c>
      <c r="B12" t="str">
        <v>AMS-II.G. ver. 3</v>
      </c>
      <c r="C12" t="str">
        <v>VCS1216</v>
      </c>
      <c r="D12">
        <v>2020</v>
      </c>
      <c r="E12">
        <v>2013</v>
      </c>
      <c r="F12">
        <v>414109</v>
      </c>
      <c r="G12" t="str">
        <v>firewood</v>
      </c>
      <c r="H12">
        <v>4596.9145272567948</v>
      </c>
      <c r="I12">
        <v>7.7376237415932268E-3</v>
      </c>
      <c r="J12">
        <v>7.7898466742915683E-3</v>
      </c>
      <c r="K12" t="str">
        <v>cdm_imp_firewood</v>
      </c>
      <c r="L12">
        <v>1</v>
      </c>
      <c r="M12" t="str">
        <v>Central America</v>
      </c>
      <c r="N12" t="str">
        <v>Mexico</v>
      </c>
      <c r="O12" t="str">
        <v>Mexico tot</v>
      </c>
      <c r="P12">
        <v>3.7</v>
      </c>
      <c r="Q12">
        <v>0.87</v>
      </c>
      <c r="R12">
        <v>4.5999999999999999E-2</v>
      </c>
      <c r="S12">
        <v>0.28399999999999997</v>
      </c>
      <c r="T12">
        <v>3883</v>
      </c>
      <c r="U12">
        <v>0</v>
      </c>
      <c r="V12">
        <v>153</v>
      </c>
      <c r="W12">
        <v>0</v>
      </c>
      <c r="X12">
        <v>594099</v>
      </c>
      <c r="Y12">
        <v>1</v>
      </c>
      <c r="Z12">
        <v>0</v>
      </c>
      <c r="AA12">
        <v>0</v>
      </c>
      <c r="AB12">
        <v>0</v>
      </c>
      <c r="AC12">
        <v>0</v>
      </c>
      <c r="AD12">
        <v>0</v>
      </c>
      <c r="AE12">
        <v>0</v>
      </c>
      <c r="AF12">
        <v>0</v>
      </c>
      <c r="AG12">
        <v>0</v>
      </c>
      <c r="AH12">
        <v>0</v>
      </c>
      <c r="AI12">
        <v>0</v>
      </c>
      <c r="AJ12">
        <v>0</v>
      </c>
      <c r="AK12">
        <v>0</v>
      </c>
      <c r="AL12">
        <v>0</v>
      </c>
      <c r="AM12">
        <v>14.63013698630137</v>
      </c>
      <c r="AN12">
        <v>0</v>
      </c>
      <c r="AO12">
        <v>0</v>
      </c>
      <c r="AP12">
        <v>0</v>
      </c>
      <c r="AQ12">
        <v>0</v>
      </c>
      <c r="AR12">
        <v>0</v>
      </c>
      <c r="AS12">
        <v>0</v>
      </c>
      <c r="AT12">
        <v>0</v>
      </c>
      <c r="AU12">
        <v>0</v>
      </c>
      <c r="AV12">
        <v>0</v>
      </c>
      <c r="AW12">
        <v>0</v>
      </c>
      <c r="AX12">
        <v>0</v>
      </c>
      <c r="AY12">
        <v>0</v>
      </c>
      <c r="AZ12">
        <v>0</v>
      </c>
      <c r="BA12">
        <v>0</v>
      </c>
      <c r="BB12">
        <v>0</v>
      </c>
      <c r="BC12">
        <v>0.1</v>
      </c>
      <c r="BD12">
        <v>0</v>
      </c>
      <c r="BE12">
        <v>0</v>
      </c>
      <c r="BF12">
        <v>0</v>
      </c>
      <c r="BG12">
        <v>0</v>
      </c>
      <c r="BH12">
        <v>0</v>
      </c>
      <c r="BI12">
        <v>0</v>
      </c>
      <c r="BJ12">
        <v>0</v>
      </c>
      <c r="BK12">
        <v>0</v>
      </c>
      <c r="BL12">
        <v>0</v>
      </c>
      <c r="BM12">
        <v>0</v>
      </c>
      <c r="BN12">
        <v>0</v>
      </c>
      <c r="BO12">
        <v>0</v>
      </c>
      <c r="BP12">
        <v>0</v>
      </c>
      <c r="BQ12">
        <v>1.4999999999999999E-2</v>
      </c>
      <c r="BR12">
        <v>0</v>
      </c>
      <c r="BS12">
        <v>0</v>
      </c>
      <c r="BT12">
        <v>0</v>
      </c>
      <c r="BU12">
        <v>0</v>
      </c>
      <c r="BV12">
        <v>0</v>
      </c>
      <c r="BW12">
        <v>81.599999999999994</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1</v>
      </c>
      <c r="FR12">
        <v>0</v>
      </c>
      <c r="FS12">
        <v>0</v>
      </c>
      <c r="FT12">
        <v>0</v>
      </c>
      <c r="FU12">
        <v>0</v>
      </c>
      <c r="FV12">
        <v>0</v>
      </c>
      <c r="FW12">
        <v>0</v>
      </c>
      <c r="FX12">
        <v>6.2123723933339168</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0.23549999999999999</v>
      </c>
      <c r="GU12">
        <v>0</v>
      </c>
      <c r="GV12">
        <v>0</v>
      </c>
      <c r="GW12">
        <v>0</v>
      </c>
      <c r="GX12">
        <v>0</v>
      </c>
      <c r="GY12">
        <v>0</v>
      </c>
      <c r="GZ12">
        <v>0</v>
      </c>
      <c r="HA12">
        <v>0</v>
      </c>
      <c r="HB12">
        <v>0</v>
      </c>
      <c r="HC12">
        <v>0</v>
      </c>
      <c r="HD12">
        <v>0</v>
      </c>
      <c r="HE12">
        <v>0</v>
      </c>
      <c r="HF12">
        <v>0</v>
      </c>
      <c r="HG12">
        <v>0</v>
      </c>
      <c r="HH12">
        <v>1.4999999999999999E-2</v>
      </c>
      <c r="HI12">
        <v>0</v>
      </c>
      <c r="HJ12">
        <v>0</v>
      </c>
      <c r="HK12">
        <v>0</v>
      </c>
      <c r="HL12">
        <v>0</v>
      </c>
      <c r="HM12">
        <v>0</v>
      </c>
      <c r="HN12">
        <v>81.599999999999994</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0.92500000000000004</v>
      </c>
      <c r="LI12">
        <v>1</v>
      </c>
      <c r="LJ12">
        <v>0</v>
      </c>
      <c r="LK12">
        <v>0</v>
      </c>
      <c r="LL12">
        <v>1</v>
      </c>
      <c r="LM12">
        <v>0.95</v>
      </c>
      <c r="LN12">
        <v>0</v>
      </c>
      <c r="LO12">
        <v>1</v>
      </c>
      <c r="LP12">
        <v>0.78</v>
      </c>
      <c r="LQ12">
        <v>0</v>
      </c>
      <c r="LR12">
        <v>1.1068694999999962E-2</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row>
    <row r="13" spans="1:355" x14ac:dyDescent="0.2">
      <c r="A13" t="str">
        <v>CDM AMS II G</v>
      </c>
      <c r="B13" t="str">
        <v>AMS-II.G. ver. 3</v>
      </c>
      <c r="C13" t="str">
        <v>VCS1216</v>
      </c>
      <c r="D13">
        <v>2019</v>
      </c>
      <c r="E13">
        <v>2014</v>
      </c>
      <c r="F13">
        <v>414109</v>
      </c>
      <c r="G13" t="str">
        <v>firewood</v>
      </c>
      <c r="H13">
        <v>7115.2331694847753</v>
      </c>
      <c r="I13">
        <v>7.9340244976413635E-3</v>
      </c>
      <c r="J13">
        <v>7.8835014817583843E-3</v>
      </c>
      <c r="K13" t="str">
        <v>cdm_imp_firewood</v>
      </c>
      <c r="L13">
        <v>1</v>
      </c>
      <c r="M13" t="str">
        <v>Central America</v>
      </c>
      <c r="N13" t="str">
        <v>Mexico</v>
      </c>
      <c r="O13" t="str">
        <v>Mexico tot</v>
      </c>
      <c r="P13">
        <v>3.7</v>
      </c>
      <c r="Q13">
        <v>0.87</v>
      </c>
      <c r="R13">
        <v>4.5999999999999999E-2</v>
      </c>
      <c r="S13">
        <v>0.28399999999999997</v>
      </c>
      <c r="T13">
        <v>5900</v>
      </c>
      <c r="U13">
        <v>0</v>
      </c>
      <c r="V13">
        <v>152</v>
      </c>
      <c r="W13">
        <v>0</v>
      </c>
      <c r="X13">
        <v>896800</v>
      </c>
      <c r="Y13">
        <v>1</v>
      </c>
      <c r="Z13">
        <v>0</v>
      </c>
      <c r="AA13">
        <v>0</v>
      </c>
      <c r="AB13">
        <v>0</v>
      </c>
      <c r="AC13">
        <v>0</v>
      </c>
      <c r="AD13">
        <v>0</v>
      </c>
      <c r="AE13">
        <v>0</v>
      </c>
      <c r="AF13">
        <v>0</v>
      </c>
      <c r="AG13">
        <v>0</v>
      </c>
      <c r="AH13">
        <v>0</v>
      </c>
      <c r="AI13">
        <v>0</v>
      </c>
      <c r="AJ13">
        <v>0</v>
      </c>
      <c r="AK13">
        <v>0</v>
      </c>
      <c r="AL13">
        <v>0</v>
      </c>
      <c r="AM13">
        <v>14.63013698630137</v>
      </c>
      <c r="AN13">
        <v>0</v>
      </c>
      <c r="AO13">
        <v>0</v>
      </c>
      <c r="AP13">
        <v>0</v>
      </c>
      <c r="AQ13">
        <v>0</v>
      </c>
      <c r="AR13">
        <v>0</v>
      </c>
      <c r="AS13">
        <v>0</v>
      </c>
      <c r="AT13">
        <v>0</v>
      </c>
      <c r="AU13">
        <v>0</v>
      </c>
      <c r="AV13">
        <v>0</v>
      </c>
      <c r="AW13">
        <v>0</v>
      </c>
      <c r="AX13">
        <v>0</v>
      </c>
      <c r="AY13">
        <v>0</v>
      </c>
      <c r="AZ13">
        <v>0</v>
      </c>
      <c r="BA13">
        <v>0</v>
      </c>
      <c r="BB13">
        <v>0</v>
      </c>
      <c r="BC13">
        <v>0.1</v>
      </c>
      <c r="BD13">
        <v>0</v>
      </c>
      <c r="BE13">
        <v>0</v>
      </c>
      <c r="BF13">
        <v>0</v>
      </c>
      <c r="BG13">
        <v>0</v>
      </c>
      <c r="BH13">
        <v>0</v>
      </c>
      <c r="BI13">
        <v>0</v>
      </c>
      <c r="BJ13">
        <v>0</v>
      </c>
      <c r="BK13">
        <v>0</v>
      </c>
      <c r="BL13">
        <v>0</v>
      </c>
      <c r="BM13">
        <v>0</v>
      </c>
      <c r="BN13">
        <v>0</v>
      </c>
      <c r="BO13">
        <v>0</v>
      </c>
      <c r="BP13">
        <v>0</v>
      </c>
      <c r="BQ13">
        <v>1.4999999999999999E-2</v>
      </c>
      <c r="BR13">
        <v>0</v>
      </c>
      <c r="BS13">
        <v>0</v>
      </c>
      <c r="BT13">
        <v>0</v>
      </c>
      <c r="BU13">
        <v>0</v>
      </c>
      <c r="BV13">
        <v>0</v>
      </c>
      <c r="BW13">
        <v>81.599999999999994</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1</v>
      </c>
      <c r="FR13">
        <v>0</v>
      </c>
      <c r="FS13">
        <v>0</v>
      </c>
      <c r="FT13">
        <v>0</v>
      </c>
      <c r="FU13">
        <v>0</v>
      </c>
      <c r="FV13">
        <v>0</v>
      </c>
      <c r="FW13">
        <v>0</v>
      </c>
      <c r="FX13">
        <v>6.1111683317883738</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0.2394</v>
      </c>
      <c r="GU13">
        <v>0</v>
      </c>
      <c r="GV13">
        <v>0</v>
      </c>
      <c r="GW13">
        <v>0</v>
      </c>
      <c r="GX13">
        <v>0</v>
      </c>
      <c r="GY13">
        <v>0</v>
      </c>
      <c r="GZ13">
        <v>0</v>
      </c>
      <c r="HA13">
        <v>0</v>
      </c>
      <c r="HB13">
        <v>0</v>
      </c>
      <c r="HC13">
        <v>0</v>
      </c>
      <c r="HD13">
        <v>0</v>
      </c>
      <c r="HE13">
        <v>0</v>
      </c>
      <c r="HF13">
        <v>0</v>
      </c>
      <c r="HG13">
        <v>0</v>
      </c>
      <c r="HH13">
        <v>1.4999999999999999E-2</v>
      </c>
      <c r="HI13">
        <v>0</v>
      </c>
      <c r="HJ13">
        <v>0</v>
      </c>
      <c r="HK13">
        <v>0</v>
      </c>
      <c r="HL13">
        <v>0</v>
      </c>
      <c r="HM13">
        <v>0</v>
      </c>
      <c r="HN13">
        <v>81.599999999999994</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0.92500000000000004</v>
      </c>
      <c r="LI13">
        <v>1</v>
      </c>
      <c r="LJ13">
        <v>0</v>
      </c>
      <c r="LK13">
        <v>0</v>
      </c>
      <c r="LL13">
        <v>1</v>
      </c>
      <c r="LM13">
        <v>0.95</v>
      </c>
      <c r="LN13">
        <v>0</v>
      </c>
      <c r="LO13">
        <v>1</v>
      </c>
      <c r="LP13">
        <v>0.78</v>
      </c>
      <c r="LQ13">
        <v>0</v>
      </c>
      <c r="LR13">
        <v>1.1068694999999962E-2</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row>
    <row r="14" spans="1:355" x14ac:dyDescent="0.2">
      <c r="A14" t="str">
        <v>CDM AMS II G</v>
      </c>
      <c r="B14" t="str">
        <v>AMS-II.G. ver. 3</v>
      </c>
      <c r="C14" t="str">
        <v>VCS1216</v>
      </c>
      <c r="D14">
        <v>2020</v>
      </c>
      <c r="E14">
        <v>2014</v>
      </c>
      <c r="F14">
        <v>414109</v>
      </c>
      <c r="G14" t="str">
        <v>firewood</v>
      </c>
      <c r="H14">
        <v>7068.7283775273581</v>
      </c>
      <c r="I14">
        <v>7.830650689628179E-3</v>
      </c>
      <c r="J14">
        <v>7.8835014817583843E-3</v>
      </c>
      <c r="K14" t="str">
        <v>cdm_imp_firewood</v>
      </c>
      <c r="L14">
        <v>1</v>
      </c>
      <c r="M14" t="str">
        <v>Central America</v>
      </c>
      <c r="N14" t="str">
        <v>Mexico</v>
      </c>
      <c r="O14" t="str">
        <v>Mexico tot</v>
      </c>
      <c r="P14">
        <v>3.7</v>
      </c>
      <c r="Q14">
        <v>0.87</v>
      </c>
      <c r="R14">
        <v>4.5999999999999999E-2</v>
      </c>
      <c r="S14">
        <v>0.28399999999999997</v>
      </c>
      <c r="T14">
        <v>5900</v>
      </c>
      <c r="U14">
        <v>0</v>
      </c>
      <c r="V14">
        <v>153</v>
      </c>
      <c r="W14">
        <v>0</v>
      </c>
      <c r="X14">
        <v>902700</v>
      </c>
      <c r="Y14">
        <v>1</v>
      </c>
      <c r="Z14">
        <v>0</v>
      </c>
      <c r="AA14">
        <v>0</v>
      </c>
      <c r="AB14">
        <v>0</v>
      </c>
      <c r="AC14">
        <v>0</v>
      </c>
      <c r="AD14">
        <v>0</v>
      </c>
      <c r="AE14">
        <v>0</v>
      </c>
      <c r="AF14">
        <v>0</v>
      </c>
      <c r="AG14">
        <v>0</v>
      </c>
      <c r="AH14">
        <v>0</v>
      </c>
      <c r="AI14">
        <v>0</v>
      </c>
      <c r="AJ14">
        <v>0</v>
      </c>
      <c r="AK14">
        <v>0</v>
      </c>
      <c r="AL14">
        <v>0</v>
      </c>
      <c r="AM14">
        <v>14.63013698630137</v>
      </c>
      <c r="AN14">
        <v>0</v>
      </c>
      <c r="AO14">
        <v>0</v>
      </c>
      <c r="AP14">
        <v>0</v>
      </c>
      <c r="AQ14">
        <v>0</v>
      </c>
      <c r="AR14">
        <v>0</v>
      </c>
      <c r="AS14">
        <v>0</v>
      </c>
      <c r="AT14">
        <v>0</v>
      </c>
      <c r="AU14">
        <v>0</v>
      </c>
      <c r="AV14">
        <v>0</v>
      </c>
      <c r="AW14">
        <v>0</v>
      </c>
      <c r="AX14">
        <v>0</v>
      </c>
      <c r="AY14">
        <v>0</v>
      </c>
      <c r="AZ14">
        <v>0</v>
      </c>
      <c r="BA14">
        <v>0</v>
      </c>
      <c r="BB14">
        <v>0</v>
      </c>
      <c r="BC14">
        <v>0.1</v>
      </c>
      <c r="BD14">
        <v>0</v>
      </c>
      <c r="BE14">
        <v>0</v>
      </c>
      <c r="BF14">
        <v>0</v>
      </c>
      <c r="BG14">
        <v>0</v>
      </c>
      <c r="BH14">
        <v>0</v>
      </c>
      <c r="BI14">
        <v>0</v>
      </c>
      <c r="BJ14">
        <v>0</v>
      </c>
      <c r="BK14">
        <v>0</v>
      </c>
      <c r="BL14">
        <v>0</v>
      </c>
      <c r="BM14">
        <v>0</v>
      </c>
      <c r="BN14">
        <v>0</v>
      </c>
      <c r="BO14">
        <v>0</v>
      </c>
      <c r="BP14">
        <v>0</v>
      </c>
      <c r="BQ14">
        <v>1.4999999999999999E-2</v>
      </c>
      <c r="BR14">
        <v>0</v>
      </c>
      <c r="BS14">
        <v>0</v>
      </c>
      <c r="BT14">
        <v>0</v>
      </c>
      <c r="BU14">
        <v>0</v>
      </c>
      <c r="BV14">
        <v>0</v>
      </c>
      <c r="BW14">
        <v>81.599999999999994</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1</v>
      </c>
      <c r="FR14">
        <v>0</v>
      </c>
      <c r="FS14">
        <v>0</v>
      </c>
      <c r="FT14">
        <v>0</v>
      </c>
      <c r="FU14">
        <v>0</v>
      </c>
      <c r="FV14">
        <v>0</v>
      </c>
      <c r="FW14">
        <v>0</v>
      </c>
      <c r="FX14">
        <v>6.1111683317883738</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0.2394</v>
      </c>
      <c r="GU14">
        <v>0</v>
      </c>
      <c r="GV14">
        <v>0</v>
      </c>
      <c r="GW14">
        <v>0</v>
      </c>
      <c r="GX14">
        <v>0</v>
      </c>
      <c r="GY14">
        <v>0</v>
      </c>
      <c r="GZ14">
        <v>0</v>
      </c>
      <c r="HA14">
        <v>0</v>
      </c>
      <c r="HB14">
        <v>0</v>
      </c>
      <c r="HC14">
        <v>0</v>
      </c>
      <c r="HD14">
        <v>0</v>
      </c>
      <c r="HE14">
        <v>0</v>
      </c>
      <c r="HF14">
        <v>0</v>
      </c>
      <c r="HG14">
        <v>0</v>
      </c>
      <c r="HH14">
        <v>1.4999999999999999E-2</v>
      </c>
      <c r="HI14">
        <v>0</v>
      </c>
      <c r="HJ14">
        <v>0</v>
      </c>
      <c r="HK14">
        <v>0</v>
      </c>
      <c r="HL14">
        <v>0</v>
      </c>
      <c r="HM14">
        <v>0</v>
      </c>
      <c r="HN14">
        <v>81.599999999999994</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0.92500000000000004</v>
      </c>
      <c r="LI14">
        <v>1</v>
      </c>
      <c r="LJ14">
        <v>0</v>
      </c>
      <c r="LK14">
        <v>0</v>
      </c>
      <c r="LL14">
        <v>1</v>
      </c>
      <c r="LM14">
        <v>0.95</v>
      </c>
      <c r="LN14">
        <v>0</v>
      </c>
      <c r="LO14">
        <v>1</v>
      </c>
      <c r="LP14">
        <v>0.78</v>
      </c>
      <c r="LQ14">
        <v>0</v>
      </c>
      <c r="LR14">
        <v>1.1068694999999962E-2</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row>
    <row r="15" spans="1:355" x14ac:dyDescent="0.2">
      <c r="A15" t="str">
        <v>CDM AMS II G</v>
      </c>
      <c r="B15" t="str">
        <v>AMS-II.G. ver. 3</v>
      </c>
      <c r="C15" t="str">
        <v>VCS1216</v>
      </c>
      <c r="D15">
        <v>2019</v>
      </c>
      <c r="E15">
        <v>2015</v>
      </c>
      <c r="F15">
        <v>414109</v>
      </c>
      <c r="G15" t="str">
        <v>firewood</v>
      </c>
      <c r="H15">
        <v>4872.0540362030943</v>
      </c>
      <c r="I15">
        <v>7.8812360659659495E-3</v>
      </c>
      <c r="J15">
        <v>7.8310492011463752E-3</v>
      </c>
      <c r="K15" t="str">
        <v>cdm_imp_firewood</v>
      </c>
      <c r="L15">
        <v>1</v>
      </c>
      <c r="M15" t="str">
        <v>Central America</v>
      </c>
      <c r="N15" t="str">
        <v>Mexico</v>
      </c>
      <c r="O15" t="str">
        <v>Mexico tot</v>
      </c>
      <c r="P15">
        <v>3.7</v>
      </c>
      <c r="Q15">
        <v>0.87</v>
      </c>
      <c r="R15">
        <v>4.5999999999999999E-2</v>
      </c>
      <c r="S15">
        <v>0.28399999999999997</v>
      </c>
      <c r="T15">
        <v>4067</v>
      </c>
      <c r="U15">
        <v>0</v>
      </c>
      <c r="V15">
        <v>152</v>
      </c>
      <c r="W15">
        <v>0</v>
      </c>
      <c r="X15">
        <v>618184</v>
      </c>
      <c r="Y15">
        <v>1</v>
      </c>
      <c r="Z15">
        <v>0</v>
      </c>
      <c r="AA15">
        <v>0</v>
      </c>
      <c r="AB15">
        <v>0</v>
      </c>
      <c r="AC15">
        <v>0</v>
      </c>
      <c r="AD15">
        <v>0</v>
      </c>
      <c r="AE15">
        <v>0</v>
      </c>
      <c r="AF15">
        <v>0</v>
      </c>
      <c r="AG15">
        <v>0</v>
      </c>
      <c r="AH15">
        <v>0</v>
      </c>
      <c r="AI15">
        <v>0</v>
      </c>
      <c r="AJ15">
        <v>0</v>
      </c>
      <c r="AK15">
        <v>0</v>
      </c>
      <c r="AL15">
        <v>0</v>
      </c>
      <c r="AM15">
        <v>14.63013698630137</v>
      </c>
      <c r="AN15">
        <v>0</v>
      </c>
      <c r="AO15">
        <v>0</v>
      </c>
      <c r="AP15">
        <v>0</v>
      </c>
      <c r="AQ15">
        <v>0</v>
      </c>
      <c r="AR15">
        <v>0</v>
      </c>
      <c r="AS15">
        <v>0</v>
      </c>
      <c r="AT15">
        <v>0</v>
      </c>
      <c r="AU15">
        <v>0</v>
      </c>
      <c r="AV15">
        <v>0</v>
      </c>
      <c r="AW15">
        <v>0</v>
      </c>
      <c r="AX15">
        <v>0</v>
      </c>
      <c r="AY15">
        <v>0</v>
      </c>
      <c r="AZ15">
        <v>0</v>
      </c>
      <c r="BA15">
        <v>0</v>
      </c>
      <c r="BB15">
        <v>0</v>
      </c>
      <c r="BC15">
        <v>0.1</v>
      </c>
      <c r="BD15">
        <v>0</v>
      </c>
      <c r="BE15">
        <v>0</v>
      </c>
      <c r="BF15">
        <v>0</v>
      </c>
      <c r="BG15">
        <v>0</v>
      </c>
      <c r="BH15">
        <v>0</v>
      </c>
      <c r="BI15">
        <v>0</v>
      </c>
      <c r="BJ15">
        <v>0</v>
      </c>
      <c r="BK15">
        <v>0</v>
      </c>
      <c r="BL15">
        <v>0</v>
      </c>
      <c r="BM15">
        <v>0</v>
      </c>
      <c r="BN15">
        <v>0</v>
      </c>
      <c r="BO15">
        <v>0</v>
      </c>
      <c r="BP15">
        <v>0</v>
      </c>
      <c r="BQ15">
        <v>1.4999999999999999E-2</v>
      </c>
      <c r="BR15">
        <v>0</v>
      </c>
      <c r="BS15">
        <v>0</v>
      </c>
      <c r="BT15">
        <v>0</v>
      </c>
      <c r="BU15">
        <v>0</v>
      </c>
      <c r="BV15">
        <v>0</v>
      </c>
      <c r="BW15">
        <v>81.599999999999994</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1</v>
      </c>
      <c r="FR15">
        <v>0</v>
      </c>
      <c r="FS15">
        <v>0</v>
      </c>
      <c r="FT15">
        <v>0</v>
      </c>
      <c r="FU15">
        <v>0</v>
      </c>
      <c r="FV15">
        <v>0</v>
      </c>
      <c r="FW15">
        <v>0</v>
      </c>
      <c r="FX15">
        <v>6.1678486451523487</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0.23719999999999999</v>
      </c>
      <c r="GU15">
        <v>0</v>
      </c>
      <c r="GV15">
        <v>0</v>
      </c>
      <c r="GW15">
        <v>0</v>
      </c>
      <c r="GX15">
        <v>0</v>
      </c>
      <c r="GY15">
        <v>0</v>
      </c>
      <c r="GZ15">
        <v>0</v>
      </c>
      <c r="HA15">
        <v>0</v>
      </c>
      <c r="HB15">
        <v>0</v>
      </c>
      <c r="HC15">
        <v>0</v>
      </c>
      <c r="HD15">
        <v>0</v>
      </c>
      <c r="HE15">
        <v>0</v>
      </c>
      <c r="HF15">
        <v>0</v>
      </c>
      <c r="HG15">
        <v>0</v>
      </c>
      <c r="HH15">
        <v>1.4999999999999999E-2</v>
      </c>
      <c r="HI15">
        <v>0</v>
      </c>
      <c r="HJ15">
        <v>0</v>
      </c>
      <c r="HK15">
        <v>0</v>
      </c>
      <c r="HL15">
        <v>0</v>
      </c>
      <c r="HM15">
        <v>0</v>
      </c>
      <c r="HN15">
        <v>81.599999999999994</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0.92500000000000004</v>
      </c>
      <c r="LI15">
        <v>1</v>
      </c>
      <c r="LJ15">
        <v>0</v>
      </c>
      <c r="LK15">
        <v>0</v>
      </c>
      <c r="LL15">
        <v>1</v>
      </c>
      <c r="LM15">
        <v>0.95</v>
      </c>
      <c r="LN15">
        <v>0</v>
      </c>
      <c r="LO15">
        <v>1</v>
      </c>
      <c r="LP15">
        <v>0.78</v>
      </c>
      <c r="LQ15">
        <v>0</v>
      </c>
      <c r="LR15">
        <v>1.1068694999999962E-2</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row>
    <row r="16" spans="1:355" x14ac:dyDescent="0.2">
      <c r="A16" t="str">
        <v>CDM AMS II G</v>
      </c>
      <c r="B16" t="str">
        <v>AMS-II.G. ver. 3</v>
      </c>
      <c r="C16" t="str">
        <v>VCS1216</v>
      </c>
      <c r="D16">
        <v>2020</v>
      </c>
      <c r="E16">
        <v>2015</v>
      </c>
      <c r="F16">
        <v>414109</v>
      </c>
      <c r="G16" t="str">
        <v>firewood</v>
      </c>
      <c r="H16">
        <v>4840.2105457703947</v>
      </c>
      <c r="I16">
        <v>7.7785500477627117E-3</v>
      </c>
      <c r="J16">
        <v>7.8310492011463752E-3</v>
      </c>
      <c r="K16" t="str">
        <v>cdm_imp_firewood</v>
      </c>
      <c r="L16">
        <v>1</v>
      </c>
      <c r="M16" t="str">
        <v>Central America</v>
      </c>
      <c r="N16" t="str">
        <v>Mexico</v>
      </c>
      <c r="O16" t="str">
        <v>Mexico tot</v>
      </c>
      <c r="P16">
        <v>3.7</v>
      </c>
      <c r="Q16">
        <v>0.87</v>
      </c>
      <c r="R16">
        <v>4.5999999999999999E-2</v>
      </c>
      <c r="S16">
        <v>0.28399999999999997</v>
      </c>
      <c r="T16">
        <v>4067</v>
      </c>
      <c r="U16">
        <v>0</v>
      </c>
      <c r="V16">
        <v>153</v>
      </c>
      <c r="W16">
        <v>0</v>
      </c>
      <c r="X16">
        <v>622251</v>
      </c>
      <c r="Y16">
        <v>1</v>
      </c>
      <c r="Z16">
        <v>0</v>
      </c>
      <c r="AA16">
        <v>0</v>
      </c>
      <c r="AB16">
        <v>0</v>
      </c>
      <c r="AC16">
        <v>0</v>
      </c>
      <c r="AD16">
        <v>0</v>
      </c>
      <c r="AE16">
        <v>0</v>
      </c>
      <c r="AF16">
        <v>0</v>
      </c>
      <c r="AG16">
        <v>0</v>
      </c>
      <c r="AH16">
        <v>0</v>
      </c>
      <c r="AI16">
        <v>0</v>
      </c>
      <c r="AJ16">
        <v>0</v>
      </c>
      <c r="AK16">
        <v>0</v>
      </c>
      <c r="AL16">
        <v>0</v>
      </c>
      <c r="AM16">
        <v>14.63013698630137</v>
      </c>
      <c r="AN16">
        <v>0</v>
      </c>
      <c r="AO16">
        <v>0</v>
      </c>
      <c r="AP16">
        <v>0</v>
      </c>
      <c r="AQ16">
        <v>0</v>
      </c>
      <c r="AR16">
        <v>0</v>
      </c>
      <c r="AS16">
        <v>0</v>
      </c>
      <c r="AT16">
        <v>0</v>
      </c>
      <c r="AU16">
        <v>0</v>
      </c>
      <c r="AV16">
        <v>0</v>
      </c>
      <c r="AW16">
        <v>0</v>
      </c>
      <c r="AX16">
        <v>0</v>
      </c>
      <c r="AY16">
        <v>0</v>
      </c>
      <c r="AZ16">
        <v>0</v>
      </c>
      <c r="BA16">
        <v>0</v>
      </c>
      <c r="BB16">
        <v>0</v>
      </c>
      <c r="BC16">
        <v>0.1</v>
      </c>
      <c r="BD16">
        <v>0</v>
      </c>
      <c r="BE16">
        <v>0</v>
      </c>
      <c r="BF16">
        <v>0</v>
      </c>
      <c r="BG16">
        <v>0</v>
      </c>
      <c r="BH16">
        <v>0</v>
      </c>
      <c r="BI16">
        <v>0</v>
      </c>
      <c r="BJ16">
        <v>0</v>
      </c>
      <c r="BK16">
        <v>0</v>
      </c>
      <c r="BL16">
        <v>0</v>
      </c>
      <c r="BM16">
        <v>0</v>
      </c>
      <c r="BN16">
        <v>0</v>
      </c>
      <c r="BO16">
        <v>0</v>
      </c>
      <c r="BP16">
        <v>0</v>
      </c>
      <c r="BQ16">
        <v>1.4999999999999999E-2</v>
      </c>
      <c r="BR16">
        <v>0</v>
      </c>
      <c r="BS16">
        <v>0</v>
      </c>
      <c r="BT16">
        <v>0</v>
      </c>
      <c r="BU16">
        <v>0</v>
      </c>
      <c r="BV16">
        <v>0</v>
      </c>
      <c r="BW16">
        <v>81.599999999999994</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1</v>
      </c>
      <c r="FR16">
        <v>0</v>
      </c>
      <c r="FS16">
        <v>0</v>
      </c>
      <c r="FT16">
        <v>0</v>
      </c>
      <c r="FU16">
        <v>0</v>
      </c>
      <c r="FV16">
        <v>0</v>
      </c>
      <c r="FW16">
        <v>0</v>
      </c>
      <c r="FX16">
        <v>6.1678486451523487</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0.23719999999999999</v>
      </c>
      <c r="GU16">
        <v>0</v>
      </c>
      <c r="GV16">
        <v>0</v>
      </c>
      <c r="GW16">
        <v>0</v>
      </c>
      <c r="GX16">
        <v>0</v>
      </c>
      <c r="GY16">
        <v>0</v>
      </c>
      <c r="GZ16">
        <v>0</v>
      </c>
      <c r="HA16">
        <v>0</v>
      </c>
      <c r="HB16">
        <v>0</v>
      </c>
      <c r="HC16">
        <v>0</v>
      </c>
      <c r="HD16">
        <v>0</v>
      </c>
      <c r="HE16">
        <v>0</v>
      </c>
      <c r="HF16">
        <v>0</v>
      </c>
      <c r="HG16">
        <v>0</v>
      </c>
      <c r="HH16">
        <v>1.4999999999999999E-2</v>
      </c>
      <c r="HI16">
        <v>0</v>
      </c>
      <c r="HJ16">
        <v>0</v>
      </c>
      <c r="HK16">
        <v>0</v>
      </c>
      <c r="HL16">
        <v>0</v>
      </c>
      <c r="HM16">
        <v>0</v>
      </c>
      <c r="HN16">
        <v>81.599999999999994</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0.92500000000000004</v>
      </c>
      <c r="LI16">
        <v>1</v>
      </c>
      <c r="LJ16">
        <v>0</v>
      </c>
      <c r="LK16">
        <v>0</v>
      </c>
      <c r="LL16">
        <v>1</v>
      </c>
      <c r="LM16">
        <v>0.95</v>
      </c>
      <c r="LN16">
        <v>0</v>
      </c>
      <c r="LO16">
        <v>1</v>
      </c>
      <c r="LP16">
        <v>0.78</v>
      </c>
      <c r="LQ16">
        <v>0</v>
      </c>
      <c r="LR16">
        <v>1.1068694999999962E-2</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row>
    <row r="17" spans="1:355" x14ac:dyDescent="0.2">
      <c r="A17" t="str">
        <v>CDM AMS II G</v>
      </c>
      <c r="B17" t="str">
        <v>AMS-II.G. ver. 3</v>
      </c>
      <c r="C17" t="str">
        <v>VCS1216</v>
      </c>
      <c r="D17">
        <v>2019</v>
      </c>
      <c r="E17">
        <v>2016</v>
      </c>
      <c r="F17">
        <v>414109</v>
      </c>
      <c r="G17" t="str">
        <v>firewood</v>
      </c>
      <c r="H17">
        <v>5272.5794038521699</v>
      </c>
      <c r="I17">
        <v>7.8836414531282453E-3</v>
      </c>
      <c r="J17">
        <v>7.7628677460970406E-3</v>
      </c>
      <c r="K17" t="str">
        <v>cdm_imp_firewood</v>
      </c>
      <c r="L17">
        <v>1</v>
      </c>
      <c r="M17" t="str">
        <v>Central America</v>
      </c>
      <c r="N17" t="str">
        <v>Mexico</v>
      </c>
      <c r="O17" t="str">
        <v>Mexico tot</v>
      </c>
      <c r="P17">
        <v>3.7</v>
      </c>
      <c r="Q17">
        <v>0.87</v>
      </c>
      <c r="R17">
        <v>4.5999999999999999E-2</v>
      </c>
      <c r="S17">
        <v>0.28399999999999997</v>
      </c>
      <c r="T17">
        <v>4400</v>
      </c>
      <c r="U17">
        <v>0</v>
      </c>
      <c r="V17">
        <v>152</v>
      </c>
      <c r="W17">
        <v>0</v>
      </c>
      <c r="X17">
        <v>668800</v>
      </c>
      <c r="Y17">
        <v>1</v>
      </c>
      <c r="Z17">
        <v>0</v>
      </c>
      <c r="AA17">
        <v>0</v>
      </c>
      <c r="AB17">
        <v>0</v>
      </c>
      <c r="AC17">
        <v>0</v>
      </c>
      <c r="AD17">
        <v>0</v>
      </c>
      <c r="AE17">
        <v>0</v>
      </c>
      <c r="AF17">
        <v>0</v>
      </c>
      <c r="AG17">
        <v>0</v>
      </c>
      <c r="AH17">
        <v>0</v>
      </c>
      <c r="AI17">
        <v>0</v>
      </c>
      <c r="AJ17">
        <v>0</v>
      </c>
      <c r="AK17">
        <v>0</v>
      </c>
      <c r="AL17">
        <v>0</v>
      </c>
      <c r="AM17">
        <v>14.63013698630137</v>
      </c>
      <c r="AN17">
        <v>0</v>
      </c>
      <c r="AO17">
        <v>0</v>
      </c>
      <c r="AP17">
        <v>0</v>
      </c>
      <c r="AQ17">
        <v>0</v>
      </c>
      <c r="AR17">
        <v>0</v>
      </c>
      <c r="AS17">
        <v>0</v>
      </c>
      <c r="AT17">
        <v>0</v>
      </c>
      <c r="AU17">
        <v>0</v>
      </c>
      <c r="AV17">
        <v>0</v>
      </c>
      <c r="AW17">
        <v>0</v>
      </c>
      <c r="AX17">
        <v>0</v>
      </c>
      <c r="AY17">
        <v>0</v>
      </c>
      <c r="AZ17">
        <v>0</v>
      </c>
      <c r="BA17">
        <v>0</v>
      </c>
      <c r="BB17">
        <v>0</v>
      </c>
      <c r="BC17">
        <v>0.1</v>
      </c>
      <c r="BD17">
        <v>0</v>
      </c>
      <c r="BE17">
        <v>0</v>
      </c>
      <c r="BF17">
        <v>0</v>
      </c>
      <c r="BG17">
        <v>0</v>
      </c>
      <c r="BH17">
        <v>0</v>
      </c>
      <c r="BI17">
        <v>0</v>
      </c>
      <c r="BJ17">
        <v>0</v>
      </c>
      <c r="BK17">
        <v>0</v>
      </c>
      <c r="BL17">
        <v>0</v>
      </c>
      <c r="BM17">
        <v>0</v>
      </c>
      <c r="BN17">
        <v>0</v>
      </c>
      <c r="BO17">
        <v>0</v>
      </c>
      <c r="BP17">
        <v>0</v>
      </c>
      <c r="BQ17">
        <v>1.4999999999999999E-2</v>
      </c>
      <c r="BR17">
        <v>0</v>
      </c>
      <c r="BS17">
        <v>0</v>
      </c>
      <c r="BT17">
        <v>0</v>
      </c>
      <c r="BU17">
        <v>0</v>
      </c>
      <c r="BV17">
        <v>0</v>
      </c>
      <c r="BW17">
        <v>81.599999999999994</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1</v>
      </c>
      <c r="FR17">
        <v>0</v>
      </c>
      <c r="FS17">
        <v>0</v>
      </c>
      <c r="FT17">
        <v>0</v>
      </c>
      <c r="FU17">
        <v>0</v>
      </c>
      <c r="FV17">
        <v>0</v>
      </c>
      <c r="FW17">
        <v>0</v>
      </c>
      <c r="FX17">
        <v>6.2415260180466596</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0.2344</v>
      </c>
      <c r="GU17">
        <v>0</v>
      </c>
      <c r="GV17">
        <v>0</v>
      </c>
      <c r="GW17">
        <v>0</v>
      </c>
      <c r="GX17">
        <v>0</v>
      </c>
      <c r="GY17">
        <v>0</v>
      </c>
      <c r="GZ17">
        <v>0</v>
      </c>
      <c r="HA17">
        <v>0</v>
      </c>
      <c r="HB17">
        <v>0</v>
      </c>
      <c r="HC17">
        <v>0</v>
      </c>
      <c r="HD17">
        <v>0</v>
      </c>
      <c r="HE17">
        <v>0</v>
      </c>
      <c r="HF17">
        <v>0</v>
      </c>
      <c r="HG17">
        <v>0</v>
      </c>
      <c r="HH17">
        <v>1.4999999999999999E-2</v>
      </c>
      <c r="HI17">
        <v>0</v>
      </c>
      <c r="HJ17">
        <v>0</v>
      </c>
      <c r="HK17">
        <v>0</v>
      </c>
      <c r="HL17">
        <v>0</v>
      </c>
      <c r="HM17">
        <v>0</v>
      </c>
      <c r="HN17">
        <v>81.599999999999994</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0.92500000000000004</v>
      </c>
      <c r="LI17">
        <v>1</v>
      </c>
      <c r="LJ17">
        <v>0</v>
      </c>
      <c r="LK17">
        <v>0</v>
      </c>
      <c r="LL17">
        <v>1</v>
      </c>
      <c r="LM17">
        <v>0.95</v>
      </c>
      <c r="LN17">
        <v>0</v>
      </c>
      <c r="LO17">
        <v>1</v>
      </c>
      <c r="LP17">
        <v>0.78</v>
      </c>
      <c r="LQ17">
        <v>0</v>
      </c>
      <c r="LR17">
        <v>1.1068694999999962E-2</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row>
    <row r="18" spans="1:355" x14ac:dyDescent="0.2">
      <c r="A18" t="str">
        <v>CDM AMS II G</v>
      </c>
      <c r="B18" t="str">
        <v>AMS-II.G. ver. 3</v>
      </c>
      <c r="C18" t="str">
        <v>VCS1216</v>
      </c>
      <c r="D18">
        <v>2020</v>
      </c>
      <c r="E18">
        <v>2016</v>
      </c>
      <c r="F18">
        <v>414109</v>
      </c>
      <c r="G18" t="str">
        <v>firewood</v>
      </c>
      <c r="H18">
        <v>5238.118100559017</v>
      </c>
      <c r="I18">
        <v>7.7809240947103635E-3</v>
      </c>
      <c r="J18">
        <v>7.7628677460970406E-3</v>
      </c>
      <c r="K18" t="str">
        <v>cdm_imp_firewood</v>
      </c>
      <c r="L18">
        <v>1</v>
      </c>
      <c r="M18" t="str">
        <v>Central America</v>
      </c>
      <c r="N18" t="str">
        <v>Mexico</v>
      </c>
      <c r="O18" t="str">
        <v>Mexico tot</v>
      </c>
      <c r="P18">
        <v>3.7</v>
      </c>
      <c r="Q18">
        <v>0.87</v>
      </c>
      <c r="R18">
        <v>4.5999999999999999E-2</v>
      </c>
      <c r="S18">
        <v>0.28399999999999997</v>
      </c>
      <c r="T18">
        <v>4400</v>
      </c>
      <c r="U18">
        <v>0</v>
      </c>
      <c r="V18">
        <v>153</v>
      </c>
      <c r="W18">
        <v>0</v>
      </c>
      <c r="X18">
        <v>673200</v>
      </c>
      <c r="Y18">
        <v>1</v>
      </c>
      <c r="Z18">
        <v>0</v>
      </c>
      <c r="AA18">
        <v>0</v>
      </c>
      <c r="AB18">
        <v>0</v>
      </c>
      <c r="AC18">
        <v>0</v>
      </c>
      <c r="AD18">
        <v>0</v>
      </c>
      <c r="AE18">
        <v>0</v>
      </c>
      <c r="AF18">
        <v>0</v>
      </c>
      <c r="AG18">
        <v>0</v>
      </c>
      <c r="AH18">
        <v>0</v>
      </c>
      <c r="AI18">
        <v>0</v>
      </c>
      <c r="AJ18">
        <v>0</v>
      </c>
      <c r="AK18">
        <v>0</v>
      </c>
      <c r="AL18">
        <v>0</v>
      </c>
      <c r="AM18">
        <v>14.63013698630137</v>
      </c>
      <c r="AN18">
        <v>0</v>
      </c>
      <c r="AO18">
        <v>0</v>
      </c>
      <c r="AP18">
        <v>0</v>
      </c>
      <c r="AQ18">
        <v>0</v>
      </c>
      <c r="AR18">
        <v>0</v>
      </c>
      <c r="AS18">
        <v>0</v>
      </c>
      <c r="AT18">
        <v>0</v>
      </c>
      <c r="AU18">
        <v>0</v>
      </c>
      <c r="AV18">
        <v>0</v>
      </c>
      <c r="AW18">
        <v>0</v>
      </c>
      <c r="AX18">
        <v>0</v>
      </c>
      <c r="AY18">
        <v>0</v>
      </c>
      <c r="AZ18">
        <v>0</v>
      </c>
      <c r="BA18">
        <v>0</v>
      </c>
      <c r="BB18">
        <v>0</v>
      </c>
      <c r="BC18">
        <v>0.1</v>
      </c>
      <c r="BD18">
        <v>0</v>
      </c>
      <c r="BE18">
        <v>0</v>
      </c>
      <c r="BF18">
        <v>0</v>
      </c>
      <c r="BG18">
        <v>0</v>
      </c>
      <c r="BH18">
        <v>0</v>
      </c>
      <c r="BI18">
        <v>0</v>
      </c>
      <c r="BJ18">
        <v>0</v>
      </c>
      <c r="BK18">
        <v>0</v>
      </c>
      <c r="BL18">
        <v>0</v>
      </c>
      <c r="BM18">
        <v>0</v>
      </c>
      <c r="BN18">
        <v>0</v>
      </c>
      <c r="BO18">
        <v>0</v>
      </c>
      <c r="BP18">
        <v>0</v>
      </c>
      <c r="BQ18">
        <v>1.4999999999999999E-2</v>
      </c>
      <c r="BR18">
        <v>0</v>
      </c>
      <c r="BS18">
        <v>0</v>
      </c>
      <c r="BT18">
        <v>0</v>
      </c>
      <c r="BU18">
        <v>0</v>
      </c>
      <c r="BV18">
        <v>0</v>
      </c>
      <c r="BW18">
        <v>81.599999999999994</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6.2415260180466596</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0.2344</v>
      </c>
      <c r="GU18">
        <v>0</v>
      </c>
      <c r="GV18">
        <v>0</v>
      </c>
      <c r="GW18">
        <v>0</v>
      </c>
      <c r="GX18">
        <v>0</v>
      </c>
      <c r="GY18">
        <v>0</v>
      </c>
      <c r="GZ18">
        <v>0</v>
      </c>
      <c r="HA18">
        <v>0</v>
      </c>
      <c r="HB18">
        <v>0</v>
      </c>
      <c r="HC18">
        <v>0</v>
      </c>
      <c r="HD18">
        <v>0</v>
      </c>
      <c r="HE18">
        <v>0</v>
      </c>
      <c r="HF18">
        <v>0</v>
      </c>
      <c r="HG18">
        <v>0</v>
      </c>
      <c r="HH18">
        <v>1.4999999999999999E-2</v>
      </c>
      <c r="HI18">
        <v>0</v>
      </c>
      <c r="HJ18">
        <v>0</v>
      </c>
      <c r="HK18">
        <v>0</v>
      </c>
      <c r="HL18">
        <v>0</v>
      </c>
      <c r="HM18">
        <v>0</v>
      </c>
      <c r="HN18">
        <v>81.599999999999994</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0.92500000000000004</v>
      </c>
      <c r="LI18">
        <v>1</v>
      </c>
      <c r="LJ18">
        <v>0</v>
      </c>
      <c r="LK18">
        <v>0</v>
      </c>
      <c r="LL18">
        <v>1</v>
      </c>
      <c r="LM18">
        <v>0.95</v>
      </c>
      <c r="LN18">
        <v>0</v>
      </c>
      <c r="LO18">
        <v>1</v>
      </c>
      <c r="LP18">
        <v>0.78</v>
      </c>
      <c r="LQ18">
        <v>0</v>
      </c>
      <c r="LR18">
        <v>1.1068694999999962E-2</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row>
    <row r="19" spans="1:355" x14ac:dyDescent="0.2">
      <c r="A19" t="str">
        <v>CDM AMS II G</v>
      </c>
      <c r="B19" t="str">
        <v>AMS-II.G. ver. 3</v>
      </c>
      <c r="C19" t="str">
        <v>VCS1216</v>
      </c>
      <c r="D19">
        <v>2017</v>
      </c>
      <c r="E19">
        <v>2010</v>
      </c>
      <c r="F19">
        <v>414109</v>
      </c>
      <c r="G19" t="str">
        <v>firewood</v>
      </c>
      <c r="H19">
        <v>2671.7941662528178</v>
      </c>
      <c r="I19">
        <v>4.0042896053594738E-3</v>
      </c>
      <c r="J19">
        <v>4.0041904882084818E-3</v>
      </c>
      <c r="K19" t="str">
        <v>cdm_imp_firewood</v>
      </c>
      <c r="L19">
        <v>1</v>
      </c>
      <c r="M19" t="str">
        <v>Central America</v>
      </c>
      <c r="N19" t="str">
        <v>Mexico</v>
      </c>
      <c r="O19" t="str">
        <v>Mexico tot</v>
      </c>
      <c r="P19">
        <v>3.7</v>
      </c>
      <c r="Q19">
        <v>0.87</v>
      </c>
      <c r="R19">
        <v>4.5999999999999999E-2</v>
      </c>
      <c r="S19">
        <v>0.28399999999999997</v>
      </c>
      <c r="T19">
        <v>4361</v>
      </c>
      <c r="U19">
        <v>0</v>
      </c>
      <c r="V19">
        <v>153</v>
      </c>
      <c r="W19">
        <v>0</v>
      </c>
      <c r="X19">
        <v>667233</v>
      </c>
      <c r="Y19">
        <v>1</v>
      </c>
      <c r="Z19">
        <v>0</v>
      </c>
      <c r="AA19">
        <v>0</v>
      </c>
      <c r="AB19">
        <v>0</v>
      </c>
      <c r="AC19">
        <v>0</v>
      </c>
      <c r="AD19">
        <v>0</v>
      </c>
      <c r="AE19">
        <v>0</v>
      </c>
      <c r="AF19">
        <v>0</v>
      </c>
      <c r="AG19">
        <v>0</v>
      </c>
      <c r="AH19">
        <v>0</v>
      </c>
      <c r="AI19">
        <v>0</v>
      </c>
      <c r="AJ19">
        <v>0</v>
      </c>
      <c r="AK19">
        <v>0</v>
      </c>
      <c r="AL19">
        <v>0</v>
      </c>
      <c r="AM19">
        <v>14.63013698630137</v>
      </c>
      <c r="AN19">
        <v>0</v>
      </c>
      <c r="AO19">
        <v>0</v>
      </c>
      <c r="AP19">
        <v>0</v>
      </c>
      <c r="AQ19">
        <v>0</v>
      </c>
      <c r="AR19">
        <v>0</v>
      </c>
      <c r="AS19">
        <v>0</v>
      </c>
      <c r="AT19">
        <v>0</v>
      </c>
      <c r="AU19">
        <v>0</v>
      </c>
      <c r="AV19">
        <v>0</v>
      </c>
      <c r="AW19">
        <v>0</v>
      </c>
      <c r="AX19">
        <v>0</v>
      </c>
      <c r="AY19">
        <v>0</v>
      </c>
      <c r="AZ19">
        <v>0</v>
      </c>
      <c r="BA19">
        <v>0</v>
      </c>
      <c r="BB19">
        <v>0</v>
      </c>
      <c r="BC19">
        <v>0.1</v>
      </c>
      <c r="BD19">
        <v>0</v>
      </c>
      <c r="BE19">
        <v>0</v>
      </c>
      <c r="BF19">
        <v>0</v>
      </c>
      <c r="BG19">
        <v>0</v>
      </c>
      <c r="BH19">
        <v>0</v>
      </c>
      <c r="BI19">
        <v>0</v>
      </c>
      <c r="BJ19">
        <v>0</v>
      </c>
      <c r="BK19">
        <v>0</v>
      </c>
      <c r="BL19">
        <v>0</v>
      </c>
      <c r="BM19">
        <v>0</v>
      </c>
      <c r="BN19">
        <v>0</v>
      </c>
      <c r="BO19">
        <v>0</v>
      </c>
      <c r="BP19">
        <v>0</v>
      </c>
      <c r="BQ19">
        <v>1.4999999999999999E-2</v>
      </c>
      <c r="BR19">
        <v>0</v>
      </c>
      <c r="BS19">
        <v>0</v>
      </c>
      <c r="BT19">
        <v>0</v>
      </c>
      <c r="BU19">
        <v>0</v>
      </c>
      <c r="BV19">
        <v>0</v>
      </c>
      <c r="BW19">
        <v>81.599999999999994</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0</v>
      </c>
      <c r="FT19">
        <v>0</v>
      </c>
      <c r="FU19">
        <v>0</v>
      </c>
      <c r="FV19">
        <v>0</v>
      </c>
      <c r="FW19">
        <v>0</v>
      </c>
      <c r="FX19">
        <v>6.8110507385015699</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0.21479999999999999</v>
      </c>
      <c r="GU19">
        <v>0</v>
      </c>
      <c r="GV19">
        <v>0</v>
      </c>
      <c r="GW19">
        <v>0</v>
      </c>
      <c r="GX19">
        <v>0</v>
      </c>
      <c r="GY19">
        <v>0</v>
      </c>
      <c r="GZ19">
        <v>0</v>
      </c>
      <c r="HA19">
        <v>0</v>
      </c>
      <c r="HB19">
        <v>0</v>
      </c>
      <c r="HC19">
        <v>0</v>
      </c>
      <c r="HD19">
        <v>0</v>
      </c>
      <c r="HE19">
        <v>0</v>
      </c>
      <c r="HF19">
        <v>0</v>
      </c>
      <c r="HG19">
        <v>0</v>
      </c>
      <c r="HH19">
        <v>1.4999999999999999E-2</v>
      </c>
      <c r="HI19">
        <v>0</v>
      </c>
      <c r="HJ19">
        <v>0</v>
      </c>
      <c r="HK19">
        <v>0</v>
      </c>
      <c r="HL19">
        <v>0</v>
      </c>
      <c r="HM19">
        <v>0</v>
      </c>
      <c r="HN19">
        <v>81.599999999999994</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0.5887</v>
      </c>
      <c r="LI19">
        <v>1</v>
      </c>
      <c r="LJ19">
        <v>0</v>
      </c>
      <c r="LK19">
        <v>0</v>
      </c>
      <c r="LL19">
        <v>1</v>
      </c>
      <c r="LM19">
        <v>0.95</v>
      </c>
      <c r="LN19">
        <v>0</v>
      </c>
      <c r="LO19">
        <v>1</v>
      </c>
      <c r="LP19">
        <v>0.78</v>
      </c>
      <c r="LQ19">
        <v>0</v>
      </c>
      <c r="LR19">
        <v>0.14011491799999998</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row>
    <row r="20" spans="1:355" x14ac:dyDescent="0.2">
      <c r="A20" t="str">
        <v>CDM AMS II G</v>
      </c>
      <c r="B20" t="str">
        <v>AMS-II.G. ver. 3</v>
      </c>
      <c r="C20" t="str">
        <v>VCS1216</v>
      </c>
      <c r="D20">
        <v>2018</v>
      </c>
      <c r="E20">
        <v>2010</v>
      </c>
      <c r="F20">
        <v>414109</v>
      </c>
      <c r="G20" t="str">
        <v>firewood</v>
      </c>
      <c r="H20">
        <v>3702.0938774222054</v>
      </c>
      <c r="I20">
        <v>4.0042896053594746E-3</v>
      </c>
      <c r="J20">
        <v>4.0041904882084818E-3</v>
      </c>
      <c r="K20" t="str">
        <v>cdm_imp_firewood</v>
      </c>
      <c r="L20">
        <v>1</v>
      </c>
      <c r="M20" t="str">
        <v>Central America</v>
      </c>
      <c r="N20" t="str">
        <v>Mexico</v>
      </c>
      <c r="O20" t="str">
        <v>Mexico tot</v>
      </c>
      <c r="P20">
        <v>3.7</v>
      </c>
      <c r="Q20">
        <v>0.87</v>
      </c>
      <c r="R20">
        <v>4.5999999999999999E-2</v>
      </c>
      <c r="S20">
        <v>0.28399999999999997</v>
      </c>
      <c r="T20">
        <v>4361</v>
      </c>
      <c r="U20">
        <v>0</v>
      </c>
      <c r="V20">
        <v>212</v>
      </c>
      <c r="W20">
        <v>0</v>
      </c>
      <c r="X20">
        <v>924532</v>
      </c>
      <c r="Y20">
        <v>1</v>
      </c>
      <c r="Z20">
        <v>0</v>
      </c>
      <c r="AA20">
        <v>0</v>
      </c>
      <c r="AB20">
        <v>0</v>
      </c>
      <c r="AC20">
        <v>0</v>
      </c>
      <c r="AD20">
        <v>0</v>
      </c>
      <c r="AE20">
        <v>0</v>
      </c>
      <c r="AF20">
        <v>0</v>
      </c>
      <c r="AG20">
        <v>0</v>
      </c>
      <c r="AH20">
        <v>0</v>
      </c>
      <c r="AI20">
        <v>0</v>
      </c>
      <c r="AJ20">
        <v>0</v>
      </c>
      <c r="AK20">
        <v>0</v>
      </c>
      <c r="AL20">
        <v>0</v>
      </c>
      <c r="AM20">
        <v>14.63013698630137</v>
      </c>
      <c r="AN20">
        <v>0</v>
      </c>
      <c r="AO20">
        <v>0</v>
      </c>
      <c r="AP20">
        <v>0</v>
      </c>
      <c r="AQ20">
        <v>0</v>
      </c>
      <c r="AR20">
        <v>0</v>
      </c>
      <c r="AS20">
        <v>0</v>
      </c>
      <c r="AT20">
        <v>0</v>
      </c>
      <c r="AU20">
        <v>0</v>
      </c>
      <c r="AV20">
        <v>0</v>
      </c>
      <c r="AW20">
        <v>0</v>
      </c>
      <c r="AX20">
        <v>0</v>
      </c>
      <c r="AY20">
        <v>0</v>
      </c>
      <c r="AZ20">
        <v>0</v>
      </c>
      <c r="BA20">
        <v>0</v>
      </c>
      <c r="BB20">
        <v>0</v>
      </c>
      <c r="BC20">
        <v>0.1</v>
      </c>
      <c r="BD20">
        <v>0</v>
      </c>
      <c r="BE20">
        <v>0</v>
      </c>
      <c r="BF20">
        <v>0</v>
      </c>
      <c r="BG20">
        <v>0</v>
      </c>
      <c r="BH20">
        <v>0</v>
      </c>
      <c r="BI20">
        <v>0</v>
      </c>
      <c r="BJ20">
        <v>0</v>
      </c>
      <c r="BK20">
        <v>0</v>
      </c>
      <c r="BL20">
        <v>0</v>
      </c>
      <c r="BM20">
        <v>0</v>
      </c>
      <c r="BN20">
        <v>0</v>
      </c>
      <c r="BO20">
        <v>0</v>
      </c>
      <c r="BP20">
        <v>0</v>
      </c>
      <c r="BQ20">
        <v>1.4999999999999999E-2</v>
      </c>
      <c r="BR20">
        <v>0</v>
      </c>
      <c r="BS20">
        <v>0</v>
      </c>
      <c r="BT20">
        <v>0</v>
      </c>
      <c r="BU20">
        <v>0</v>
      </c>
      <c r="BV20">
        <v>0</v>
      </c>
      <c r="BW20">
        <v>81.599999999999994</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1</v>
      </c>
      <c r="FR20">
        <v>0</v>
      </c>
      <c r="FS20">
        <v>0</v>
      </c>
      <c r="FT20">
        <v>0</v>
      </c>
      <c r="FU20">
        <v>0</v>
      </c>
      <c r="FV20">
        <v>0</v>
      </c>
      <c r="FW20">
        <v>0</v>
      </c>
      <c r="FX20">
        <v>6.8110507385015699</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0.21479999999999999</v>
      </c>
      <c r="GU20">
        <v>0</v>
      </c>
      <c r="GV20">
        <v>0</v>
      </c>
      <c r="GW20">
        <v>0</v>
      </c>
      <c r="GX20">
        <v>0</v>
      </c>
      <c r="GY20">
        <v>0</v>
      </c>
      <c r="GZ20">
        <v>0</v>
      </c>
      <c r="HA20">
        <v>0</v>
      </c>
      <c r="HB20">
        <v>0</v>
      </c>
      <c r="HC20">
        <v>0</v>
      </c>
      <c r="HD20">
        <v>0</v>
      </c>
      <c r="HE20">
        <v>0</v>
      </c>
      <c r="HF20">
        <v>0</v>
      </c>
      <c r="HG20">
        <v>0</v>
      </c>
      <c r="HH20">
        <v>1.4999999999999999E-2</v>
      </c>
      <c r="HI20">
        <v>0</v>
      </c>
      <c r="HJ20">
        <v>0</v>
      </c>
      <c r="HK20">
        <v>0</v>
      </c>
      <c r="HL20">
        <v>0</v>
      </c>
      <c r="HM20">
        <v>0</v>
      </c>
      <c r="HN20">
        <v>81.599999999999994</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0.5887</v>
      </c>
      <c r="LI20">
        <v>1</v>
      </c>
      <c r="LJ20">
        <v>0</v>
      </c>
      <c r="LK20">
        <v>0</v>
      </c>
      <c r="LL20">
        <v>1</v>
      </c>
      <c r="LM20">
        <v>0.95</v>
      </c>
      <c r="LN20">
        <v>0</v>
      </c>
      <c r="LO20">
        <v>1</v>
      </c>
      <c r="LP20">
        <v>0.78</v>
      </c>
      <c r="LQ20">
        <v>0</v>
      </c>
      <c r="LR20">
        <v>0.14011491799999998</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row>
    <row r="21" spans="1:355" x14ac:dyDescent="0.2">
      <c r="A21" t="str">
        <v>CDM AMS II G</v>
      </c>
      <c r="B21" t="str">
        <v>AMS-II.G. ver. 3</v>
      </c>
      <c r="C21" t="str">
        <v>VCS1216</v>
      </c>
      <c r="D21">
        <v>2017</v>
      </c>
      <c r="E21">
        <v>2011</v>
      </c>
      <c r="F21">
        <v>414109</v>
      </c>
      <c r="G21" t="str">
        <v>firewood</v>
      </c>
      <c r="H21">
        <v>5160.0257680428385</v>
      </c>
      <c r="I21">
        <v>3.9565530988572356E-3</v>
      </c>
      <c r="J21">
        <v>3.9564551633157136E-3</v>
      </c>
      <c r="K21" t="str">
        <v>cdm_imp_firewood</v>
      </c>
      <c r="L21">
        <v>1</v>
      </c>
      <c r="M21" t="str">
        <v>Central America</v>
      </c>
      <c r="N21" t="str">
        <v>Mexico</v>
      </c>
      <c r="O21" t="str">
        <v>Mexico tot</v>
      </c>
      <c r="P21">
        <v>3.7</v>
      </c>
      <c r="Q21">
        <v>0.87</v>
      </c>
      <c r="R21">
        <v>4.5999999999999999E-2</v>
      </c>
      <c r="S21">
        <v>0.28399999999999997</v>
      </c>
      <c r="T21">
        <v>8524</v>
      </c>
      <c r="U21">
        <v>0</v>
      </c>
      <c r="V21">
        <v>153</v>
      </c>
      <c r="W21">
        <v>0</v>
      </c>
      <c r="X21">
        <v>1304172</v>
      </c>
      <c r="Y21">
        <v>1</v>
      </c>
      <c r="Z21">
        <v>0</v>
      </c>
      <c r="AA21">
        <v>0</v>
      </c>
      <c r="AB21">
        <v>0</v>
      </c>
      <c r="AC21">
        <v>0</v>
      </c>
      <c r="AD21">
        <v>0</v>
      </c>
      <c r="AE21">
        <v>0</v>
      </c>
      <c r="AF21">
        <v>0</v>
      </c>
      <c r="AG21">
        <v>0</v>
      </c>
      <c r="AH21">
        <v>0</v>
      </c>
      <c r="AI21">
        <v>0</v>
      </c>
      <c r="AJ21">
        <v>0</v>
      </c>
      <c r="AK21">
        <v>0</v>
      </c>
      <c r="AL21">
        <v>0</v>
      </c>
      <c r="AM21">
        <v>14.63013698630137</v>
      </c>
      <c r="AN21">
        <v>0</v>
      </c>
      <c r="AO21">
        <v>0</v>
      </c>
      <c r="AP21">
        <v>0</v>
      </c>
      <c r="AQ21">
        <v>0</v>
      </c>
      <c r="AR21">
        <v>0</v>
      </c>
      <c r="AS21">
        <v>0</v>
      </c>
      <c r="AT21">
        <v>0</v>
      </c>
      <c r="AU21">
        <v>0</v>
      </c>
      <c r="AV21">
        <v>0</v>
      </c>
      <c r="AW21">
        <v>0</v>
      </c>
      <c r="AX21">
        <v>0</v>
      </c>
      <c r="AY21">
        <v>0</v>
      </c>
      <c r="AZ21">
        <v>0</v>
      </c>
      <c r="BA21">
        <v>0</v>
      </c>
      <c r="BB21">
        <v>0</v>
      </c>
      <c r="BC21">
        <v>0.1</v>
      </c>
      <c r="BD21">
        <v>0</v>
      </c>
      <c r="BE21">
        <v>0</v>
      </c>
      <c r="BF21">
        <v>0</v>
      </c>
      <c r="BG21">
        <v>0</v>
      </c>
      <c r="BH21">
        <v>0</v>
      </c>
      <c r="BI21">
        <v>0</v>
      </c>
      <c r="BJ21">
        <v>0</v>
      </c>
      <c r="BK21">
        <v>0</v>
      </c>
      <c r="BL21">
        <v>0</v>
      </c>
      <c r="BM21">
        <v>0</v>
      </c>
      <c r="BN21">
        <v>0</v>
      </c>
      <c r="BO21">
        <v>0</v>
      </c>
      <c r="BP21">
        <v>0</v>
      </c>
      <c r="BQ21">
        <v>1.4999999999999999E-2</v>
      </c>
      <c r="BR21">
        <v>0</v>
      </c>
      <c r="BS21">
        <v>0</v>
      </c>
      <c r="BT21">
        <v>0</v>
      </c>
      <c r="BU21">
        <v>0</v>
      </c>
      <c r="BV21">
        <v>0</v>
      </c>
      <c r="BW21">
        <v>81.599999999999994</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1</v>
      </c>
      <c r="FR21">
        <v>0</v>
      </c>
      <c r="FS21">
        <v>0</v>
      </c>
      <c r="FT21">
        <v>0</v>
      </c>
      <c r="FU21">
        <v>0</v>
      </c>
      <c r="FV21">
        <v>0</v>
      </c>
      <c r="FW21">
        <v>0</v>
      </c>
      <c r="FX21">
        <v>6.9042647410577498</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0.21190000000000001</v>
      </c>
      <c r="GU21">
        <v>0</v>
      </c>
      <c r="GV21">
        <v>0</v>
      </c>
      <c r="GW21">
        <v>0</v>
      </c>
      <c r="GX21">
        <v>0</v>
      </c>
      <c r="GY21">
        <v>0</v>
      </c>
      <c r="GZ21">
        <v>0</v>
      </c>
      <c r="HA21">
        <v>0</v>
      </c>
      <c r="HB21">
        <v>0</v>
      </c>
      <c r="HC21">
        <v>0</v>
      </c>
      <c r="HD21">
        <v>0</v>
      </c>
      <c r="HE21">
        <v>0</v>
      </c>
      <c r="HF21">
        <v>0</v>
      </c>
      <c r="HG21">
        <v>0</v>
      </c>
      <c r="HH21">
        <v>1.4999999999999999E-2</v>
      </c>
      <c r="HI21">
        <v>0</v>
      </c>
      <c r="HJ21">
        <v>0</v>
      </c>
      <c r="HK21">
        <v>0</v>
      </c>
      <c r="HL21">
        <v>0</v>
      </c>
      <c r="HM21">
        <v>0</v>
      </c>
      <c r="HN21">
        <v>81.599999999999994</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0.5887</v>
      </c>
      <c r="LI21">
        <v>1</v>
      </c>
      <c r="LJ21">
        <v>0</v>
      </c>
      <c r="LK21">
        <v>0</v>
      </c>
      <c r="LL21">
        <v>1</v>
      </c>
      <c r="LM21">
        <v>0.95</v>
      </c>
      <c r="LN21">
        <v>0</v>
      </c>
      <c r="LO21">
        <v>1</v>
      </c>
      <c r="LP21">
        <v>0.78</v>
      </c>
      <c r="LQ21">
        <v>0</v>
      </c>
      <c r="LR21">
        <v>0.14011491799999998</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row>
    <row r="22" spans="1:355" x14ac:dyDescent="0.2">
      <c r="A22" t="str">
        <v>CDM AMS II G</v>
      </c>
      <c r="B22" t="str">
        <v>AMS-II.G. ver. 3</v>
      </c>
      <c r="C22" t="str">
        <v>VCS1216</v>
      </c>
      <c r="D22">
        <v>2018</v>
      </c>
      <c r="E22">
        <v>2011</v>
      </c>
      <c r="F22">
        <v>414109</v>
      </c>
      <c r="G22" t="str">
        <v>firewood</v>
      </c>
      <c r="H22">
        <v>7149.8396263077229</v>
      </c>
      <c r="I22">
        <v>3.9565530988572347E-3</v>
      </c>
      <c r="J22">
        <v>3.9564551633157136E-3</v>
      </c>
      <c r="K22" t="str">
        <v>cdm_imp_firewood</v>
      </c>
      <c r="L22">
        <v>1</v>
      </c>
      <c r="M22" t="str">
        <v>Central America</v>
      </c>
      <c r="N22" t="str">
        <v>Mexico</v>
      </c>
      <c r="O22" t="str">
        <v>Mexico tot</v>
      </c>
      <c r="P22">
        <v>3.7</v>
      </c>
      <c r="Q22">
        <v>0.87</v>
      </c>
      <c r="R22">
        <v>4.5999999999999999E-2</v>
      </c>
      <c r="S22">
        <v>0.28399999999999997</v>
      </c>
      <c r="T22">
        <v>8524</v>
      </c>
      <c r="U22">
        <v>0</v>
      </c>
      <c r="V22">
        <v>212</v>
      </c>
      <c r="W22">
        <v>0</v>
      </c>
      <c r="X22">
        <v>1807088</v>
      </c>
      <c r="Y22">
        <v>1</v>
      </c>
      <c r="Z22">
        <v>0</v>
      </c>
      <c r="AA22">
        <v>0</v>
      </c>
      <c r="AB22">
        <v>0</v>
      </c>
      <c r="AC22">
        <v>0</v>
      </c>
      <c r="AD22">
        <v>0</v>
      </c>
      <c r="AE22">
        <v>0</v>
      </c>
      <c r="AF22">
        <v>0</v>
      </c>
      <c r="AG22">
        <v>0</v>
      </c>
      <c r="AH22">
        <v>0</v>
      </c>
      <c r="AI22">
        <v>0</v>
      </c>
      <c r="AJ22">
        <v>0</v>
      </c>
      <c r="AK22">
        <v>0</v>
      </c>
      <c r="AL22">
        <v>0</v>
      </c>
      <c r="AM22">
        <v>14.63013698630137</v>
      </c>
      <c r="AN22">
        <v>0</v>
      </c>
      <c r="AO22">
        <v>0</v>
      </c>
      <c r="AP22">
        <v>0</v>
      </c>
      <c r="AQ22">
        <v>0</v>
      </c>
      <c r="AR22">
        <v>0</v>
      </c>
      <c r="AS22">
        <v>0</v>
      </c>
      <c r="AT22">
        <v>0</v>
      </c>
      <c r="AU22">
        <v>0</v>
      </c>
      <c r="AV22">
        <v>0</v>
      </c>
      <c r="AW22">
        <v>0</v>
      </c>
      <c r="AX22">
        <v>0</v>
      </c>
      <c r="AY22">
        <v>0</v>
      </c>
      <c r="AZ22">
        <v>0</v>
      </c>
      <c r="BA22">
        <v>0</v>
      </c>
      <c r="BB22">
        <v>0</v>
      </c>
      <c r="BC22">
        <v>0.1</v>
      </c>
      <c r="BD22">
        <v>0</v>
      </c>
      <c r="BE22">
        <v>0</v>
      </c>
      <c r="BF22">
        <v>0</v>
      </c>
      <c r="BG22">
        <v>0</v>
      </c>
      <c r="BH22">
        <v>0</v>
      </c>
      <c r="BI22">
        <v>0</v>
      </c>
      <c r="BJ22">
        <v>0</v>
      </c>
      <c r="BK22">
        <v>0</v>
      </c>
      <c r="BL22">
        <v>0</v>
      </c>
      <c r="BM22">
        <v>0</v>
      </c>
      <c r="BN22">
        <v>0</v>
      </c>
      <c r="BO22">
        <v>0</v>
      </c>
      <c r="BP22">
        <v>0</v>
      </c>
      <c r="BQ22">
        <v>1.4999999999999999E-2</v>
      </c>
      <c r="BR22">
        <v>0</v>
      </c>
      <c r="BS22">
        <v>0</v>
      </c>
      <c r="BT22">
        <v>0</v>
      </c>
      <c r="BU22">
        <v>0</v>
      </c>
      <c r="BV22">
        <v>0</v>
      </c>
      <c r="BW22">
        <v>81.599999999999994</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1</v>
      </c>
      <c r="FR22">
        <v>0</v>
      </c>
      <c r="FS22">
        <v>0</v>
      </c>
      <c r="FT22">
        <v>0</v>
      </c>
      <c r="FU22">
        <v>0</v>
      </c>
      <c r="FV22">
        <v>0</v>
      </c>
      <c r="FW22">
        <v>0</v>
      </c>
      <c r="FX22">
        <v>6.9042647410577498</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0.21190000000000001</v>
      </c>
      <c r="GU22">
        <v>0</v>
      </c>
      <c r="GV22">
        <v>0</v>
      </c>
      <c r="GW22">
        <v>0</v>
      </c>
      <c r="GX22">
        <v>0</v>
      </c>
      <c r="GY22">
        <v>0</v>
      </c>
      <c r="GZ22">
        <v>0</v>
      </c>
      <c r="HA22">
        <v>0</v>
      </c>
      <c r="HB22">
        <v>0</v>
      </c>
      <c r="HC22">
        <v>0</v>
      </c>
      <c r="HD22">
        <v>0</v>
      </c>
      <c r="HE22">
        <v>0</v>
      </c>
      <c r="HF22">
        <v>0</v>
      </c>
      <c r="HG22">
        <v>0</v>
      </c>
      <c r="HH22">
        <v>1.4999999999999999E-2</v>
      </c>
      <c r="HI22">
        <v>0</v>
      </c>
      <c r="HJ22">
        <v>0</v>
      </c>
      <c r="HK22">
        <v>0</v>
      </c>
      <c r="HL22">
        <v>0</v>
      </c>
      <c r="HM22">
        <v>0</v>
      </c>
      <c r="HN22">
        <v>81.599999999999994</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0.5887</v>
      </c>
      <c r="LI22">
        <v>1</v>
      </c>
      <c r="LJ22">
        <v>0</v>
      </c>
      <c r="LK22">
        <v>0</v>
      </c>
      <c r="LL22">
        <v>1</v>
      </c>
      <c r="LM22">
        <v>0.95</v>
      </c>
      <c r="LN22">
        <v>0</v>
      </c>
      <c r="LO22">
        <v>1</v>
      </c>
      <c r="LP22">
        <v>0.78</v>
      </c>
      <c r="LQ22">
        <v>0</v>
      </c>
      <c r="LR22">
        <v>0.14011491799999998</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row>
    <row r="23" spans="1:355" x14ac:dyDescent="0.2">
      <c r="A23" t="str">
        <v>CDM AMS II G</v>
      </c>
      <c r="B23" t="str">
        <v>AMS-II.G. ver. 3</v>
      </c>
      <c r="C23" t="str">
        <v>VCS1216</v>
      </c>
      <c r="D23">
        <v>2017</v>
      </c>
      <c r="E23">
        <v>2013</v>
      </c>
      <c r="F23">
        <v>414109</v>
      </c>
      <c r="G23" t="str">
        <v>firewood</v>
      </c>
      <c r="H23">
        <v>2392.3632835967483</v>
      </c>
      <c r="I23">
        <v>4.026876469404507E-3</v>
      </c>
      <c r="J23">
        <v>4.0267767931666766E-3</v>
      </c>
      <c r="K23" t="str">
        <v>cdm_imp_firewood</v>
      </c>
      <c r="L23">
        <v>1</v>
      </c>
      <c r="M23" t="str">
        <v>Central America</v>
      </c>
      <c r="N23" t="str">
        <v>Mexico</v>
      </c>
      <c r="O23" t="str">
        <v>Mexico tot</v>
      </c>
      <c r="P23">
        <v>3.7</v>
      </c>
      <c r="Q23">
        <v>0.87</v>
      </c>
      <c r="R23">
        <v>4.5999999999999999E-2</v>
      </c>
      <c r="S23">
        <v>0.28399999999999997</v>
      </c>
      <c r="T23">
        <v>3883</v>
      </c>
      <c r="U23">
        <v>0</v>
      </c>
      <c r="V23">
        <v>153</v>
      </c>
      <c r="W23">
        <v>0</v>
      </c>
      <c r="X23">
        <v>594099</v>
      </c>
      <c r="Y23">
        <v>1</v>
      </c>
      <c r="Z23">
        <v>0</v>
      </c>
      <c r="AA23">
        <v>0</v>
      </c>
      <c r="AB23">
        <v>0</v>
      </c>
      <c r="AC23">
        <v>0</v>
      </c>
      <c r="AD23">
        <v>0</v>
      </c>
      <c r="AE23">
        <v>0</v>
      </c>
      <c r="AF23">
        <v>0</v>
      </c>
      <c r="AG23">
        <v>0</v>
      </c>
      <c r="AH23">
        <v>0</v>
      </c>
      <c r="AI23">
        <v>0</v>
      </c>
      <c r="AJ23">
        <v>0</v>
      </c>
      <c r="AK23">
        <v>0</v>
      </c>
      <c r="AL23">
        <v>0</v>
      </c>
      <c r="AM23">
        <v>14.63013698630137</v>
      </c>
      <c r="AN23">
        <v>0</v>
      </c>
      <c r="AO23">
        <v>0</v>
      </c>
      <c r="AP23">
        <v>0</v>
      </c>
      <c r="AQ23">
        <v>0</v>
      </c>
      <c r="AR23">
        <v>0</v>
      </c>
      <c r="AS23">
        <v>0</v>
      </c>
      <c r="AT23">
        <v>0</v>
      </c>
      <c r="AU23">
        <v>0</v>
      </c>
      <c r="AV23">
        <v>0</v>
      </c>
      <c r="AW23">
        <v>0</v>
      </c>
      <c r="AX23">
        <v>0</v>
      </c>
      <c r="AY23">
        <v>0</v>
      </c>
      <c r="AZ23">
        <v>0</v>
      </c>
      <c r="BA23">
        <v>0</v>
      </c>
      <c r="BB23">
        <v>0</v>
      </c>
      <c r="BC23">
        <v>0.1</v>
      </c>
      <c r="BD23">
        <v>0</v>
      </c>
      <c r="BE23">
        <v>0</v>
      </c>
      <c r="BF23">
        <v>0</v>
      </c>
      <c r="BG23">
        <v>0</v>
      </c>
      <c r="BH23">
        <v>0</v>
      </c>
      <c r="BI23">
        <v>0</v>
      </c>
      <c r="BJ23">
        <v>0</v>
      </c>
      <c r="BK23">
        <v>0</v>
      </c>
      <c r="BL23">
        <v>0</v>
      </c>
      <c r="BM23">
        <v>0</v>
      </c>
      <c r="BN23">
        <v>0</v>
      </c>
      <c r="BO23">
        <v>0</v>
      </c>
      <c r="BP23">
        <v>0</v>
      </c>
      <c r="BQ23">
        <v>1.4999999999999999E-2</v>
      </c>
      <c r="BR23">
        <v>0</v>
      </c>
      <c r="BS23">
        <v>0</v>
      </c>
      <c r="BT23">
        <v>0</v>
      </c>
      <c r="BU23">
        <v>0</v>
      </c>
      <c r="BV23">
        <v>0</v>
      </c>
      <c r="BW23">
        <v>81.599999999999994</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1</v>
      </c>
      <c r="FR23">
        <v>0</v>
      </c>
      <c r="FS23">
        <v>0</v>
      </c>
      <c r="FT23">
        <v>0</v>
      </c>
      <c r="FU23">
        <v>0</v>
      </c>
      <c r="FV23">
        <v>0</v>
      </c>
      <c r="FW23">
        <v>0</v>
      </c>
      <c r="FX23">
        <v>6.766945877105166</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0.2162</v>
      </c>
      <c r="GU23">
        <v>0</v>
      </c>
      <c r="GV23">
        <v>0</v>
      </c>
      <c r="GW23">
        <v>0</v>
      </c>
      <c r="GX23">
        <v>0</v>
      </c>
      <c r="GY23">
        <v>0</v>
      </c>
      <c r="GZ23">
        <v>0</v>
      </c>
      <c r="HA23">
        <v>0</v>
      </c>
      <c r="HB23">
        <v>0</v>
      </c>
      <c r="HC23">
        <v>0</v>
      </c>
      <c r="HD23">
        <v>0</v>
      </c>
      <c r="HE23">
        <v>0</v>
      </c>
      <c r="HF23">
        <v>0</v>
      </c>
      <c r="HG23">
        <v>0</v>
      </c>
      <c r="HH23">
        <v>1.4999999999999999E-2</v>
      </c>
      <c r="HI23">
        <v>0</v>
      </c>
      <c r="HJ23">
        <v>0</v>
      </c>
      <c r="HK23">
        <v>0</v>
      </c>
      <c r="HL23">
        <v>0</v>
      </c>
      <c r="HM23">
        <v>0</v>
      </c>
      <c r="HN23">
        <v>81.599999999999994</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0.5887</v>
      </c>
      <c r="LI23">
        <v>1</v>
      </c>
      <c r="LJ23">
        <v>0</v>
      </c>
      <c r="LK23">
        <v>0</v>
      </c>
      <c r="LL23">
        <v>1</v>
      </c>
      <c r="LM23">
        <v>0.95</v>
      </c>
      <c r="LN23">
        <v>0</v>
      </c>
      <c r="LO23">
        <v>1</v>
      </c>
      <c r="LP23">
        <v>0.78</v>
      </c>
      <c r="LQ23">
        <v>0</v>
      </c>
      <c r="LR23">
        <v>0.14011491799999998</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row>
    <row r="24" spans="1:355" x14ac:dyDescent="0.2">
      <c r="A24" t="str">
        <v>CDM AMS II G</v>
      </c>
      <c r="B24" t="str">
        <v>AMS-II.G. ver. 3</v>
      </c>
      <c r="C24" t="str">
        <v>VCS1216</v>
      </c>
      <c r="D24">
        <v>2018</v>
      </c>
      <c r="E24">
        <v>2013</v>
      </c>
      <c r="F24">
        <v>414109</v>
      </c>
      <c r="G24" t="str">
        <v>firewood</v>
      </c>
      <c r="H24">
        <v>3314.908602107912</v>
      </c>
      <c r="I24">
        <v>4.0268764694045061E-3</v>
      </c>
      <c r="J24">
        <v>4.0267767931666766E-3</v>
      </c>
      <c r="K24" t="str">
        <v>cdm_imp_firewood</v>
      </c>
      <c r="L24">
        <v>1</v>
      </c>
      <c r="M24" t="str">
        <v>Central America</v>
      </c>
      <c r="N24" t="str">
        <v>Mexico</v>
      </c>
      <c r="O24" t="str">
        <v>Mexico tot</v>
      </c>
      <c r="P24">
        <v>3.7</v>
      </c>
      <c r="Q24">
        <v>0.87</v>
      </c>
      <c r="R24">
        <v>4.5999999999999999E-2</v>
      </c>
      <c r="S24">
        <v>0.28399999999999997</v>
      </c>
      <c r="T24">
        <v>3883</v>
      </c>
      <c r="U24">
        <v>0</v>
      </c>
      <c r="V24">
        <v>212</v>
      </c>
      <c r="W24">
        <v>0</v>
      </c>
      <c r="X24">
        <v>823196</v>
      </c>
      <c r="Y24">
        <v>1</v>
      </c>
      <c r="Z24">
        <v>0</v>
      </c>
      <c r="AA24">
        <v>0</v>
      </c>
      <c r="AB24">
        <v>0</v>
      </c>
      <c r="AC24">
        <v>0</v>
      </c>
      <c r="AD24">
        <v>0</v>
      </c>
      <c r="AE24">
        <v>0</v>
      </c>
      <c r="AF24">
        <v>0</v>
      </c>
      <c r="AG24">
        <v>0</v>
      </c>
      <c r="AH24">
        <v>0</v>
      </c>
      <c r="AI24">
        <v>0</v>
      </c>
      <c r="AJ24">
        <v>0</v>
      </c>
      <c r="AK24">
        <v>0</v>
      </c>
      <c r="AL24">
        <v>0</v>
      </c>
      <c r="AM24">
        <v>14.63013698630137</v>
      </c>
      <c r="AN24">
        <v>0</v>
      </c>
      <c r="AO24">
        <v>0</v>
      </c>
      <c r="AP24">
        <v>0</v>
      </c>
      <c r="AQ24">
        <v>0</v>
      </c>
      <c r="AR24">
        <v>0</v>
      </c>
      <c r="AS24">
        <v>0</v>
      </c>
      <c r="AT24">
        <v>0</v>
      </c>
      <c r="AU24">
        <v>0</v>
      </c>
      <c r="AV24">
        <v>0</v>
      </c>
      <c r="AW24">
        <v>0</v>
      </c>
      <c r="AX24">
        <v>0</v>
      </c>
      <c r="AY24">
        <v>0</v>
      </c>
      <c r="AZ24">
        <v>0</v>
      </c>
      <c r="BA24">
        <v>0</v>
      </c>
      <c r="BB24">
        <v>0</v>
      </c>
      <c r="BC24">
        <v>0.1</v>
      </c>
      <c r="BD24">
        <v>0</v>
      </c>
      <c r="BE24">
        <v>0</v>
      </c>
      <c r="BF24">
        <v>0</v>
      </c>
      <c r="BG24">
        <v>0</v>
      </c>
      <c r="BH24">
        <v>0</v>
      </c>
      <c r="BI24">
        <v>0</v>
      </c>
      <c r="BJ24">
        <v>0</v>
      </c>
      <c r="BK24">
        <v>0</v>
      </c>
      <c r="BL24">
        <v>0</v>
      </c>
      <c r="BM24">
        <v>0</v>
      </c>
      <c r="BN24">
        <v>0</v>
      </c>
      <c r="BO24">
        <v>0</v>
      </c>
      <c r="BP24">
        <v>0</v>
      </c>
      <c r="BQ24">
        <v>1.4999999999999999E-2</v>
      </c>
      <c r="BR24">
        <v>0</v>
      </c>
      <c r="BS24">
        <v>0</v>
      </c>
      <c r="BT24">
        <v>0</v>
      </c>
      <c r="BU24">
        <v>0</v>
      </c>
      <c r="BV24">
        <v>0</v>
      </c>
      <c r="BW24">
        <v>81.599999999999994</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6.766945877105166</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0.2162</v>
      </c>
      <c r="GU24">
        <v>0</v>
      </c>
      <c r="GV24">
        <v>0</v>
      </c>
      <c r="GW24">
        <v>0</v>
      </c>
      <c r="GX24">
        <v>0</v>
      </c>
      <c r="GY24">
        <v>0</v>
      </c>
      <c r="GZ24">
        <v>0</v>
      </c>
      <c r="HA24">
        <v>0</v>
      </c>
      <c r="HB24">
        <v>0</v>
      </c>
      <c r="HC24">
        <v>0</v>
      </c>
      <c r="HD24">
        <v>0</v>
      </c>
      <c r="HE24">
        <v>0</v>
      </c>
      <c r="HF24">
        <v>0</v>
      </c>
      <c r="HG24">
        <v>0</v>
      </c>
      <c r="HH24">
        <v>1.4999999999999999E-2</v>
      </c>
      <c r="HI24">
        <v>0</v>
      </c>
      <c r="HJ24">
        <v>0</v>
      </c>
      <c r="HK24">
        <v>0</v>
      </c>
      <c r="HL24">
        <v>0</v>
      </c>
      <c r="HM24">
        <v>0</v>
      </c>
      <c r="HN24">
        <v>81.599999999999994</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0.5887</v>
      </c>
      <c r="LI24">
        <v>1</v>
      </c>
      <c r="LJ24">
        <v>0</v>
      </c>
      <c r="LK24">
        <v>0</v>
      </c>
      <c r="LL24">
        <v>1</v>
      </c>
      <c r="LM24">
        <v>0.95</v>
      </c>
      <c r="LN24">
        <v>0</v>
      </c>
      <c r="LO24">
        <v>1</v>
      </c>
      <c r="LP24">
        <v>0.78</v>
      </c>
      <c r="LQ24">
        <v>0</v>
      </c>
      <c r="LR24">
        <v>0.14011491799999998</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row>
    <row r="25" spans="1:355" x14ac:dyDescent="0.2">
      <c r="A25" t="str">
        <v>CDM AMS II G</v>
      </c>
      <c r="B25" t="str">
        <v>AMS-II.G. ver. 3</v>
      </c>
      <c r="C25" t="str">
        <v>VCS1216</v>
      </c>
      <c r="D25">
        <v>2017</v>
      </c>
      <c r="E25">
        <v>2014</v>
      </c>
      <c r="F25">
        <v>414109</v>
      </c>
      <c r="G25" t="str">
        <v>firewood</v>
      </c>
      <c r="H25">
        <v>3642.2793862200897</v>
      </c>
      <c r="I25">
        <v>4.0348724783650048E-3</v>
      </c>
      <c r="J25">
        <v>4.0347726042040226E-3</v>
      </c>
      <c r="K25" t="str">
        <v>cdm_imp_firewood</v>
      </c>
      <c r="L25">
        <v>1</v>
      </c>
      <c r="M25" t="str">
        <v>Central America</v>
      </c>
      <c r="N25" t="str">
        <v>Mexico</v>
      </c>
      <c r="O25" t="str">
        <v>Mexico tot</v>
      </c>
      <c r="P25">
        <v>3.7</v>
      </c>
      <c r="Q25">
        <v>0.87</v>
      </c>
      <c r="R25">
        <v>4.5999999999999999E-2</v>
      </c>
      <c r="S25">
        <v>0.28399999999999997</v>
      </c>
      <c r="T25">
        <v>5900</v>
      </c>
      <c r="U25">
        <v>0</v>
      </c>
      <c r="V25">
        <v>153</v>
      </c>
      <c r="W25">
        <v>0</v>
      </c>
      <c r="X25">
        <v>902700</v>
      </c>
      <c r="Y25">
        <v>1</v>
      </c>
      <c r="Z25">
        <v>0</v>
      </c>
      <c r="AA25">
        <v>0</v>
      </c>
      <c r="AB25">
        <v>0</v>
      </c>
      <c r="AC25">
        <v>0</v>
      </c>
      <c r="AD25">
        <v>0</v>
      </c>
      <c r="AE25">
        <v>0</v>
      </c>
      <c r="AF25">
        <v>0</v>
      </c>
      <c r="AG25">
        <v>0</v>
      </c>
      <c r="AH25">
        <v>0</v>
      </c>
      <c r="AI25">
        <v>0</v>
      </c>
      <c r="AJ25">
        <v>0</v>
      </c>
      <c r="AK25">
        <v>0</v>
      </c>
      <c r="AL25">
        <v>0</v>
      </c>
      <c r="AM25">
        <v>14.63013698630137</v>
      </c>
      <c r="AN25">
        <v>0</v>
      </c>
      <c r="AO25">
        <v>0</v>
      </c>
      <c r="AP25">
        <v>0</v>
      </c>
      <c r="AQ25">
        <v>0</v>
      </c>
      <c r="AR25">
        <v>0</v>
      </c>
      <c r="AS25">
        <v>0</v>
      </c>
      <c r="AT25">
        <v>0</v>
      </c>
      <c r="AU25">
        <v>0</v>
      </c>
      <c r="AV25">
        <v>0</v>
      </c>
      <c r="AW25">
        <v>0</v>
      </c>
      <c r="AX25">
        <v>0</v>
      </c>
      <c r="AY25">
        <v>0</v>
      </c>
      <c r="AZ25">
        <v>0</v>
      </c>
      <c r="BA25">
        <v>0</v>
      </c>
      <c r="BB25">
        <v>0</v>
      </c>
      <c r="BC25">
        <v>0.1</v>
      </c>
      <c r="BD25">
        <v>0</v>
      </c>
      <c r="BE25">
        <v>0</v>
      </c>
      <c r="BF25">
        <v>0</v>
      </c>
      <c r="BG25">
        <v>0</v>
      </c>
      <c r="BH25">
        <v>0</v>
      </c>
      <c r="BI25">
        <v>0</v>
      </c>
      <c r="BJ25">
        <v>0</v>
      </c>
      <c r="BK25">
        <v>0</v>
      </c>
      <c r="BL25">
        <v>0</v>
      </c>
      <c r="BM25">
        <v>0</v>
      </c>
      <c r="BN25">
        <v>0</v>
      </c>
      <c r="BO25">
        <v>0</v>
      </c>
      <c r="BP25">
        <v>0</v>
      </c>
      <c r="BQ25">
        <v>1.4999999999999999E-2</v>
      </c>
      <c r="BR25">
        <v>0</v>
      </c>
      <c r="BS25">
        <v>0</v>
      </c>
      <c r="BT25">
        <v>0</v>
      </c>
      <c r="BU25">
        <v>0</v>
      </c>
      <c r="BV25">
        <v>0</v>
      </c>
      <c r="BW25">
        <v>81.599999999999994</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1</v>
      </c>
      <c r="FR25">
        <v>0</v>
      </c>
      <c r="FS25">
        <v>0</v>
      </c>
      <c r="FT25">
        <v>0</v>
      </c>
      <c r="FU25">
        <v>0</v>
      </c>
      <c r="FV25">
        <v>0</v>
      </c>
      <c r="FW25">
        <v>0</v>
      </c>
      <c r="FX25">
        <v>6.7513322502544399</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0.2167</v>
      </c>
      <c r="GU25">
        <v>0</v>
      </c>
      <c r="GV25">
        <v>0</v>
      </c>
      <c r="GW25">
        <v>0</v>
      </c>
      <c r="GX25">
        <v>0</v>
      </c>
      <c r="GY25">
        <v>0</v>
      </c>
      <c r="GZ25">
        <v>0</v>
      </c>
      <c r="HA25">
        <v>0</v>
      </c>
      <c r="HB25">
        <v>0</v>
      </c>
      <c r="HC25">
        <v>0</v>
      </c>
      <c r="HD25">
        <v>0</v>
      </c>
      <c r="HE25">
        <v>0</v>
      </c>
      <c r="HF25">
        <v>0</v>
      </c>
      <c r="HG25">
        <v>0</v>
      </c>
      <c r="HH25">
        <v>1.4999999999999999E-2</v>
      </c>
      <c r="HI25">
        <v>0</v>
      </c>
      <c r="HJ25">
        <v>0</v>
      </c>
      <c r="HK25">
        <v>0</v>
      </c>
      <c r="HL25">
        <v>0</v>
      </c>
      <c r="HM25">
        <v>0</v>
      </c>
      <c r="HN25">
        <v>81.599999999999994</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0.5887</v>
      </c>
      <c r="LI25">
        <v>1</v>
      </c>
      <c r="LJ25">
        <v>0</v>
      </c>
      <c r="LK25">
        <v>0</v>
      </c>
      <c r="LL25">
        <v>1</v>
      </c>
      <c r="LM25">
        <v>0.95</v>
      </c>
      <c r="LN25">
        <v>0</v>
      </c>
      <c r="LO25">
        <v>1</v>
      </c>
      <c r="LP25">
        <v>0.78</v>
      </c>
      <c r="LQ25">
        <v>0</v>
      </c>
      <c r="LR25">
        <v>0.14011491799999998</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row>
    <row r="26" spans="1:355" x14ac:dyDescent="0.2">
      <c r="A26" t="str">
        <v>CDM AMS II G</v>
      </c>
      <c r="B26" t="str">
        <v>AMS-II.G. ver. 3</v>
      </c>
      <c r="C26" t="str">
        <v>VCS1216</v>
      </c>
      <c r="D26">
        <v>2018</v>
      </c>
      <c r="E26">
        <v>2014</v>
      </c>
      <c r="F26">
        <v>414109</v>
      </c>
      <c r="G26" t="str">
        <v>firewood</v>
      </c>
      <c r="H26">
        <v>5046.8184959389491</v>
      </c>
      <c r="I26">
        <v>4.0348724783650057E-3</v>
      </c>
      <c r="J26">
        <v>4.0347726042040226E-3</v>
      </c>
      <c r="K26" t="str">
        <v>cdm_imp_firewood</v>
      </c>
      <c r="L26">
        <v>1</v>
      </c>
      <c r="M26" t="str">
        <v>Central America</v>
      </c>
      <c r="N26" t="str">
        <v>Mexico</v>
      </c>
      <c r="O26" t="str">
        <v>Mexico tot</v>
      </c>
      <c r="P26">
        <v>3.7</v>
      </c>
      <c r="Q26">
        <v>0.87</v>
      </c>
      <c r="R26">
        <v>4.5999999999999999E-2</v>
      </c>
      <c r="S26">
        <v>0.28399999999999997</v>
      </c>
      <c r="T26">
        <v>5900</v>
      </c>
      <c r="U26">
        <v>0</v>
      </c>
      <c r="V26">
        <v>212</v>
      </c>
      <c r="W26">
        <v>0</v>
      </c>
      <c r="X26">
        <v>1250800</v>
      </c>
      <c r="Y26">
        <v>1</v>
      </c>
      <c r="Z26">
        <v>0</v>
      </c>
      <c r="AA26">
        <v>0</v>
      </c>
      <c r="AB26">
        <v>0</v>
      </c>
      <c r="AC26">
        <v>0</v>
      </c>
      <c r="AD26">
        <v>0</v>
      </c>
      <c r="AE26">
        <v>0</v>
      </c>
      <c r="AF26">
        <v>0</v>
      </c>
      <c r="AG26">
        <v>0</v>
      </c>
      <c r="AH26">
        <v>0</v>
      </c>
      <c r="AI26">
        <v>0</v>
      </c>
      <c r="AJ26">
        <v>0</v>
      </c>
      <c r="AK26">
        <v>0</v>
      </c>
      <c r="AL26">
        <v>0</v>
      </c>
      <c r="AM26">
        <v>14.63013698630137</v>
      </c>
      <c r="AN26">
        <v>0</v>
      </c>
      <c r="AO26">
        <v>0</v>
      </c>
      <c r="AP26">
        <v>0</v>
      </c>
      <c r="AQ26">
        <v>0</v>
      </c>
      <c r="AR26">
        <v>0</v>
      </c>
      <c r="AS26">
        <v>0</v>
      </c>
      <c r="AT26">
        <v>0</v>
      </c>
      <c r="AU26">
        <v>0</v>
      </c>
      <c r="AV26">
        <v>0</v>
      </c>
      <c r="AW26">
        <v>0</v>
      </c>
      <c r="AX26">
        <v>0</v>
      </c>
      <c r="AY26">
        <v>0</v>
      </c>
      <c r="AZ26">
        <v>0</v>
      </c>
      <c r="BA26">
        <v>0</v>
      </c>
      <c r="BB26">
        <v>0</v>
      </c>
      <c r="BC26">
        <v>0.1</v>
      </c>
      <c r="BD26">
        <v>0</v>
      </c>
      <c r="BE26">
        <v>0</v>
      </c>
      <c r="BF26">
        <v>0</v>
      </c>
      <c r="BG26">
        <v>0</v>
      </c>
      <c r="BH26">
        <v>0</v>
      </c>
      <c r="BI26">
        <v>0</v>
      </c>
      <c r="BJ26">
        <v>0</v>
      </c>
      <c r="BK26">
        <v>0</v>
      </c>
      <c r="BL26">
        <v>0</v>
      </c>
      <c r="BM26">
        <v>0</v>
      </c>
      <c r="BN26">
        <v>0</v>
      </c>
      <c r="BO26">
        <v>0</v>
      </c>
      <c r="BP26">
        <v>0</v>
      </c>
      <c r="BQ26">
        <v>1.4999999999999999E-2</v>
      </c>
      <c r="BR26">
        <v>0</v>
      </c>
      <c r="BS26">
        <v>0</v>
      </c>
      <c r="BT26">
        <v>0</v>
      </c>
      <c r="BU26">
        <v>0</v>
      </c>
      <c r="BV26">
        <v>0</v>
      </c>
      <c r="BW26">
        <v>81.599999999999994</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1</v>
      </c>
      <c r="FR26">
        <v>0</v>
      </c>
      <c r="FS26">
        <v>0</v>
      </c>
      <c r="FT26">
        <v>0</v>
      </c>
      <c r="FU26">
        <v>0</v>
      </c>
      <c r="FV26">
        <v>0</v>
      </c>
      <c r="FW26">
        <v>0</v>
      </c>
      <c r="FX26">
        <v>6.7513322502544399</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0.2167</v>
      </c>
      <c r="GU26">
        <v>0</v>
      </c>
      <c r="GV26">
        <v>0</v>
      </c>
      <c r="GW26">
        <v>0</v>
      </c>
      <c r="GX26">
        <v>0</v>
      </c>
      <c r="GY26">
        <v>0</v>
      </c>
      <c r="GZ26">
        <v>0</v>
      </c>
      <c r="HA26">
        <v>0</v>
      </c>
      <c r="HB26">
        <v>0</v>
      </c>
      <c r="HC26">
        <v>0</v>
      </c>
      <c r="HD26">
        <v>0</v>
      </c>
      <c r="HE26">
        <v>0</v>
      </c>
      <c r="HF26">
        <v>0</v>
      </c>
      <c r="HG26">
        <v>0</v>
      </c>
      <c r="HH26">
        <v>1.4999999999999999E-2</v>
      </c>
      <c r="HI26">
        <v>0</v>
      </c>
      <c r="HJ26">
        <v>0</v>
      </c>
      <c r="HK26">
        <v>0</v>
      </c>
      <c r="HL26">
        <v>0</v>
      </c>
      <c r="HM26">
        <v>0</v>
      </c>
      <c r="HN26">
        <v>81.599999999999994</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0.5887</v>
      </c>
      <c r="LI26">
        <v>1</v>
      </c>
      <c r="LJ26">
        <v>0</v>
      </c>
      <c r="LK26">
        <v>0</v>
      </c>
      <c r="LL26">
        <v>1</v>
      </c>
      <c r="LM26">
        <v>0.95</v>
      </c>
      <c r="LN26">
        <v>0</v>
      </c>
      <c r="LO26">
        <v>1</v>
      </c>
      <c r="LP26">
        <v>0.78</v>
      </c>
      <c r="LQ26">
        <v>0</v>
      </c>
      <c r="LR26">
        <v>0.14011491799999998</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row>
    <row r="27" spans="1:355" x14ac:dyDescent="0.2">
      <c r="A27" t="str">
        <v>CDM AMS II G</v>
      </c>
      <c r="B27" t="str">
        <v>AMS-II.G. ver. 3</v>
      </c>
      <c r="C27" t="str">
        <v>VCS1216</v>
      </c>
      <c r="D27">
        <v>2017</v>
      </c>
      <c r="E27">
        <v>2015</v>
      </c>
      <c r="F27">
        <v>414109</v>
      </c>
      <c r="G27" t="str">
        <v>firewood</v>
      </c>
      <c r="H27">
        <v>2510.703434535103</v>
      </c>
      <c r="I27">
        <v>4.0348724783650057E-3</v>
      </c>
      <c r="J27">
        <v>4.0347726042040226E-3</v>
      </c>
      <c r="K27" t="str">
        <v>cdm_imp_firewood</v>
      </c>
      <c r="L27">
        <v>1</v>
      </c>
      <c r="M27" t="str">
        <v>Central America</v>
      </c>
      <c r="N27" t="str">
        <v>Mexico</v>
      </c>
      <c r="O27" t="str">
        <v>Mexico tot</v>
      </c>
      <c r="P27">
        <v>3.7</v>
      </c>
      <c r="Q27">
        <v>0.87</v>
      </c>
      <c r="R27">
        <v>4.5999999999999999E-2</v>
      </c>
      <c r="S27">
        <v>0.28399999999999997</v>
      </c>
      <c r="T27">
        <v>4067</v>
      </c>
      <c r="U27">
        <v>0</v>
      </c>
      <c r="V27">
        <v>153</v>
      </c>
      <c r="W27">
        <v>0</v>
      </c>
      <c r="X27">
        <v>622251</v>
      </c>
      <c r="Y27">
        <v>1</v>
      </c>
      <c r="Z27">
        <v>0</v>
      </c>
      <c r="AA27">
        <v>0</v>
      </c>
      <c r="AB27">
        <v>0</v>
      </c>
      <c r="AC27">
        <v>0</v>
      </c>
      <c r="AD27">
        <v>0</v>
      </c>
      <c r="AE27">
        <v>0</v>
      </c>
      <c r="AF27">
        <v>0</v>
      </c>
      <c r="AG27">
        <v>0</v>
      </c>
      <c r="AH27">
        <v>0</v>
      </c>
      <c r="AI27">
        <v>0</v>
      </c>
      <c r="AJ27">
        <v>0</v>
      </c>
      <c r="AK27">
        <v>0</v>
      </c>
      <c r="AL27">
        <v>0</v>
      </c>
      <c r="AM27">
        <v>14.63013698630137</v>
      </c>
      <c r="AN27">
        <v>0</v>
      </c>
      <c r="AO27">
        <v>0</v>
      </c>
      <c r="AP27">
        <v>0</v>
      </c>
      <c r="AQ27">
        <v>0</v>
      </c>
      <c r="AR27">
        <v>0</v>
      </c>
      <c r="AS27">
        <v>0</v>
      </c>
      <c r="AT27">
        <v>0</v>
      </c>
      <c r="AU27">
        <v>0</v>
      </c>
      <c r="AV27">
        <v>0</v>
      </c>
      <c r="AW27">
        <v>0</v>
      </c>
      <c r="AX27">
        <v>0</v>
      </c>
      <c r="AY27">
        <v>0</v>
      </c>
      <c r="AZ27">
        <v>0</v>
      </c>
      <c r="BA27">
        <v>0</v>
      </c>
      <c r="BB27">
        <v>0</v>
      </c>
      <c r="BC27">
        <v>0.1</v>
      </c>
      <c r="BD27">
        <v>0</v>
      </c>
      <c r="BE27">
        <v>0</v>
      </c>
      <c r="BF27">
        <v>0</v>
      </c>
      <c r="BG27">
        <v>0</v>
      </c>
      <c r="BH27">
        <v>0</v>
      </c>
      <c r="BI27">
        <v>0</v>
      </c>
      <c r="BJ27">
        <v>0</v>
      </c>
      <c r="BK27">
        <v>0</v>
      </c>
      <c r="BL27">
        <v>0</v>
      </c>
      <c r="BM27">
        <v>0</v>
      </c>
      <c r="BN27">
        <v>0</v>
      </c>
      <c r="BO27">
        <v>0</v>
      </c>
      <c r="BP27">
        <v>0</v>
      </c>
      <c r="BQ27">
        <v>1.4999999999999999E-2</v>
      </c>
      <c r="BR27">
        <v>0</v>
      </c>
      <c r="BS27">
        <v>0</v>
      </c>
      <c r="BT27">
        <v>0</v>
      </c>
      <c r="BU27">
        <v>0</v>
      </c>
      <c r="BV27">
        <v>0</v>
      </c>
      <c r="BW27">
        <v>81.599999999999994</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1</v>
      </c>
      <c r="FR27">
        <v>0</v>
      </c>
      <c r="FS27">
        <v>0</v>
      </c>
      <c r="FT27">
        <v>0</v>
      </c>
      <c r="FU27">
        <v>0</v>
      </c>
      <c r="FV27">
        <v>0</v>
      </c>
      <c r="FW27">
        <v>0</v>
      </c>
      <c r="FX27">
        <v>6.7513322502544399</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0.2167</v>
      </c>
      <c r="GU27">
        <v>0</v>
      </c>
      <c r="GV27">
        <v>0</v>
      </c>
      <c r="GW27">
        <v>0</v>
      </c>
      <c r="GX27">
        <v>0</v>
      </c>
      <c r="GY27">
        <v>0</v>
      </c>
      <c r="GZ27">
        <v>0</v>
      </c>
      <c r="HA27">
        <v>0</v>
      </c>
      <c r="HB27">
        <v>0</v>
      </c>
      <c r="HC27">
        <v>0</v>
      </c>
      <c r="HD27">
        <v>0</v>
      </c>
      <c r="HE27">
        <v>0</v>
      </c>
      <c r="HF27">
        <v>0</v>
      </c>
      <c r="HG27">
        <v>0</v>
      </c>
      <c r="HH27">
        <v>1.4999999999999999E-2</v>
      </c>
      <c r="HI27">
        <v>0</v>
      </c>
      <c r="HJ27">
        <v>0</v>
      </c>
      <c r="HK27">
        <v>0</v>
      </c>
      <c r="HL27">
        <v>0</v>
      </c>
      <c r="HM27">
        <v>0</v>
      </c>
      <c r="HN27">
        <v>81.599999999999994</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0.5887</v>
      </c>
      <c r="LI27">
        <v>1</v>
      </c>
      <c r="LJ27">
        <v>0</v>
      </c>
      <c r="LK27">
        <v>0</v>
      </c>
      <c r="LL27">
        <v>1</v>
      </c>
      <c r="LM27">
        <v>0.95</v>
      </c>
      <c r="LN27">
        <v>0</v>
      </c>
      <c r="LO27">
        <v>1</v>
      </c>
      <c r="LP27">
        <v>0.78</v>
      </c>
      <c r="LQ27">
        <v>0</v>
      </c>
      <c r="LR27">
        <v>0.14011491799999998</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row>
    <row r="28" spans="1:355" x14ac:dyDescent="0.2">
      <c r="A28" t="str">
        <v>CDM AMS II G</v>
      </c>
      <c r="B28" t="str">
        <v>AMS-II.G. ver. 3</v>
      </c>
      <c r="C28" t="str">
        <v>VCS1216</v>
      </c>
      <c r="D28">
        <v>2018</v>
      </c>
      <c r="E28">
        <v>2015</v>
      </c>
      <c r="F28">
        <v>414109</v>
      </c>
      <c r="G28" t="str">
        <v>firewood</v>
      </c>
      <c r="H28">
        <v>3478.8831903362216</v>
      </c>
      <c r="I28">
        <v>4.0348724783650057E-3</v>
      </c>
      <c r="J28">
        <v>4.0347726042040226E-3</v>
      </c>
      <c r="K28" t="str">
        <v>cdm_imp_firewood</v>
      </c>
      <c r="L28">
        <v>1</v>
      </c>
      <c r="M28" t="str">
        <v>Central America</v>
      </c>
      <c r="N28" t="str">
        <v>Mexico</v>
      </c>
      <c r="O28" t="str">
        <v>Mexico tot</v>
      </c>
      <c r="P28">
        <v>3.7</v>
      </c>
      <c r="Q28">
        <v>0.87</v>
      </c>
      <c r="R28">
        <v>4.5999999999999999E-2</v>
      </c>
      <c r="S28">
        <v>0.28399999999999997</v>
      </c>
      <c r="T28">
        <v>4067</v>
      </c>
      <c r="U28">
        <v>0</v>
      </c>
      <c r="V28">
        <v>212</v>
      </c>
      <c r="W28">
        <v>0</v>
      </c>
      <c r="X28">
        <v>862204</v>
      </c>
      <c r="Y28">
        <v>1</v>
      </c>
      <c r="Z28">
        <v>0</v>
      </c>
      <c r="AA28">
        <v>0</v>
      </c>
      <c r="AB28">
        <v>0</v>
      </c>
      <c r="AC28">
        <v>0</v>
      </c>
      <c r="AD28">
        <v>0</v>
      </c>
      <c r="AE28">
        <v>0</v>
      </c>
      <c r="AF28">
        <v>0</v>
      </c>
      <c r="AG28">
        <v>0</v>
      </c>
      <c r="AH28">
        <v>0</v>
      </c>
      <c r="AI28">
        <v>0</v>
      </c>
      <c r="AJ28">
        <v>0</v>
      </c>
      <c r="AK28">
        <v>0</v>
      </c>
      <c r="AL28">
        <v>0</v>
      </c>
      <c r="AM28">
        <v>14.63013698630137</v>
      </c>
      <c r="AN28">
        <v>0</v>
      </c>
      <c r="AO28">
        <v>0</v>
      </c>
      <c r="AP28">
        <v>0</v>
      </c>
      <c r="AQ28">
        <v>0</v>
      </c>
      <c r="AR28">
        <v>0</v>
      </c>
      <c r="AS28">
        <v>0</v>
      </c>
      <c r="AT28">
        <v>0</v>
      </c>
      <c r="AU28">
        <v>0</v>
      </c>
      <c r="AV28">
        <v>0</v>
      </c>
      <c r="AW28">
        <v>0</v>
      </c>
      <c r="AX28">
        <v>0</v>
      </c>
      <c r="AY28">
        <v>0</v>
      </c>
      <c r="AZ28">
        <v>0</v>
      </c>
      <c r="BA28">
        <v>0</v>
      </c>
      <c r="BB28">
        <v>0</v>
      </c>
      <c r="BC28">
        <v>0.1</v>
      </c>
      <c r="BD28">
        <v>0</v>
      </c>
      <c r="BE28">
        <v>0</v>
      </c>
      <c r="BF28">
        <v>0</v>
      </c>
      <c r="BG28">
        <v>0</v>
      </c>
      <c r="BH28">
        <v>0</v>
      </c>
      <c r="BI28">
        <v>0</v>
      </c>
      <c r="BJ28">
        <v>0</v>
      </c>
      <c r="BK28">
        <v>0</v>
      </c>
      <c r="BL28">
        <v>0</v>
      </c>
      <c r="BM28">
        <v>0</v>
      </c>
      <c r="BN28">
        <v>0</v>
      </c>
      <c r="BO28">
        <v>0</v>
      </c>
      <c r="BP28">
        <v>0</v>
      </c>
      <c r="BQ28">
        <v>1.4999999999999999E-2</v>
      </c>
      <c r="BR28">
        <v>0</v>
      </c>
      <c r="BS28">
        <v>0</v>
      </c>
      <c r="BT28">
        <v>0</v>
      </c>
      <c r="BU28">
        <v>0</v>
      </c>
      <c r="BV28">
        <v>0</v>
      </c>
      <c r="BW28">
        <v>81.599999999999994</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0</v>
      </c>
      <c r="FT28">
        <v>0</v>
      </c>
      <c r="FU28">
        <v>0</v>
      </c>
      <c r="FV28">
        <v>0</v>
      </c>
      <c r="FW28">
        <v>0</v>
      </c>
      <c r="FX28">
        <v>6.7513322502544399</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0.2167</v>
      </c>
      <c r="GU28">
        <v>0</v>
      </c>
      <c r="GV28">
        <v>0</v>
      </c>
      <c r="GW28">
        <v>0</v>
      </c>
      <c r="GX28">
        <v>0</v>
      </c>
      <c r="GY28">
        <v>0</v>
      </c>
      <c r="GZ28">
        <v>0</v>
      </c>
      <c r="HA28">
        <v>0</v>
      </c>
      <c r="HB28">
        <v>0</v>
      </c>
      <c r="HC28">
        <v>0</v>
      </c>
      <c r="HD28">
        <v>0</v>
      </c>
      <c r="HE28">
        <v>0</v>
      </c>
      <c r="HF28">
        <v>0</v>
      </c>
      <c r="HG28">
        <v>0</v>
      </c>
      <c r="HH28">
        <v>1.4999999999999999E-2</v>
      </c>
      <c r="HI28">
        <v>0</v>
      </c>
      <c r="HJ28">
        <v>0</v>
      </c>
      <c r="HK28">
        <v>0</v>
      </c>
      <c r="HL28">
        <v>0</v>
      </c>
      <c r="HM28">
        <v>0</v>
      </c>
      <c r="HN28">
        <v>81.599999999999994</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0.5887</v>
      </c>
      <c r="LI28">
        <v>1</v>
      </c>
      <c r="LJ28">
        <v>0</v>
      </c>
      <c r="LK28">
        <v>0</v>
      </c>
      <c r="LL28">
        <v>1</v>
      </c>
      <c r="LM28">
        <v>0.95</v>
      </c>
      <c r="LN28">
        <v>0</v>
      </c>
      <c r="LO28">
        <v>1</v>
      </c>
      <c r="LP28">
        <v>0.78</v>
      </c>
      <c r="LQ28">
        <v>0</v>
      </c>
      <c r="LR28">
        <v>0.14011491799999998</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row>
    <row r="29" spans="1:355" x14ac:dyDescent="0.2">
      <c r="A29" t="str">
        <v>CDM AMS II G</v>
      </c>
      <c r="B29" t="str">
        <v>AMS-II.G. ver. 3</v>
      </c>
      <c r="C29" t="str">
        <v>VCS1216</v>
      </c>
      <c r="D29">
        <v>2017</v>
      </c>
      <c r="E29">
        <v>2016</v>
      </c>
      <c r="F29">
        <v>414109</v>
      </c>
      <c r="G29" t="str">
        <v>firewood</v>
      </c>
      <c r="H29">
        <v>2825.5991295463009</v>
      </c>
      <c r="I29">
        <v>4.1972654924930198E-3</v>
      </c>
      <c r="J29">
        <v>4.1593493320049232E-3</v>
      </c>
      <c r="K29" t="str">
        <v>cdm_imp_firewood</v>
      </c>
      <c r="L29">
        <v>1</v>
      </c>
      <c r="M29" t="str">
        <v>Central America</v>
      </c>
      <c r="N29" t="str">
        <v>Mexico</v>
      </c>
      <c r="O29" t="str">
        <v>Mexico tot</v>
      </c>
      <c r="P29">
        <v>3.7</v>
      </c>
      <c r="Q29">
        <v>0.87</v>
      </c>
      <c r="R29">
        <v>4.5999999999999999E-2</v>
      </c>
      <c r="S29">
        <v>0.28399999999999997</v>
      </c>
      <c r="T29">
        <v>4400</v>
      </c>
      <c r="U29">
        <v>0</v>
      </c>
      <c r="V29">
        <v>153</v>
      </c>
      <c r="W29">
        <v>0</v>
      </c>
      <c r="X29">
        <v>673200</v>
      </c>
      <c r="Y29">
        <v>1</v>
      </c>
      <c r="Z29">
        <v>0</v>
      </c>
      <c r="AA29">
        <v>0</v>
      </c>
      <c r="AB29">
        <v>0</v>
      </c>
      <c r="AC29">
        <v>0</v>
      </c>
      <c r="AD29">
        <v>0</v>
      </c>
      <c r="AE29">
        <v>0</v>
      </c>
      <c r="AF29">
        <v>0</v>
      </c>
      <c r="AG29">
        <v>0</v>
      </c>
      <c r="AH29">
        <v>0</v>
      </c>
      <c r="AI29">
        <v>0</v>
      </c>
      <c r="AJ29">
        <v>0</v>
      </c>
      <c r="AK29">
        <v>0</v>
      </c>
      <c r="AL29">
        <v>0</v>
      </c>
      <c r="AM29">
        <v>14.63013698630137</v>
      </c>
      <c r="AN29">
        <v>0</v>
      </c>
      <c r="AO29">
        <v>0</v>
      </c>
      <c r="AP29">
        <v>0</v>
      </c>
      <c r="AQ29">
        <v>0</v>
      </c>
      <c r="AR29">
        <v>0</v>
      </c>
      <c r="AS29">
        <v>0</v>
      </c>
      <c r="AT29">
        <v>0</v>
      </c>
      <c r="AU29">
        <v>0</v>
      </c>
      <c r="AV29">
        <v>0</v>
      </c>
      <c r="AW29">
        <v>0</v>
      </c>
      <c r="AX29">
        <v>0</v>
      </c>
      <c r="AY29">
        <v>0</v>
      </c>
      <c r="AZ29">
        <v>0</v>
      </c>
      <c r="BA29">
        <v>0</v>
      </c>
      <c r="BB29">
        <v>0</v>
      </c>
      <c r="BC29">
        <v>0.1</v>
      </c>
      <c r="BD29">
        <v>0</v>
      </c>
      <c r="BE29">
        <v>0</v>
      </c>
      <c r="BF29">
        <v>0</v>
      </c>
      <c r="BG29">
        <v>0</v>
      </c>
      <c r="BH29">
        <v>0</v>
      </c>
      <c r="BI29">
        <v>0</v>
      </c>
      <c r="BJ29">
        <v>0</v>
      </c>
      <c r="BK29">
        <v>0</v>
      </c>
      <c r="BL29">
        <v>0</v>
      </c>
      <c r="BM29">
        <v>0</v>
      </c>
      <c r="BN29">
        <v>0</v>
      </c>
      <c r="BO29">
        <v>0</v>
      </c>
      <c r="BP29">
        <v>0</v>
      </c>
      <c r="BQ29">
        <v>1.4999999999999999E-2</v>
      </c>
      <c r="BR29">
        <v>0</v>
      </c>
      <c r="BS29">
        <v>0</v>
      </c>
      <c r="BT29">
        <v>0</v>
      </c>
      <c r="BU29">
        <v>0</v>
      </c>
      <c r="BV29">
        <v>0</v>
      </c>
      <c r="BW29">
        <v>81.599999999999994</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6.5080680544045233</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0.2248</v>
      </c>
      <c r="GU29">
        <v>0</v>
      </c>
      <c r="GV29">
        <v>0</v>
      </c>
      <c r="GW29">
        <v>0</v>
      </c>
      <c r="GX29">
        <v>0</v>
      </c>
      <c r="GY29">
        <v>0</v>
      </c>
      <c r="GZ29">
        <v>0</v>
      </c>
      <c r="HA29">
        <v>0</v>
      </c>
      <c r="HB29">
        <v>0</v>
      </c>
      <c r="HC29">
        <v>0</v>
      </c>
      <c r="HD29">
        <v>0</v>
      </c>
      <c r="HE29">
        <v>0</v>
      </c>
      <c r="HF29">
        <v>0</v>
      </c>
      <c r="HG29">
        <v>0</v>
      </c>
      <c r="HH29">
        <v>1.4999999999999999E-2</v>
      </c>
      <c r="HI29">
        <v>0</v>
      </c>
      <c r="HJ29">
        <v>0</v>
      </c>
      <c r="HK29">
        <v>0</v>
      </c>
      <c r="HL29">
        <v>0</v>
      </c>
      <c r="HM29">
        <v>0</v>
      </c>
      <c r="HN29">
        <v>81.599999999999994</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0.5887</v>
      </c>
      <c r="LI29">
        <v>1</v>
      </c>
      <c r="LJ29">
        <v>0</v>
      </c>
      <c r="LK29">
        <v>0</v>
      </c>
      <c r="LL29">
        <v>1</v>
      </c>
      <c r="LM29">
        <v>0.95</v>
      </c>
      <c r="LN29">
        <v>0</v>
      </c>
      <c r="LO29">
        <v>1</v>
      </c>
      <c r="LP29">
        <v>0.78</v>
      </c>
      <c r="LQ29">
        <v>0</v>
      </c>
      <c r="LR29">
        <v>0.14011491799999998</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row>
    <row r="30" spans="1:355" x14ac:dyDescent="0.2">
      <c r="A30" t="str">
        <v>CDM AMS II G</v>
      </c>
      <c r="B30" t="str">
        <v>AMS-II.G. ver. 3</v>
      </c>
      <c r="C30" t="str">
        <v>VCS1216</v>
      </c>
      <c r="D30">
        <v>2018</v>
      </c>
      <c r="E30">
        <v>2016</v>
      </c>
      <c r="F30">
        <v>414109</v>
      </c>
      <c r="G30" t="str">
        <v>firewood</v>
      </c>
      <c r="H30">
        <v>3915.209251397489</v>
      </c>
      <c r="I30">
        <v>4.1972654924930198E-3</v>
      </c>
      <c r="J30">
        <v>4.1593493320049232E-3</v>
      </c>
      <c r="K30" t="str">
        <v>cdm_imp_firewood</v>
      </c>
      <c r="L30">
        <v>1</v>
      </c>
      <c r="M30" t="str">
        <v>Central America</v>
      </c>
      <c r="N30" t="str">
        <v>Mexico</v>
      </c>
      <c r="O30" t="str">
        <v>Mexico tot</v>
      </c>
      <c r="P30">
        <v>3.7</v>
      </c>
      <c r="Q30">
        <v>0.87</v>
      </c>
      <c r="R30">
        <v>4.5999999999999999E-2</v>
      </c>
      <c r="S30">
        <v>0.28399999999999997</v>
      </c>
      <c r="T30">
        <v>4400</v>
      </c>
      <c r="U30">
        <v>0</v>
      </c>
      <c r="V30">
        <v>212</v>
      </c>
      <c r="W30">
        <v>0</v>
      </c>
      <c r="X30">
        <v>932800</v>
      </c>
      <c r="Y30">
        <v>1</v>
      </c>
      <c r="Z30">
        <v>0</v>
      </c>
      <c r="AA30">
        <v>0</v>
      </c>
      <c r="AB30">
        <v>0</v>
      </c>
      <c r="AC30">
        <v>0</v>
      </c>
      <c r="AD30">
        <v>0</v>
      </c>
      <c r="AE30">
        <v>0</v>
      </c>
      <c r="AF30">
        <v>0</v>
      </c>
      <c r="AG30">
        <v>0</v>
      </c>
      <c r="AH30">
        <v>0</v>
      </c>
      <c r="AI30">
        <v>0</v>
      </c>
      <c r="AJ30">
        <v>0</v>
      </c>
      <c r="AK30">
        <v>0</v>
      </c>
      <c r="AL30">
        <v>0</v>
      </c>
      <c r="AM30">
        <v>14.63013698630137</v>
      </c>
      <c r="AN30">
        <v>0</v>
      </c>
      <c r="AO30">
        <v>0</v>
      </c>
      <c r="AP30">
        <v>0</v>
      </c>
      <c r="AQ30">
        <v>0</v>
      </c>
      <c r="AR30">
        <v>0</v>
      </c>
      <c r="AS30">
        <v>0</v>
      </c>
      <c r="AT30">
        <v>0</v>
      </c>
      <c r="AU30">
        <v>0</v>
      </c>
      <c r="AV30">
        <v>0</v>
      </c>
      <c r="AW30">
        <v>0</v>
      </c>
      <c r="AX30">
        <v>0</v>
      </c>
      <c r="AY30">
        <v>0</v>
      </c>
      <c r="AZ30">
        <v>0</v>
      </c>
      <c r="BA30">
        <v>0</v>
      </c>
      <c r="BB30">
        <v>0</v>
      </c>
      <c r="BC30">
        <v>0.1</v>
      </c>
      <c r="BD30">
        <v>0</v>
      </c>
      <c r="BE30">
        <v>0</v>
      </c>
      <c r="BF30">
        <v>0</v>
      </c>
      <c r="BG30">
        <v>0</v>
      </c>
      <c r="BH30">
        <v>0</v>
      </c>
      <c r="BI30">
        <v>0</v>
      </c>
      <c r="BJ30">
        <v>0</v>
      </c>
      <c r="BK30">
        <v>0</v>
      </c>
      <c r="BL30">
        <v>0</v>
      </c>
      <c r="BM30">
        <v>0</v>
      </c>
      <c r="BN30">
        <v>0</v>
      </c>
      <c r="BO30">
        <v>0</v>
      </c>
      <c r="BP30">
        <v>0</v>
      </c>
      <c r="BQ30">
        <v>1.4999999999999999E-2</v>
      </c>
      <c r="BR30">
        <v>0</v>
      </c>
      <c r="BS30">
        <v>0</v>
      </c>
      <c r="BT30">
        <v>0</v>
      </c>
      <c r="BU30">
        <v>0</v>
      </c>
      <c r="BV30">
        <v>0</v>
      </c>
      <c r="BW30">
        <v>81.599999999999994</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6.5080680544045233</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0.2248</v>
      </c>
      <c r="GU30">
        <v>0</v>
      </c>
      <c r="GV30">
        <v>0</v>
      </c>
      <c r="GW30">
        <v>0</v>
      </c>
      <c r="GX30">
        <v>0</v>
      </c>
      <c r="GY30">
        <v>0</v>
      </c>
      <c r="GZ30">
        <v>0</v>
      </c>
      <c r="HA30">
        <v>0</v>
      </c>
      <c r="HB30">
        <v>0</v>
      </c>
      <c r="HC30">
        <v>0</v>
      </c>
      <c r="HD30">
        <v>0</v>
      </c>
      <c r="HE30">
        <v>0</v>
      </c>
      <c r="HF30">
        <v>0</v>
      </c>
      <c r="HG30">
        <v>0</v>
      </c>
      <c r="HH30">
        <v>1.4999999999999999E-2</v>
      </c>
      <c r="HI30">
        <v>0</v>
      </c>
      <c r="HJ30">
        <v>0</v>
      </c>
      <c r="HK30">
        <v>0</v>
      </c>
      <c r="HL30">
        <v>0</v>
      </c>
      <c r="HM30">
        <v>0</v>
      </c>
      <c r="HN30">
        <v>81.599999999999994</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0.5887</v>
      </c>
      <c r="LI30">
        <v>1</v>
      </c>
      <c r="LJ30">
        <v>0</v>
      </c>
      <c r="LK30">
        <v>0</v>
      </c>
      <c r="LL30">
        <v>1</v>
      </c>
      <c r="LM30">
        <v>0.95</v>
      </c>
      <c r="LN30">
        <v>0</v>
      </c>
      <c r="LO30">
        <v>1</v>
      </c>
      <c r="LP30">
        <v>0.78</v>
      </c>
      <c r="LQ30">
        <v>0</v>
      </c>
      <c r="LR30">
        <v>0.14011491799999998</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row>
    <row r="31" spans="1:355" x14ac:dyDescent="0.2">
      <c r="A31" t="str">
        <v>CDM AMS II G</v>
      </c>
      <c r="B31" t="str">
        <v>AMS-II.G (Version 05.0 EB 70)</v>
      </c>
      <c r="C31" t="str">
        <v>GS2094</v>
      </c>
      <c r="D31">
        <v>2020</v>
      </c>
      <c r="E31">
        <v>2015</v>
      </c>
      <c r="F31">
        <v>1932086</v>
      </c>
      <c r="G31" t="str">
        <v>charcoal</v>
      </c>
      <c r="H31">
        <v>9826.9546099310537</v>
      </c>
      <c r="I31">
        <v>4.9901383046710357E-3</v>
      </c>
      <c r="J31">
        <v>4.9901383046710348E-3</v>
      </c>
      <c r="K31" t="str">
        <v>cdm_imp_charcoal</v>
      </c>
      <c r="L31">
        <v>1</v>
      </c>
      <c r="M31" t="str">
        <v>Sub-Saharan Africa</v>
      </c>
      <c r="N31" t="str">
        <v>Ghana</v>
      </c>
      <c r="O31" t="str">
        <v>Ghana tot</v>
      </c>
      <c r="P31">
        <v>3.5</v>
      </c>
      <c r="Q31">
        <v>0.82</v>
      </c>
      <c r="R31">
        <v>0.187</v>
      </c>
      <c r="S31">
        <v>0.29399999999999998</v>
      </c>
      <c r="T31">
        <v>16275</v>
      </c>
      <c r="U31">
        <v>0</v>
      </c>
      <c r="V31">
        <v>121</v>
      </c>
      <c r="W31">
        <v>0</v>
      </c>
      <c r="X31">
        <v>1969275</v>
      </c>
      <c r="Y31">
        <v>1</v>
      </c>
      <c r="Z31">
        <v>1</v>
      </c>
      <c r="AA31">
        <v>0</v>
      </c>
      <c r="AB31">
        <v>0</v>
      </c>
      <c r="AC31">
        <v>0</v>
      </c>
      <c r="AD31">
        <v>0</v>
      </c>
      <c r="AE31">
        <v>0</v>
      </c>
      <c r="AF31">
        <v>0</v>
      </c>
      <c r="AG31">
        <v>0</v>
      </c>
      <c r="AH31">
        <v>0</v>
      </c>
      <c r="AI31">
        <v>0</v>
      </c>
      <c r="AJ31">
        <v>0</v>
      </c>
      <c r="AK31">
        <v>0</v>
      </c>
      <c r="AL31">
        <v>0</v>
      </c>
      <c r="AM31">
        <v>0</v>
      </c>
      <c r="AN31">
        <v>2.6575342465753424</v>
      </c>
      <c r="AO31">
        <v>0</v>
      </c>
      <c r="AP31">
        <v>0</v>
      </c>
      <c r="AQ31">
        <v>0</v>
      </c>
      <c r="AR31">
        <v>0</v>
      </c>
      <c r="AS31">
        <v>0</v>
      </c>
      <c r="AT31">
        <v>0</v>
      </c>
      <c r="AU31">
        <v>0</v>
      </c>
      <c r="AV31">
        <v>0</v>
      </c>
      <c r="AW31">
        <v>0</v>
      </c>
      <c r="AX31">
        <v>0</v>
      </c>
      <c r="AY31">
        <v>0</v>
      </c>
      <c r="AZ31">
        <v>0</v>
      </c>
      <c r="BA31">
        <v>0</v>
      </c>
      <c r="BB31">
        <v>0</v>
      </c>
      <c r="BC31">
        <v>0</v>
      </c>
      <c r="BD31">
        <v>0.18</v>
      </c>
      <c r="BE31">
        <v>0</v>
      </c>
      <c r="BF31">
        <v>0</v>
      </c>
      <c r="BG31">
        <v>0</v>
      </c>
      <c r="BH31">
        <v>0</v>
      </c>
      <c r="BI31">
        <v>0</v>
      </c>
      <c r="BJ31">
        <v>0</v>
      </c>
      <c r="BK31">
        <v>0</v>
      </c>
      <c r="BL31">
        <v>0</v>
      </c>
      <c r="BM31">
        <v>0</v>
      </c>
      <c r="BN31">
        <v>0</v>
      </c>
      <c r="BO31">
        <v>0</v>
      </c>
      <c r="BP31">
        <v>0</v>
      </c>
      <c r="BQ31">
        <v>1.5599999999999999E-2</v>
      </c>
      <c r="BR31">
        <v>0</v>
      </c>
      <c r="BS31">
        <v>0</v>
      </c>
      <c r="BT31">
        <v>0</v>
      </c>
      <c r="BU31">
        <v>0</v>
      </c>
      <c r="BV31">
        <v>0</v>
      </c>
      <c r="BW31">
        <v>73.2</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1</v>
      </c>
      <c r="FS31">
        <v>0</v>
      </c>
      <c r="FT31">
        <v>0</v>
      </c>
      <c r="FU31">
        <v>0</v>
      </c>
      <c r="FV31">
        <v>0</v>
      </c>
      <c r="FW31">
        <v>0</v>
      </c>
      <c r="FX31">
        <v>0</v>
      </c>
      <c r="FY31">
        <v>1.4287818529974958</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0.33479999999999999</v>
      </c>
      <c r="GV31">
        <v>0</v>
      </c>
      <c r="GW31">
        <v>0</v>
      </c>
      <c r="GX31">
        <v>0</v>
      </c>
      <c r="GY31">
        <v>0</v>
      </c>
      <c r="GZ31">
        <v>0</v>
      </c>
      <c r="HA31">
        <v>0</v>
      </c>
      <c r="HB31">
        <v>0</v>
      </c>
      <c r="HC31">
        <v>0</v>
      </c>
      <c r="HD31">
        <v>0</v>
      </c>
      <c r="HE31">
        <v>0</v>
      </c>
      <c r="HF31">
        <v>0</v>
      </c>
      <c r="HG31">
        <v>0</v>
      </c>
      <c r="HH31">
        <v>0</v>
      </c>
      <c r="HI31">
        <v>2.9499999999999998E-2</v>
      </c>
      <c r="HJ31">
        <v>0</v>
      </c>
      <c r="HK31">
        <v>0</v>
      </c>
      <c r="HL31">
        <v>0</v>
      </c>
      <c r="HM31">
        <v>0</v>
      </c>
      <c r="HN31">
        <v>0</v>
      </c>
      <c r="HO31">
        <v>73.2</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0.9</v>
      </c>
      <c r="LI31">
        <v>0.88180000000000003</v>
      </c>
      <c r="LJ31">
        <v>0</v>
      </c>
      <c r="LK31">
        <v>0</v>
      </c>
      <c r="LL31">
        <v>1</v>
      </c>
      <c r="LM31">
        <v>0.95</v>
      </c>
      <c r="LN31">
        <v>0</v>
      </c>
      <c r="LO31">
        <v>1</v>
      </c>
      <c r="LP31">
        <v>0.78</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row>
    <row r="32" spans="1:355" x14ac:dyDescent="0.2">
      <c r="A32" t="str">
        <v>CDM AMS II G</v>
      </c>
      <c r="B32" t="str">
        <v>AMS-II.G (Version 05.0 EB 70)</v>
      </c>
      <c r="C32" t="str">
        <v>GS2094</v>
      </c>
      <c r="D32">
        <v>2021</v>
      </c>
      <c r="E32">
        <v>2015</v>
      </c>
      <c r="F32">
        <v>1932086</v>
      </c>
      <c r="G32" t="str">
        <v>charcoal</v>
      </c>
      <c r="H32">
        <v>19735.123720770633</v>
      </c>
      <c r="I32">
        <v>4.9901383046710365E-3</v>
      </c>
      <c r="J32">
        <v>4.9901383046710348E-3</v>
      </c>
      <c r="K32" t="str">
        <v>cdm_imp_charcoal</v>
      </c>
      <c r="L32">
        <v>1</v>
      </c>
      <c r="M32" t="str">
        <v>Sub-Saharan Africa</v>
      </c>
      <c r="N32" t="str">
        <v>Ghana</v>
      </c>
      <c r="O32" t="str">
        <v>Ghana tot</v>
      </c>
      <c r="P32">
        <v>3.5</v>
      </c>
      <c r="Q32">
        <v>0.82</v>
      </c>
      <c r="R32">
        <v>0.187</v>
      </c>
      <c r="S32">
        <v>0.29399999999999998</v>
      </c>
      <c r="T32">
        <v>16275</v>
      </c>
      <c r="U32">
        <v>0</v>
      </c>
      <c r="V32">
        <v>243</v>
      </c>
      <c r="W32">
        <v>0</v>
      </c>
      <c r="X32">
        <v>3954825</v>
      </c>
      <c r="Y32">
        <v>0</v>
      </c>
      <c r="Z32">
        <v>1</v>
      </c>
      <c r="AA32">
        <v>0</v>
      </c>
      <c r="AB32">
        <v>0</v>
      </c>
      <c r="AC32">
        <v>0</v>
      </c>
      <c r="AD32">
        <v>0</v>
      </c>
      <c r="AE32">
        <v>0</v>
      </c>
      <c r="AF32">
        <v>0</v>
      </c>
      <c r="AG32">
        <v>0</v>
      </c>
      <c r="AH32">
        <v>0</v>
      </c>
      <c r="AI32">
        <v>0</v>
      </c>
      <c r="AJ32">
        <v>0</v>
      </c>
      <c r="AK32">
        <v>0</v>
      </c>
      <c r="AL32">
        <v>0</v>
      </c>
      <c r="AM32">
        <v>0</v>
      </c>
      <c r="AN32">
        <v>2.6575342465753424</v>
      </c>
      <c r="AO32">
        <v>0</v>
      </c>
      <c r="AP32">
        <v>0</v>
      </c>
      <c r="AQ32">
        <v>0</v>
      </c>
      <c r="AR32">
        <v>0</v>
      </c>
      <c r="AS32">
        <v>0</v>
      </c>
      <c r="AT32">
        <v>0</v>
      </c>
      <c r="AU32">
        <v>0</v>
      </c>
      <c r="AV32">
        <v>0</v>
      </c>
      <c r="AW32">
        <v>0</v>
      </c>
      <c r="AX32">
        <v>0</v>
      </c>
      <c r="AY32">
        <v>0</v>
      </c>
      <c r="AZ32">
        <v>0</v>
      </c>
      <c r="BA32">
        <v>0</v>
      </c>
      <c r="BB32">
        <v>0</v>
      </c>
      <c r="BC32">
        <v>0</v>
      </c>
      <c r="BD32">
        <v>0.18</v>
      </c>
      <c r="BE32">
        <v>0</v>
      </c>
      <c r="BF32">
        <v>0</v>
      </c>
      <c r="BG32">
        <v>0</v>
      </c>
      <c r="BH32">
        <v>0</v>
      </c>
      <c r="BI32">
        <v>0</v>
      </c>
      <c r="BJ32">
        <v>0</v>
      </c>
      <c r="BK32">
        <v>0</v>
      </c>
      <c r="BL32">
        <v>0</v>
      </c>
      <c r="BM32">
        <v>0</v>
      </c>
      <c r="BN32">
        <v>0</v>
      </c>
      <c r="BO32">
        <v>0</v>
      </c>
      <c r="BP32">
        <v>0</v>
      </c>
      <c r="BQ32">
        <v>1.5599999999999999E-2</v>
      </c>
      <c r="BR32">
        <v>0</v>
      </c>
      <c r="BS32">
        <v>0</v>
      </c>
      <c r="BT32">
        <v>0</v>
      </c>
      <c r="BU32">
        <v>0</v>
      </c>
      <c r="BV32">
        <v>0</v>
      </c>
      <c r="BW32">
        <v>73.2</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1</v>
      </c>
      <c r="FS32">
        <v>0</v>
      </c>
      <c r="FT32">
        <v>0</v>
      </c>
      <c r="FU32">
        <v>0</v>
      </c>
      <c r="FV32">
        <v>0</v>
      </c>
      <c r="FW32">
        <v>0</v>
      </c>
      <c r="FX32">
        <v>0</v>
      </c>
      <c r="FY32">
        <v>1.4287818529974958</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0.33479999999999999</v>
      </c>
      <c r="GV32">
        <v>0</v>
      </c>
      <c r="GW32">
        <v>0</v>
      </c>
      <c r="GX32">
        <v>0</v>
      </c>
      <c r="GY32">
        <v>0</v>
      </c>
      <c r="GZ32">
        <v>0</v>
      </c>
      <c r="HA32">
        <v>0</v>
      </c>
      <c r="HB32">
        <v>0</v>
      </c>
      <c r="HC32">
        <v>0</v>
      </c>
      <c r="HD32">
        <v>0</v>
      </c>
      <c r="HE32">
        <v>0</v>
      </c>
      <c r="HF32">
        <v>0</v>
      </c>
      <c r="HG32">
        <v>0</v>
      </c>
      <c r="HH32">
        <v>0</v>
      </c>
      <c r="HI32">
        <v>2.9499999999999998E-2</v>
      </c>
      <c r="HJ32">
        <v>0</v>
      </c>
      <c r="HK32">
        <v>0</v>
      </c>
      <c r="HL32">
        <v>0</v>
      </c>
      <c r="HM32">
        <v>0</v>
      </c>
      <c r="HN32">
        <v>0</v>
      </c>
      <c r="HO32">
        <v>73.2</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0.9</v>
      </c>
      <c r="LI32">
        <v>0.88180000000000003</v>
      </c>
      <c r="LJ32">
        <v>0</v>
      </c>
      <c r="LK32">
        <v>0</v>
      </c>
      <c r="LL32">
        <v>1</v>
      </c>
      <c r="LM32">
        <v>0.95</v>
      </c>
      <c r="LN32">
        <v>0</v>
      </c>
      <c r="LO32">
        <v>1</v>
      </c>
      <c r="LP32">
        <v>0.78</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row>
    <row r="33" spans="1:355" x14ac:dyDescent="0.2">
      <c r="A33" t="str">
        <v>CDM AMS II G</v>
      </c>
      <c r="B33" t="str">
        <v>AMS-II.G (Version 05.0 EB 70)</v>
      </c>
      <c r="C33" t="str">
        <v>GS2094</v>
      </c>
      <c r="D33">
        <v>2020</v>
      </c>
      <c r="E33">
        <v>2016</v>
      </c>
      <c r="F33">
        <v>1932086</v>
      </c>
      <c r="G33" t="str">
        <v>charcoal</v>
      </c>
      <c r="H33">
        <v>19232.472146065327</v>
      </c>
      <c r="I33">
        <v>4.8950155767893914E-3</v>
      </c>
      <c r="J33">
        <v>4.8950155767893931E-3</v>
      </c>
      <c r="K33" t="str">
        <v>cdm_imp_charcoal</v>
      </c>
      <c r="L33">
        <v>1</v>
      </c>
      <c r="M33" t="str">
        <v>Sub-Saharan Africa</v>
      </c>
      <c r="N33" t="str">
        <v>Ghana</v>
      </c>
      <c r="O33" t="str">
        <v>Ghana tot</v>
      </c>
      <c r="P33">
        <v>3.5</v>
      </c>
      <c r="Q33">
        <v>0.82</v>
      </c>
      <c r="R33">
        <v>0.187</v>
      </c>
      <c r="S33">
        <v>0.29399999999999998</v>
      </c>
      <c r="T33">
        <v>32471</v>
      </c>
      <c r="U33">
        <v>0</v>
      </c>
      <c r="V33">
        <v>121</v>
      </c>
      <c r="W33">
        <v>0</v>
      </c>
      <c r="X33">
        <v>3928991</v>
      </c>
      <c r="Y33">
        <v>0</v>
      </c>
      <c r="Z33">
        <v>1</v>
      </c>
      <c r="AA33">
        <v>0</v>
      </c>
      <c r="AB33">
        <v>0</v>
      </c>
      <c r="AC33">
        <v>0</v>
      </c>
      <c r="AD33">
        <v>0</v>
      </c>
      <c r="AE33">
        <v>0</v>
      </c>
      <c r="AF33">
        <v>0</v>
      </c>
      <c r="AG33">
        <v>0</v>
      </c>
      <c r="AH33">
        <v>0</v>
      </c>
      <c r="AI33">
        <v>0</v>
      </c>
      <c r="AJ33">
        <v>0</v>
      </c>
      <c r="AK33">
        <v>0</v>
      </c>
      <c r="AL33">
        <v>0</v>
      </c>
      <c r="AM33">
        <v>0</v>
      </c>
      <c r="AN33">
        <v>2.6575342465753424</v>
      </c>
      <c r="AO33">
        <v>0</v>
      </c>
      <c r="AP33">
        <v>0</v>
      </c>
      <c r="AQ33">
        <v>0</v>
      </c>
      <c r="AR33">
        <v>0</v>
      </c>
      <c r="AS33">
        <v>0</v>
      </c>
      <c r="AT33">
        <v>0</v>
      </c>
      <c r="AU33">
        <v>0</v>
      </c>
      <c r="AV33">
        <v>0</v>
      </c>
      <c r="AW33">
        <v>0</v>
      </c>
      <c r="AX33">
        <v>0</v>
      </c>
      <c r="AY33">
        <v>0</v>
      </c>
      <c r="AZ33">
        <v>0</v>
      </c>
      <c r="BA33">
        <v>0</v>
      </c>
      <c r="BB33">
        <v>0</v>
      </c>
      <c r="BC33">
        <v>0</v>
      </c>
      <c r="BD33">
        <v>0.18</v>
      </c>
      <c r="BE33">
        <v>0</v>
      </c>
      <c r="BF33">
        <v>0</v>
      </c>
      <c r="BG33">
        <v>0</v>
      </c>
      <c r="BH33">
        <v>0</v>
      </c>
      <c r="BI33">
        <v>0</v>
      </c>
      <c r="BJ33">
        <v>0</v>
      </c>
      <c r="BK33">
        <v>0</v>
      </c>
      <c r="BL33">
        <v>0</v>
      </c>
      <c r="BM33">
        <v>0</v>
      </c>
      <c r="BN33">
        <v>0</v>
      </c>
      <c r="BO33">
        <v>0</v>
      </c>
      <c r="BP33">
        <v>0</v>
      </c>
      <c r="BQ33">
        <v>1.5599999999999999E-2</v>
      </c>
      <c r="BR33">
        <v>0</v>
      </c>
      <c r="BS33">
        <v>0</v>
      </c>
      <c r="BT33">
        <v>0</v>
      </c>
      <c r="BU33">
        <v>0</v>
      </c>
      <c r="BV33">
        <v>0</v>
      </c>
      <c r="BW33">
        <v>73.2</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1</v>
      </c>
      <c r="FS33">
        <v>0</v>
      </c>
      <c r="FT33">
        <v>0</v>
      </c>
      <c r="FU33">
        <v>0</v>
      </c>
      <c r="FV33">
        <v>0</v>
      </c>
      <c r="FW33">
        <v>0</v>
      </c>
      <c r="FX33">
        <v>0</v>
      </c>
      <c r="FY33">
        <v>1.4522045063253235</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0.32940000000000003</v>
      </c>
      <c r="GV33">
        <v>0</v>
      </c>
      <c r="GW33">
        <v>0</v>
      </c>
      <c r="GX33">
        <v>0</v>
      </c>
      <c r="GY33">
        <v>0</v>
      </c>
      <c r="GZ33">
        <v>0</v>
      </c>
      <c r="HA33">
        <v>0</v>
      </c>
      <c r="HB33">
        <v>0</v>
      </c>
      <c r="HC33">
        <v>0</v>
      </c>
      <c r="HD33">
        <v>0</v>
      </c>
      <c r="HE33">
        <v>0</v>
      </c>
      <c r="HF33">
        <v>0</v>
      </c>
      <c r="HG33">
        <v>0</v>
      </c>
      <c r="HH33">
        <v>0</v>
      </c>
      <c r="HI33">
        <v>2.9499999999999998E-2</v>
      </c>
      <c r="HJ33">
        <v>0</v>
      </c>
      <c r="HK33">
        <v>0</v>
      </c>
      <c r="HL33">
        <v>0</v>
      </c>
      <c r="HM33">
        <v>0</v>
      </c>
      <c r="HN33">
        <v>0</v>
      </c>
      <c r="HO33">
        <v>73.2</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0.9</v>
      </c>
      <c r="LI33">
        <v>0.88180000000000003</v>
      </c>
      <c r="LJ33">
        <v>0</v>
      </c>
      <c r="LK33">
        <v>0</v>
      </c>
      <c r="LL33">
        <v>1</v>
      </c>
      <c r="LM33">
        <v>0.95</v>
      </c>
      <c r="LN33">
        <v>0</v>
      </c>
      <c r="LO33">
        <v>1</v>
      </c>
      <c r="LP33">
        <v>0.78</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row>
    <row r="34" spans="1:355" x14ac:dyDescent="0.2">
      <c r="A34" t="str">
        <v>CDM AMS II G</v>
      </c>
      <c r="B34" t="str">
        <v>AMS-II.G (Version 05.0 EB 70)</v>
      </c>
      <c r="C34" t="str">
        <v>GS2094</v>
      </c>
      <c r="D34">
        <v>2021</v>
      </c>
      <c r="E34">
        <v>2016</v>
      </c>
      <c r="F34">
        <v>1932086</v>
      </c>
      <c r="G34" t="str">
        <v>charcoal</v>
      </c>
      <c r="H34">
        <v>38623.890342924584</v>
      </c>
      <c r="I34">
        <v>4.8950155767893914E-3</v>
      </c>
      <c r="J34">
        <v>4.8950155767893931E-3</v>
      </c>
      <c r="K34" t="str">
        <v>cdm_imp_charcoal</v>
      </c>
      <c r="L34">
        <v>1</v>
      </c>
      <c r="M34" t="str">
        <v>Sub-Saharan Africa</v>
      </c>
      <c r="N34" t="str">
        <v>Ghana</v>
      </c>
      <c r="O34" t="str">
        <v>Ghana tot</v>
      </c>
      <c r="P34">
        <v>3.5</v>
      </c>
      <c r="Q34">
        <v>0.82</v>
      </c>
      <c r="R34">
        <v>0.187</v>
      </c>
      <c r="S34">
        <v>0.29399999999999998</v>
      </c>
      <c r="T34">
        <v>32471</v>
      </c>
      <c r="U34">
        <v>0</v>
      </c>
      <c r="V34">
        <v>243</v>
      </c>
      <c r="W34">
        <v>0</v>
      </c>
      <c r="X34">
        <v>7890453</v>
      </c>
      <c r="Y34">
        <v>0</v>
      </c>
      <c r="Z34">
        <v>1</v>
      </c>
      <c r="AA34">
        <v>0</v>
      </c>
      <c r="AB34">
        <v>0</v>
      </c>
      <c r="AC34">
        <v>0</v>
      </c>
      <c r="AD34">
        <v>0</v>
      </c>
      <c r="AE34">
        <v>0</v>
      </c>
      <c r="AF34">
        <v>0</v>
      </c>
      <c r="AG34">
        <v>0</v>
      </c>
      <c r="AH34">
        <v>0</v>
      </c>
      <c r="AI34">
        <v>0</v>
      </c>
      <c r="AJ34">
        <v>0</v>
      </c>
      <c r="AK34">
        <v>0</v>
      </c>
      <c r="AL34">
        <v>0</v>
      </c>
      <c r="AM34">
        <v>0</v>
      </c>
      <c r="AN34">
        <v>2.6575342465753424</v>
      </c>
      <c r="AO34">
        <v>0</v>
      </c>
      <c r="AP34">
        <v>0</v>
      </c>
      <c r="AQ34">
        <v>0</v>
      </c>
      <c r="AR34">
        <v>0</v>
      </c>
      <c r="AS34">
        <v>0</v>
      </c>
      <c r="AT34">
        <v>0</v>
      </c>
      <c r="AU34">
        <v>0</v>
      </c>
      <c r="AV34">
        <v>0</v>
      </c>
      <c r="AW34">
        <v>0</v>
      </c>
      <c r="AX34">
        <v>0</v>
      </c>
      <c r="AY34">
        <v>0</v>
      </c>
      <c r="AZ34">
        <v>0</v>
      </c>
      <c r="BA34">
        <v>0</v>
      </c>
      <c r="BB34">
        <v>0</v>
      </c>
      <c r="BC34">
        <v>0</v>
      </c>
      <c r="BD34">
        <v>0.18</v>
      </c>
      <c r="BE34">
        <v>0</v>
      </c>
      <c r="BF34">
        <v>0</v>
      </c>
      <c r="BG34">
        <v>0</v>
      </c>
      <c r="BH34">
        <v>0</v>
      </c>
      <c r="BI34">
        <v>0</v>
      </c>
      <c r="BJ34">
        <v>0</v>
      </c>
      <c r="BK34">
        <v>0</v>
      </c>
      <c r="BL34">
        <v>0</v>
      </c>
      <c r="BM34">
        <v>0</v>
      </c>
      <c r="BN34">
        <v>0</v>
      </c>
      <c r="BO34">
        <v>0</v>
      </c>
      <c r="BP34">
        <v>0</v>
      </c>
      <c r="BQ34">
        <v>1.5599999999999999E-2</v>
      </c>
      <c r="BR34">
        <v>0</v>
      </c>
      <c r="BS34">
        <v>0</v>
      </c>
      <c r="BT34">
        <v>0</v>
      </c>
      <c r="BU34">
        <v>0</v>
      </c>
      <c r="BV34">
        <v>0</v>
      </c>
      <c r="BW34">
        <v>73.2</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1</v>
      </c>
      <c r="FS34">
        <v>0</v>
      </c>
      <c r="FT34">
        <v>0</v>
      </c>
      <c r="FU34">
        <v>0</v>
      </c>
      <c r="FV34">
        <v>0</v>
      </c>
      <c r="FW34">
        <v>0</v>
      </c>
      <c r="FX34">
        <v>0</v>
      </c>
      <c r="FY34">
        <v>1.4522045063253235</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0.32940000000000003</v>
      </c>
      <c r="GV34">
        <v>0</v>
      </c>
      <c r="GW34">
        <v>0</v>
      </c>
      <c r="GX34">
        <v>0</v>
      </c>
      <c r="GY34">
        <v>0</v>
      </c>
      <c r="GZ34">
        <v>0</v>
      </c>
      <c r="HA34">
        <v>0</v>
      </c>
      <c r="HB34">
        <v>0</v>
      </c>
      <c r="HC34">
        <v>0</v>
      </c>
      <c r="HD34">
        <v>0</v>
      </c>
      <c r="HE34">
        <v>0</v>
      </c>
      <c r="HF34">
        <v>0</v>
      </c>
      <c r="HG34">
        <v>0</v>
      </c>
      <c r="HH34">
        <v>0</v>
      </c>
      <c r="HI34">
        <v>2.9499999999999998E-2</v>
      </c>
      <c r="HJ34">
        <v>0</v>
      </c>
      <c r="HK34">
        <v>0</v>
      </c>
      <c r="HL34">
        <v>0</v>
      </c>
      <c r="HM34">
        <v>0</v>
      </c>
      <c r="HN34">
        <v>0</v>
      </c>
      <c r="HO34">
        <v>73.2</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0.9</v>
      </c>
      <c r="LI34">
        <v>0.88180000000000003</v>
      </c>
      <c r="LJ34">
        <v>0</v>
      </c>
      <c r="LK34">
        <v>0</v>
      </c>
      <c r="LL34">
        <v>1</v>
      </c>
      <c r="LM34">
        <v>0.95</v>
      </c>
      <c r="LN34">
        <v>0</v>
      </c>
      <c r="LO34">
        <v>1</v>
      </c>
      <c r="LP34">
        <v>0.78</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row>
    <row r="35" spans="1:355" x14ac:dyDescent="0.2">
      <c r="A35" t="str">
        <v>CDM AMS II G</v>
      </c>
      <c r="B35" t="str">
        <v>AMS-II.G (Version 05.0 EB 70)</v>
      </c>
      <c r="C35" t="str">
        <v>GS2094</v>
      </c>
      <c r="D35">
        <v>2020</v>
      </c>
      <c r="E35">
        <v>2017</v>
      </c>
      <c r="F35">
        <v>1932086</v>
      </c>
      <c r="G35" t="str">
        <v>charcoal</v>
      </c>
      <c r="H35">
        <v>17657.087959248522</v>
      </c>
      <c r="I35">
        <v>4.8316782587460739E-3</v>
      </c>
      <c r="J35">
        <v>4.8316782587460756E-3</v>
      </c>
      <c r="K35" t="str">
        <v>cdm_imp_charcoal</v>
      </c>
      <c r="L35">
        <v>1</v>
      </c>
      <c r="M35" t="str">
        <v>Sub-Saharan Africa</v>
      </c>
      <c r="N35" t="str">
        <v>Ghana</v>
      </c>
      <c r="O35" t="str">
        <v>Ghana tot</v>
      </c>
      <c r="P35">
        <v>3.5</v>
      </c>
      <c r="Q35">
        <v>0.82</v>
      </c>
      <c r="R35">
        <v>0.187</v>
      </c>
      <c r="S35">
        <v>0.29399999999999998</v>
      </c>
      <c r="T35">
        <v>30202</v>
      </c>
      <c r="U35">
        <v>0</v>
      </c>
      <c r="V35">
        <v>121</v>
      </c>
      <c r="W35">
        <v>0</v>
      </c>
      <c r="X35">
        <v>3654442</v>
      </c>
      <c r="Y35">
        <v>0</v>
      </c>
      <c r="Z35">
        <v>1</v>
      </c>
      <c r="AA35">
        <v>0</v>
      </c>
      <c r="AB35">
        <v>0</v>
      </c>
      <c r="AC35">
        <v>0</v>
      </c>
      <c r="AD35">
        <v>0</v>
      </c>
      <c r="AE35">
        <v>0</v>
      </c>
      <c r="AF35">
        <v>0</v>
      </c>
      <c r="AG35">
        <v>0</v>
      </c>
      <c r="AH35">
        <v>0</v>
      </c>
      <c r="AI35">
        <v>0</v>
      </c>
      <c r="AJ35">
        <v>0</v>
      </c>
      <c r="AK35">
        <v>0</v>
      </c>
      <c r="AL35">
        <v>0</v>
      </c>
      <c r="AM35">
        <v>0</v>
      </c>
      <c r="AN35">
        <v>2.6575342465753424</v>
      </c>
      <c r="AO35">
        <v>0</v>
      </c>
      <c r="AP35">
        <v>0</v>
      </c>
      <c r="AQ35">
        <v>0</v>
      </c>
      <c r="AR35">
        <v>0</v>
      </c>
      <c r="AS35">
        <v>0</v>
      </c>
      <c r="AT35">
        <v>0</v>
      </c>
      <c r="AU35">
        <v>0</v>
      </c>
      <c r="AV35">
        <v>0</v>
      </c>
      <c r="AW35">
        <v>0</v>
      </c>
      <c r="AX35">
        <v>0</v>
      </c>
      <c r="AY35">
        <v>0</v>
      </c>
      <c r="AZ35">
        <v>0</v>
      </c>
      <c r="BA35">
        <v>0</v>
      </c>
      <c r="BB35">
        <v>0</v>
      </c>
      <c r="BC35">
        <v>0</v>
      </c>
      <c r="BD35">
        <v>0.18</v>
      </c>
      <c r="BE35">
        <v>0</v>
      </c>
      <c r="BF35">
        <v>0</v>
      </c>
      <c r="BG35">
        <v>0</v>
      </c>
      <c r="BH35">
        <v>0</v>
      </c>
      <c r="BI35">
        <v>0</v>
      </c>
      <c r="BJ35">
        <v>0</v>
      </c>
      <c r="BK35">
        <v>0</v>
      </c>
      <c r="BL35">
        <v>0</v>
      </c>
      <c r="BM35">
        <v>0</v>
      </c>
      <c r="BN35">
        <v>0</v>
      </c>
      <c r="BO35">
        <v>0</v>
      </c>
      <c r="BP35">
        <v>0</v>
      </c>
      <c r="BQ35">
        <v>1.5599999999999999E-2</v>
      </c>
      <c r="BR35">
        <v>0</v>
      </c>
      <c r="BS35">
        <v>0</v>
      </c>
      <c r="BT35">
        <v>0</v>
      </c>
      <c r="BU35">
        <v>0</v>
      </c>
      <c r="BV35">
        <v>0</v>
      </c>
      <c r="BW35">
        <v>73.2</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1</v>
      </c>
      <c r="FS35">
        <v>0</v>
      </c>
      <c r="FT35">
        <v>0</v>
      </c>
      <c r="FU35">
        <v>0</v>
      </c>
      <c r="FV35">
        <v>0</v>
      </c>
      <c r="FW35">
        <v>0</v>
      </c>
      <c r="FX35">
        <v>0</v>
      </c>
      <c r="FY35">
        <v>1.4678004430302596</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0.32590000000000002</v>
      </c>
      <c r="GV35">
        <v>0</v>
      </c>
      <c r="GW35">
        <v>0</v>
      </c>
      <c r="GX35">
        <v>0</v>
      </c>
      <c r="GY35">
        <v>0</v>
      </c>
      <c r="GZ35">
        <v>0</v>
      </c>
      <c r="HA35">
        <v>0</v>
      </c>
      <c r="HB35">
        <v>0</v>
      </c>
      <c r="HC35">
        <v>0</v>
      </c>
      <c r="HD35">
        <v>0</v>
      </c>
      <c r="HE35">
        <v>0</v>
      </c>
      <c r="HF35">
        <v>0</v>
      </c>
      <c r="HG35">
        <v>0</v>
      </c>
      <c r="HH35">
        <v>0</v>
      </c>
      <c r="HI35">
        <v>2.9499999999999998E-2</v>
      </c>
      <c r="HJ35">
        <v>0</v>
      </c>
      <c r="HK35">
        <v>0</v>
      </c>
      <c r="HL35">
        <v>0</v>
      </c>
      <c r="HM35">
        <v>0</v>
      </c>
      <c r="HN35">
        <v>0</v>
      </c>
      <c r="HO35">
        <v>73.2</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0.9</v>
      </c>
      <c r="LI35">
        <v>0.88180000000000003</v>
      </c>
      <c r="LJ35">
        <v>0</v>
      </c>
      <c r="LK35">
        <v>0</v>
      </c>
      <c r="LL35">
        <v>1</v>
      </c>
      <c r="LM35">
        <v>0.95</v>
      </c>
      <c r="LN35">
        <v>0</v>
      </c>
      <c r="LO35">
        <v>1</v>
      </c>
      <c r="LP35">
        <v>0.78</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row>
    <row r="36" spans="1:355" x14ac:dyDescent="0.2">
      <c r="A36" t="str">
        <v>CDM AMS II G</v>
      </c>
      <c r="B36" t="str">
        <v>AMS-II.G (Version 05.0 EB 70)</v>
      </c>
      <c r="C36" t="str">
        <v>GS2094</v>
      </c>
      <c r="D36">
        <v>2021</v>
      </c>
      <c r="E36">
        <v>2017</v>
      </c>
      <c r="F36">
        <v>1932086</v>
      </c>
      <c r="G36" t="str">
        <v>charcoal</v>
      </c>
      <c r="H36">
        <v>35460.102265267698</v>
      </c>
      <c r="I36">
        <v>4.8316782587460748E-3</v>
      </c>
      <c r="J36">
        <v>4.8316782587460756E-3</v>
      </c>
      <c r="K36" t="str">
        <v>cdm_imp_charcoal</v>
      </c>
      <c r="L36">
        <v>1</v>
      </c>
      <c r="M36" t="str">
        <v>Sub-Saharan Africa</v>
      </c>
      <c r="N36" t="str">
        <v>Ghana</v>
      </c>
      <c r="O36" t="str">
        <v>Ghana tot</v>
      </c>
      <c r="P36">
        <v>3.5</v>
      </c>
      <c r="Q36">
        <v>0.82</v>
      </c>
      <c r="R36">
        <v>0.187</v>
      </c>
      <c r="S36">
        <v>0.29399999999999998</v>
      </c>
      <c r="T36">
        <v>30202</v>
      </c>
      <c r="U36">
        <v>0</v>
      </c>
      <c r="V36">
        <v>243</v>
      </c>
      <c r="W36">
        <v>0</v>
      </c>
      <c r="X36">
        <v>7339086</v>
      </c>
      <c r="Y36">
        <v>0</v>
      </c>
      <c r="Z36">
        <v>1</v>
      </c>
      <c r="AA36">
        <v>0</v>
      </c>
      <c r="AB36">
        <v>0</v>
      </c>
      <c r="AC36">
        <v>0</v>
      </c>
      <c r="AD36">
        <v>0</v>
      </c>
      <c r="AE36">
        <v>0</v>
      </c>
      <c r="AF36">
        <v>0</v>
      </c>
      <c r="AG36">
        <v>0</v>
      </c>
      <c r="AH36">
        <v>0</v>
      </c>
      <c r="AI36">
        <v>0</v>
      </c>
      <c r="AJ36">
        <v>0</v>
      </c>
      <c r="AK36">
        <v>0</v>
      </c>
      <c r="AL36">
        <v>0</v>
      </c>
      <c r="AM36">
        <v>0</v>
      </c>
      <c r="AN36">
        <v>2.6575342465753424</v>
      </c>
      <c r="AO36">
        <v>0</v>
      </c>
      <c r="AP36">
        <v>0</v>
      </c>
      <c r="AQ36">
        <v>0</v>
      </c>
      <c r="AR36">
        <v>0</v>
      </c>
      <c r="AS36">
        <v>0</v>
      </c>
      <c r="AT36">
        <v>0</v>
      </c>
      <c r="AU36">
        <v>0</v>
      </c>
      <c r="AV36">
        <v>0</v>
      </c>
      <c r="AW36">
        <v>0</v>
      </c>
      <c r="AX36">
        <v>0</v>
      </c>
      <c r="AY36">
        <v>0</v>
      </c>
      <c r="AZ36">
        <v>0</v>
      </c>
      <c r="BA36">
        <v>0</v>
      </c>
      <c r="BB36">
        <v>0</v>
      </c>
      <c r="BC36">
        <v>0</v>
      </c>
      <c r="BD36">
        <v>0.18</v>
      </c>
      <c r="BE36">
        <v>0</v>
      </c>
      <c r="BF36">
        <v>0</v>
      </c>
      <c r="BG36">
        <v>0</v>
      </c>
      <c r="BH36">
        <v>0</v>
      </c>
      <c r="BI36">
        <v>0</v>
      </c>
      <c r="BJ36">
        <v>0</v>
      </c>
      <c r="BK36">
        <v>0</v>
      </c>
      <c r="BL36">
        <v>0</v>
      </c>
      <c r="BM36">
        <v>0</v>
      </c>
      <c r="BN36">
        <v>0</v>
      </c>
      <c r="BO36">
        <v>0</v>
      </c>
      <c r="BP36">
        <v>0</v>
      </c>
      <c r="BQ36">
        <v>1.5599999999999999E-2</v>
      </c>
      <c r="BR36">
        <v>0</v>
      </c>
      <c r="BS36">
        <v>0</v>
      </c>
      <c r="BT36">
        <v>0</v>
      </c>
      <c r="BU36">
        <v>0</v>
      </c>
      <c r="BV36">
        <v>0</v>
      </c>
      <c r="BW36">
        <v>73.2</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1</v>
      </c>
      <c r="FS36">
        <v>0</v>
      </c>
      <c r="FT36">
        <v>0</v>
      </c>
      <c r="FU36">
        <v>0</v>
      </c>
      <c r="FV36">
        <v>0</v>
      </c>
      <c r="FW36">
        <v>0</v>
      </c>
      <c r="FX36">
        <v>0</v>
      </c>
      <c r="FY36">
        <v>1.4678004430302596</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0.32590000000000002</v>
      </c>
      <c r="GV36">
        <v>0</v>
      </c>
      <c r="GW36">
        <v>0</v>
      </c>
      <c r="GX36">
        <v>0</v>
      </c>
      <c r="GY36">
        <v>0</v>
      </c>
      <c r="GZ36">
        <v>0</v>
      </c>
      <c r="HA36">
        <v>0</v>
      </c>
      <c r="HB36">
        <v>0</v>
      </c>
      <c r="HC36">
        <v>0</v>
      </c>
      <c r="HD36">
        <v>0</v>
      </c>
      <c r="HE36">
        <v>0</v>
      </c>
      <c r="HF36">
        <v>0</v>
      </c>
      <c r="HG36">
        <v>0</v>
      </c>
      <c r="HH36">
        <v>0</v>
      </c>
      <c r="HI36">
        <v>2.9499999999999998E-2</v>
      </c>
      <c r="HJ36">
        <v>0</v>
      </c>
      <c r="HK36">
        <v>0</v>
      </c>
      <c r="HL36">
        <v>0</v>
      </c>
      <c r="HM36">
        <v>0</v>
      </c>
      <c r="HN36">
        <v>0</v>
      </c>
      <c r="HO36">
        <v>73.2</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0.9</v>
      </c>
      <c r="LI36">
        <v>0.88180000000000003</v>
      </c>
      <c r="LJ36">
        <v>0</v>
      </c>
      <c r="LK36">
        <v>0</v>
      </c>
      <c r="LL36">
        <v>1</v>
      </c>
      <c r="LM36">
        <v>0.95</v>
      </c>
      <c r="LN36">
        <v>0</v>
      </c>
      <c r="LO36">
        <v>1</v>
      </c>
      <c r="LP36">
        <v>0.78</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row>
    <row r="37" spans="1:355" x14ac:dyDescent="0.2">
      <c r="A37" t="str">
        <v>CDM AMS II G</v>
      </c>
      <c r="B37" t="str">
        <v>AMS-II.G (Version 05.0 EB 70)</v>
      </c>
      <c r="C37" t="str">
        <v>GS2094</v>
      </c>
      <c r="D37">
        <v>2020</v>
      </c>
      <c r="E37">
        <v>2018</v>
      </c>
      <c r="F37">
        <v>1932086</v>
      </c>
      <c r="G37" t="str">
        <v>charcoal</v>
      </c>
      <c r="H37">
        <v>16997.793478133739</v>
      </c>
      <c r="I37">
        <v>4.6273678124610336E-3</v>
      </c>
      <c r="J37">
        <v>4.6273678124610336E-3</v>
      </c>
      <c r="K37" t="str">
        <v>cdm_imp_charcoal</v>
      </c>
      <c r="L37">
        <v>1</v>
      </c>
      <c r="M37" t="str">
        <v>Sub-Saharan Africa</v>
      </c>
      <c r="N37" t="str">
        <v>Ghana</v>
      </c>
      <c r="O37" t="str">
        <v>Ghana tot</v>
      </c>
      <c r="P37">
        <v>3.5</v>
      </c>
      <c r="Q37">
        <v>0.82</v>
      </c>
      <c r="R37">
        <v>0.187</v>
      </c>
      <c r="S37">
        <v>0.29399999999999998</v>
      </c>
      <c r="T37">
        <v>30358</v>
      </c>
      <c r="U37">
        <v>0</v>
      </c>
      <c r="V37">
        <v>121</v>
      </c>
      <c r="W37">
        <v>0</v>
      </c>
      <c r="X37">
        <v>3673318</v>
      </c>
      <c r="Y37">
        <v>0</v>
      </c>
      <c r="Z37">
        <v>1</v>
      </c>
      <c r="AA37">
        <v>0</v>
      </c>
      <c r="AB37">
        <v>0</v>
      </c>
      <c r="AC37">
        <v>0</v>
      </c>
      <c r="AD37">
        <v>0</v>
      </c>
      <c r="AE37">
        <v>0</v>
      </c>
      <c r="AF37">
        <v>0</v>
      </c>
      <c r="AG37">
        <v>0</v>
      </c>
      <c r="AH37">
        <v>0</v>
      </c>
      <c r="AI37">
        <v>0</v>
      </c>
      <c r="AJ37">
        <v>0</v>
      </c>
      <c r="AK37">
        <v>0</v>
      </c>
      <c r="AL37">
        <v>0</v>
      </c>
      <c r="AM37">
        <v>0</v>
      </c>
      <c r="AN37">
        <v>2.6575342465753424</v>
      </c>
      <c r="AO37">
        <v>0</v>
      </c>
      <c r="AP37">
        <v>0</v>
      </c>
      <c r="AQ37">
        <v>0</v>
      </c>
      <c r="AR37">
        <v>0</v>
      </c>
      <c r="AS37">
        <v>0</v>
      </c>
      <c r="AT37">
        <v>0</v>
      </c>
      <c r="AU37">
        <v>0</v>
      </c>
      <c r="AV37">
        <v>0</v>
      </c>
      <c r="AW37">
        <v>0</v>
      </c>
      <c r="AX37">
        <v>0</v>
      </c>
      <c r="AY37">
        <v>0</v>
      </c>
      <c r="AZ37">
        <v>0</v>
      </c>
      <c r="BA37">
        <v>0</v>
      </c>
      <c r="BB37">
        <v>0</v>
      </c>
      <c r="BC37">
        <v>0</v>
      </c>
      <c r="BD37">
        <v>0.18</v>
      </c>
      <c r="BE37">
        <v>0</v>
      </c>
      <c r="BF37">
        <v>0</v>
      </c>
      <c r="BG37">
        <v>0</v>
      </c>
      <c r="BH37">
        <v>0</v>
      </c>
      <c r="BI37">
        <v>0</v>
      </c>
      <c r="BJ37">
        <v>0</v>
      </c>
      <c r="BK37">
        <v>0</v>
      </c>
      <c r="BL37">
        <v>0</v>
      </c>
      <c r="BM37">
        <v>0</v>
      </c>
      <c r="BN37">
        <v>0</v>
      </c>
      <c r="BO37">
        <v>0</v>
      </c>
      <c r="BP37">
        <v>0</v>
      </c>
      <c r="BQ37">
        <v>1.5599999999999999E-2</v>
      </c>
      <c r="BR37">
        <v>0</v>
      </c>
      <c r="BS37">
        <v>0</v>
      </c>
      <c r="BT37">
        <v>0</v>
      </c>
      <c r="BU37">
        <v>0</v>
      </c>
      <c r="BV37">
        <v>0</v>
      </c>
      <c r="BW37">
        <v>73.2</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1</v>
      </c>
      <c r="FS37">
        <v>0</v>
      </c>
      <c r="FT37">
        <v>0</v>
      </c>
      <c r="FU37">
        <v>0</v>
      </c>
      <c r="FV37">
        <v>0</v>
      </c>
      <c r="FW37">
        <v>0</v>
      </c>
      <c r="FX37">
        <v>0</v>
      </c>
      <c r="FY37">
        <v>1.5181090586593515</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0.31509999999999999</v>
      </c>
      <c r="GV37">
        <v>0</v>
      </c>
      <c r="GW37">
        <v>0</v>
      </c>
      <c r="GX37">
        <v>0</v>
      </c>
      <c r="GY37">
        <v>0</v>
      </c>
      <c r="GZ37">
        <v>0</v>
      </c>
      <c r="HA37">
        <v>0</v>
      </c>
      <c r="HB37">
        <v>0</v>
      </c>
      <c r="HC37">
        <v>0</v>
      </c>
      <c r="HD37">
        <v>0</v>
      </c>
      <c r="HE37">
        <v>0</v>
      </c>
      <c r="HF37">
        <v>0</v>
      </c>
      <c r="HG37">
        <v>0</v>
      </c>
      <c r="HH37">
        <v>0</v>
      </c>
      <c r="HI37">
        <v>2.9499999999999998E-2</v>
      </c>
      <c r="HJ37">
        <v>0</v>
      </c>
      <c r="HK37">
        <v>0</v>
      </c>
      <c r="HL37">
        <v>0</v>
      </c>
      <c r="HM37">
        <v>0</v>
      </c>
      <c r="HN37">
        <v>0</v>
      </c>
      <c r="HO37">
        <v>73.2</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0.9</v>
      </c>
      <c r="LI37">
        <v>0.88180000000000003</v>
      </c>
      <c r="LJ37">
        <v>0</v>
      </c>
      <c r="LK37">
        <v>0</v>
      </c>
      <c r="LL37">
        <v>1</v>
      </c>
      <c r="LM37">
        <v>0.95</v>
      </c>
      <c r="LN37">
        <v>0</v>
      </c>
      <c r="LO37">
        <v>1</v>
      </c>
      <c r="LP37">
        <v>0.78</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row>
    <row r="38" spans="1:355" x14ac:dyDescent="0.2">
      <c r="A38" t="str">
        <v>CDM AMS II G</v>
      </c>
      <c r="B38" t="str">
        <v>AMS-II.G (Version 05.0 EB 70)</v>
      </c>
      <c r="C38" t="str">
        <v>GS2094</v>
      </c>
      <c r="D38">
        <v>2021</v>
      </c>
      <c r="E38">
        <v>2018</v>
      </c>
      <c r="F38">
        <v>1932086</v>
      </c>
      <c r="G38" t="str">
        <v>charcoal</v>
      </c>
      <c r="H38">
        <v>34136.064588318171</v>
      </c>
      <c r="I38">
        <v>4.6273678124610345E-3</v>
      </c>
      <c r="J38">
        <v>4.6273678124610336E-3</v>
      </c>
      <c r="K38" t="str">
        <v>cdm_imp_charcoal</v>
      </c>
      <c r="L38">
        <v>1</v>
      </c>
      <c r="M38" t="str">
        <v>Sub-Saharan Africa</v>
      </c>
      <c r="N38" t="str">
        <v>Ghana</v>
      </c>
      <c r="O38" t="str">
        <v>Ghana tot</v>
      </c>
      <c r="P38">
        <v>3.5</v>
      </c>
      <c r="Q38">
        <v>0.82</v>
      </c>
      <c r="R38">
        <v>0.187</v>
      </c>
      <c r="S38">
        <v>0.29399999999999998</v>
      </c>
      <c r="T38">
        <v>30358</v>
      </c>
      <c r="U38">
        <v>0</v>
      </c>
      <c r="V38">
        <v>243</v>
      </c>
      <c r="W38">
        <v>0</v>
      </c>
      <c r="X38">
        <v>7376994</v>
      </c>
      <c r="Y38">
        <v>0</v>
      </c>
      <c r="Z38">
        <v>1</v>
      </c>
      <c r="AA38">
        <v>0</v>
      </c>
      <c r="AB38">
        <v>0</v>
      </c>
      <c r="AC38">
        <v>0</v>
      </c>
      <c r="AD38">
        <v>0</v>
      </c>
      <c r="AE38">
        <v>0</v>
      </c>
      <c r="AF38">
        <v>0</v>
      </c>
      <c r="AG38">
        <v>0</v>
      </c>
      <c r="AH38">
        <v>0</v>
      </c>
      <c r="AI38">
        <v>0</v>
      </c>
      <c r="AJ38">
        <v>0</v>
      </c>
      <c r="AK38">
        <v>0</v>
      </c>
      <c r="AL38">
        <v>0</v>
      </c>
      <c r="AM38">
        <v>0</v>
      </c>
      <c r="AN38">
        <v>2.6575342465753424</v>
      </c>
      <c r="AO38">
        <v>0</v>
      </c>
      <c r="AP38">
        <v>0</v>
      </c>
      <c r="AQ38">
        <v>0</v>
      </c>
      <c r="AR38">
        <v>0</v>
      </c>
      <c r="AS38">
        <v>0</v>
      </c>
      <c r="AT38">
        <v>0</v>
      </c>
      <c r="AU38">
        <v>0</v>
      </c>
      <c r="AV38">
        <v>0</v>
      </c>
      <c r="AW38">
        <v>0</v>
      </c>
      <c r="AX38">
        <v>0</v>
      </c>
      <c r="AY38">
        <v>0</v>
      </c>
      <c r="AZ38">
        <v>0</v>
      </c>
      <c r="BA38">
        <v>0</v>
      </c>
      <c r="BB38">
        <v>0</v>
      </c>
      <c r="BC38">
        <v>0</v>
      </c>
      <c r="BD38">
        <v>0.18</v>
      </c>
      <c r="BE38">
        <v>0</v>
      </c>
      <c r="BF38">
        <v>0</v>
      </c>
      <c r="BG38">
        <v>0</v>
      </c>
      <c r="BH38">
        <v>0</v>
      </c>
      <c r="BI38">
        <v>0</v>
      </c>
      <c r="BJ38">
        <v>0</v>
      </c>
      <c r="BK38">
        <v>0</v>
      </c>
      <c r="BL38">
        <v>0</v>
      </c>
      <c r="BM38">
        <v>0</v>
      </c>
      <c r="BN38">
        <v>0</v>
      </c>
      <c r="BO38">
        <v>0</v>
      </c>
      <c r="BP38">
        <v>0</v>
      </c>
      <c r="BQ38">
        <v>1.5599999999999999E-2</v>
      </c>
      <c r="BR38">
        <v>0</v>
      </c>
      <c r="BS38">
        <v>0</v>
      </c>
      <c r="BT38">
        <v>0</v>
      </c>
      <c r="BU38">
        <v>0</v>
      </c>
      <c r="BV38">
        <v>0</v>
      </c>
      <c r="BW38">
        <v>73.2</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1</v>
      </c>
      <c r="FS38">
        <v>0</v>
      </c>
      <c r="FT38">
        <v>0</v>
      </c>
      <c r="FU38">
        <v>0</v>
      </c>
      <c r="FV38">
        <v>0</v>
      </c>
      <c r="FW38">
        <v>0</v>
      </c>
      <c r="FX38">
        <v>0</v>
      </c>
      <c r="FY38">
        <v>1.5181090586593515</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0.31509999999999999</v>
      </c>
      <c r="GV38">
        <v>0</v>
      </c>
      <c r="GW38">
        <v>0</v>
      </c>
      <c r="GX38">
        <v>0</v>
      </c>
      <c r="GY38">
        <v>0</v>
      </c>
      <c r="GZ38">
        <v>0</v>
      </c>
      <c r="HA38">
        <v>0</v>
      </c>
      <c r="HB38">
        <v>0</v>
      </c>
      <c r="HC38">
        <v>0</v>
      </c>
      <c r="HD38">
        <v>0</v>
      </c>
      <c r="HE38">
        <v>0</v>
      </c>
      <c r="HF38">
        <v>0</v>
      </c>
      <c r="HG38">
        <v>0</v>
      </c>
      <c r="HH38">
        <v>0</v>
      </c>
      <c r="HI38">
        <v>2.9499999999999998E-2</v>
      </c>
      <c r="HJ38">
        <v>0</v>
      </c>
      <c r="HK38">
        <v>0</v>
      </c>
      <c r="HL38">
        <v>0</v>
      </c>
      <c r="HM38">
        <v>0</v>
      </c>
      <c r="HN38">
        <v>0</v>
      </c>
      <c r="HO38">
        <v>73.2</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0.9</v>
      </c>
      <c r="LI38">
        <v>0.88180000000000003</v>
      </c>
      <c r="LJ38">
        <v>0</v>
      </c>
      <c r="LK38">
        <v>0</v>
      </c>
      <c r="LL38">
        <v>1</v>
      </c>
      <c r="LM38">
        <v>0.95</v>
      </c>
      <c r="LN38">
        <v>0</v>
      </c>
      <c r="LO38">
        <v>1</v>
      </c>
      <c r="LP38">
        <v>0.78</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row>
    <row r="39" spans="1:355" x14ac:dyDescent="0.2">
      <c r="A39" t="str">
        <v>CDM AMS II G</v>
      </c>
      <c r="B39" t="str">
        <v>AMS-II.G (Version 05.0 EB 70)</v>
      </c>
      <c r="C39" t="str">
        <v>GS2094</v>
      </c>
      <c r="D39">
        <v>2020</v>
      </c>
      <c r="E39">
        <v>2019</v>
      </c>
      <c r="F39">
        <v>1932086</v>
      </c>
      <c r="G39" t="str">
        <v>charcoal</v>
      </c>
      <c r="H39">
        <v>44354.899675724089</v>
      </c>
      <c r="I39">
        <v>4.4273807769413635E-3</v>
      </c>
      <c r="J39">
        <v>4.4273807769413627E-3</v>
      </c>
      <c r="K39" t="str">
        <v>cdm_imp_charcoal</v>
      </c>
      <c r="L39">
        <v>1</v>
      </c>
      <c r="M39" t="str">
        <v>Sub-Saharan Africa</v>
      </c>
      <c r="N39" t="str">
        <v>Ghana</v>
      </c>
      <c r="O39" t="str">
        <v>Ghana tot</v>
      </c>
      <c r="P39">
        <v>3.5</v>
      </c>
      <c r="Q39">
        <v>0.82</v>
      </c>
      <c r="R39">
        <v>0.187</v>
      </c>
      <c r="S39">
        <v>0.29399999999999998</v>
      </c>
      <c r="T39">
        <v>82796</v>
      </c>
      <c r="U39">
        <v>0</v>
      </c>
      <c r="V39">
        <v>121</v>
      </c>
      <c r="W39">
        <v>0</v>
      </c>
      <c r="X39">
        <v>10018316</v>
      </c>
      <c r="Y39">
        <v>0</v>
      </c>
      <c r="Z39">
        <v>1</v>
      </c>
      <c r="AA39">
        <v>0</v>
      </c>
      <c r="AB39">
        <v>0</v>
      </c>
      <c r="AC39">
        <v>0</v>
      </c>
      <c r="AD39">
        <v>0</v>
      </c>
      <c r="AE39">
        <v>0</v>
      </c>
      <c r="AF39">
        <v>0</v>
      </c>
      <c r="AG39">
        <v>0</v>
      </c>
      <c r="AH39">
        <v>0</v>
      </c>
      <c r="AI39">
        <v>0</v>
      </c>
      <c r="AJ39">
        <v>0</v>
      </c>
      <c r="AK39">
        <v>0</v>
      </c>
      <c r="AL39">
        <v>0</v>
      </c>
      <c r="AM39">
        <v>0</v>
      </c>
      <c r="AN39">
        <v>2.6575342465753424</v>
      </c>
      <c r="AO39">
        <v>0</v>
      </c>
      <c r="AP39">
        <v>0</v>
      </c>
      <c r="AQ39">
        <v>0</v>
      </c>
      <c r="AR39">
        <v>0</v>
      </c>
      <c r="AS39">
        <v>0</v>
      </c>
      <c r="AT39">
        <v>0</v>
      </c>
      <c r="AU39">
        <v>0</v>
      </c>
      <c r="AV39">
        <v>0</v>
      </c>
      <c r="AW39">
        <v>0</v>
      </c>
      <c r="AX39">
        <v>0</v>
      </c>
      <c r="AY39">
        <v>0</v>
      </c>
      <c r="AZ39">
        <v>0</v>
      </c>
      <c r="BA39">
        <v>0</v>
      </c>
      <c r="BB39">
        <v>0</v>
      </c>
      <c r="BC39">
        <v>0</v>
      </c>
      <c r="BD39">
        <v>0.18</v>
      </c>
      <c r="BE39">
        <v>0</v>
      </c>
      <c r="BF39">
        <v>0</v>
      </c>
      <c r="BG39">
        <v>0</v>
      </c>
      <c r="BH39">
        <v>0</v>
      </c>
      <c r="BI39">
        <v>0</v>
      </c>
      <c r="BJ39">
        <v>0</v>
      </c>
      <c r="BK39">
        <v>0</v>
      </c>
      <c r="BL39">
        <v>0</v>
      </c>
      <c r="BM39">
        <v>0</v>
      </c>
      <c r="BN39">
        <v>0</v>
      </c>
      <c r="BO39">
        <v>0</v>
      </c>
      <c r="BP39">
        <v>0</v>
      </c>
      <c r="BQ39">
        <v>1.5599999999999999E-2</v>
      </c>
      <c r="BR39">
        <v>0</v>
      </c>
      <c r="BS39">
        <v>0</v>
      </c>
      <c r="BT39">
        <v>0</v>
      </c>
      <c r="BU39">
        <v>0</v>
      </c>
      <c r="BV39">
        <v>0</v>
      </c>
      <c r="BW39">
        <v>73.2</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1</v>
      </c>
      <c r="FS39">
        <v>0</v>
      </c>
      <c r="FT39">
        <v>0</v>
      </c>
      <c r="FU39">
        <v>0</v>
      </c>
      <c r="FV39">
        <v>0</v>
      </c>
      <c r="FW39">
        <v>0</v>
      </c>
      <c r="FX39">
        <v>0</v>
      </c>
      <c r="FY39">
        <v>1.5673530943104903</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0.30520000000000003</v>
      </c>
      <c r="GV39">
        <v>0</v>
      </c>
      <c r="GW39">
        <v>0</v>
      </c>
      <c r="GX39">
        <v>0</v>
      </c>
      <c r="GY39">
        <v>0</v>
      </c>
      <c r="GZ39">
        <v>0</v>
      </c>
      <c r="HA39">
        <v>0</v>
      </c>
      <c r="HB39">
        <v>0</v>
      </c>
      <c r="HC39">
        <v>0</v>
      </c>
      <c r="HD39">
        <v>0</v>
      </c>
      <c r="HE39">
        <v>0</v>
      </c>
      <c r="HF39">
        <v>0</v>
      </c>
      <c r="HG39">
        <v>0</v>
      </c>
      <c r="HH39">
        <v>0</v>
      </c>
      <c r="HI39">
        <v>2.9499999999999998E-2</v>
      </c>
      <c r="HJ39">
        <v>0</v>
      </c>
      <c r="HK39">
        <v>0</v>
      </c>
      <c r="HL39">
        <v>0</v>
      </c>
      <c r="HM39">
        <v>0</v>
      </c>
      <c r="HN39">
        <v>0</v>
      </c>
      <c r="HO39">
        <v>73.2</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0.9</v>
      </c>
      <c r="LI39">
        <v>0.88180000000000003</v>
      </c>
      <c r="LJ39">
        <v>0</v>
      </c>
      <c r="LK39">
        <v>0</v>
      </c>
      <c r="LL39">
        <v>1</v>
      </c>
      <c r="LM39">
        <v>0.95</v>
      </c>
      <c r="LN39">
        <v>0</v>
      </c>
      <c r="LO39">
        <v>1</v>
      </c>
      <c r="LP39">
        <v>0.78</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row>
    <row r="40" spans="1:355" x14ac:dyDescent="0.2">
      <c r="A40" t="str">
        <v>CDM AMS II G</v>
      </c>
      <c r="B40" t="str">
        <v>AMS-II.G (Version 05.0 EB 70)</v>
      </c>
      <c r="C40" t="str">
        <v>GS2094</v>
      </c>
      <c r="D40">
        <v>2021</v>
      </c>
      <c r="E40">
        <v>2019</v>
      </c>
      <c r="F40">
        <v>1932086</v>
      </c>
      <c r="G40" t="str">
        <v>charcoal</v>
      </c>
      <c r="H40">
        <v>89076.368770255809</v>
      </c>
      <c r="I40">
        <v>4.4273807769413627E-3</v>
      </c>
      <c r="J40">
        <v>4.4273807769413627E-3</v>
      </c>
      <c r="K40" t="str">
        <v>cdm_imp_charcoal</v>
      </c>
      <c r="L40">
        <v>1</v>
      </c>
      <c r="M40" t="str">
        <v>Sub-Saharan Africa</v>
      </c>
      <c r="N40" t="str">
        <v>Ghana</v>
      </c>
      <c r="O40" t="str">
        <v>Ghana tot</v>
      </c>
      <c r="P40">
        <v>3.5</v>
      </c>
      <c r="Q40">
        <v>0.82</v>
      </c>
      <c r="R40">
        <v>0.187</v>
      </c>
      <c r="S40">
        <v>0.29399999999999998</v>
      </c>
      <c r="T40">
        <v>82796</v>
      </c>
      <c r="U40">
        <v>0</v>
      </c>
      <c r="V40">
        <v>243</v>
      </c>
      <c r="W40">
        <v>0</v>
      </c>
      <c r="X40">
        <v>20119428</v>
      </c>
      <c r="Y40">
        <v>0</v>
      </c>
      <c r="Z40">
        <v>1</v>
      </c>
      <c r="AA40">
        <v>0</v>
      </c>
      <c r="AB40">
        <v>0</v>
      </c>
      <c r="AC40">
        <v>0</v>
      </c>
      <c r="AD40">
        <v>0</v>
      </c>
      <c r="AE40">
        <v>0</v>
      </c>
      <c r="AF40">
        <v>0</v>
      </c>
      <c r="AG40">
        <v>0</v>
      </c>
      <c r="AH40">
        <v>0</v>
      </c>
      <c r="AI40">
        <v>0</v>
      </c>
      <c r="AJ40">
        <v>0</v>
      </c>
      <c r="AK40">
        <v>0</v>
      </c>
      <c r="AL40">
        <v>0</v>
      </c>
      <c r="AM40">
        <v>0</v>
      </c>
      <c r="AN40">
        <v>2.6575342465753424</v>
      </c>
      <c r="AO40">
        <v>0</v>
      </c>
      <c r="AP40">
        <v>0</v>
      </c>
      <c r="AQ40">
        <v>0</v>
      </c>
      <c r="AR40">
        <v>0</v>
      </c>
      <c r="AS40">
        <v>0</v>
      </c>
      <c r="AT40">
        <v>0</v>
      </c>
      <c r="AU40">
        <v>0</v>
      </c>
      <c r="AV40">
        <v>0</v>
      </c>
      <c r="AW40">
        <v>0</v>
      </c>
      <c r="AX40">
        <v>0</v>
      </c>
      <c r="AY40">
        <v>0</v>
      </c>
      <c r="AZ40">
        <v>0</v>
      </c>
      <c r="BA40">
        <v>0</v>
      </c>
      <c r="BB40">
        <v>0</v>
      </c>
      <c r="BC40">
        <v>0</v>
      </c>
      <c r="BD40">
        <v>0.18</v>
      </c>
      <c r="BE40">
        <v>0</v>
      </c>
      <c r="BF40">
        <v>0</v>
      </c>
      <c r="BG40">
        <v>0</v>
      </c>
      <c r="BH40">
        <v>0</v>
      </c>
      <c r="BI40">
        <v>0</v>
      </c>
      <c r="BJ40">
        <v>0</v>
      </c>
      <c r="BK40">
        <v>0</v>
      </c>
      <c r="BL40">
        <v>0</v>
      </c>
      <c r="BM40">
        <v>0</v>
      </c>
      <c r="BN40">
        <v>0</v>
      </c>
      <c r="BO40">
        <v>0</v>
      </c>
      <c r="BP40">
        <v>0</v>
      </c>
      <c r="BQ40">
        <v>1.5599999999999999E-2</v>
      </c>
      <c r="BR40">
        <v>0</v>
      </c>
      <c r="BS40">
        <v>0</v>
      </c>
      <c r="BT40">
        <v>0</v>
      </c>
      <c r="BU40">
        <v>0</v>
      </c>
      <c r="BV40">
        <v>0</v>
      </c>
      <c r="BW40">
        <v>73.2</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1</v>
      </c>
      <c r="FS40">
        <v>0</v>
      </c>
      <c r="FT40">
        <v>0</v>
      </c>
      <c r="FU40">
        <v>0</v>
      </c>
      <c r="FV40">
        <v>0</v>
      </c>
      <c r="FW40">
        <v>0</v>
      </c>
      <c r="FX40">
        <v>0</v>
      </c>
      <c r="FY40">
        <v>1.5673530943104903</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0.30520000000000003</v>
      </c>
      <c r="GV40">
        <v>0</v>
      </c>
      <c r="GW40">
        <v>0</v>
      </c>
      <c r="GX40">
        <v>0</v>
      </c>
      <c r="GY40">
        <v>0</v>
      </c>
      <c r="GZ40">
        <v>0</v>
      </c>
      <c r="HA40">
        <v>0</v>
      </c>
      <c r="HB40">
        <v>0</v>
      </c>
      <c r="HC40">
        <v>0</v>
      </c>
      <c r="HD40">
        <v>0</v>
      </c>
      <c r="HE40">
        <v>0</v>
      </c>
      <c r="HF40">
        <v>0</v>
      </c>
      <c r="HG40">
        <v>0</v>
      </c>
      <c r="HH40">
        <v>0</v>
      </c>
      <c r="HI40">
        <v>2.9499999999999998E-2</v>
      </c>
      <c r="HJ40">
        <v>0</v>
      </c>
      <c r="HK40">
        <v>0</v>
      </c>
      <c r="HL40">
        <v>0</v>
      </c>
      <c r="HM40">
        <v>0</v>
      </c>
      <c r="HN40">
        <v>0</v>
      </c>
      <c r="HO40">
        <v>73.2</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0.9</v>
      </c>
      <c r="LI40">
        <v>0.88180000000000003</v>
      </c>
      <c r="LJ40">
        <v>0</v>
      </c>
      <c r="LK40">
        <v>0</v>
      </c>
      <c r="LL40">
        <v>1</v>
      </c>
      <c r="LM40">
        <v>0.95</v>
      </c>
      <c r="LN40">
        <v>0</v>
      </c>
      <c r="LO40">
        <v>1</v>
      </c>
      <c r="LP40">
        <v>0.78</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row>
    <row r="41" spans="1:355" x14ac:dyDescent="0.2">
      <c r="A41" t="str">
        <v>CDM AMS II G</v>
      </c>
      <c r="B41" t="str">
        <v>AMS-II.G (Version 05.0 EB 70)</v>
      </c>
      <c r="C41" t="str">
        <v>GS2094</v>
      </c>
      <c r="D41">
        <v>2020</v>
      </c>
      <c r="E41">
        <v>2020</v>
      </c>
      <c r="F41">
        <v>1932086</v>
      </c>
      <c r="G41" t="str">
        <v>charcoal</v>
      </c>
      <c r="H41">
        <v>38026.459741056904</v>
      </c>
      <c r="I41">
        <v>4.0612579452945687E-3</v>
      </c>
      <c r="J41">
        <v>4.0612579452945679E-3</v>
      </c>
      <c r="K41" t="str">
        <v>cdm_imp_charcoal</v>
      </c>
      <c r="L41">
        <v>1</v>
      </c>
      <c r="M41" t="str">
        <v>Sub-Saharan Africa</v>
      </c>
      <c r="N41" t="str">
        <v>Ghana</v>
      </c>
      <c r="O41" t="str">
        <v>Ghana tot</v>
      </c>
      <c r="P41">
        <v>3.5</v>
      </c>
      <c r="Q41">
        <v>0.82</v>
      </c>
      <c r="R41">
        <v>0.187</v>
      </c>
      <c r="S41">
        <v>0.29399999999999998</v>
      </c>
      <c r="T41">
        <v>77382</v>
      </c>
      <c r="U41">
        <v>0</v>
      </c>
      <c r="V41">
        <v>121</v>
      </c>
      <c r="W41">
        <v>0</v>
      </c>
      <c r="X41">
        <v>9363222</v>
      </c>
      <c r="Y41">
        <v>0</v>
      </c>
      <c r="Z41">
        <v>1</v>
      </c>
      <c r="AA41">
        <v>0</v>
      </c>
      <c r="AB41">
        <v>0</v>
      </c>
      <c r="AC41">
        <v>0</v>
      </c>
      <c r="AD41">
        <v>0</v>
      </c>
      <c r="AE41">
        <v>0</v>
      </c>
      <c r="AF41">
        <v>0</v>
      </c>
      <c r="AG41">
        <v>0</v>
      </c>
      <c r="AH41">
        <v>0</v>
      </c>
      <c r="AI41">
        <v>0</v>
      </c>
      <c r="AJ41">
        <v>0</v>
      </c>
      <c r="AK41">
        <v>0</v>
      </c>
      <c r="AL41">
        <v>0</v>
      </c>
      <c r="AM41">
        <v>0</v>
      </c>
      <c r="AN41">
        <v>2.6575342465753424</v>
      </c>
      <c r="AO41">
        <v>0</v>
      </c>
      <c r="AP41">
        <v>0</v>
      </c>
      <c r="AQ41">
        <v>0</v>
      </c>
      <c r="AR41">
        <v>0</v>
      </c>
      <c r="AS41">
        <v>0</v>
      </c>
      <c r="AT41">
        <v>0</v>
      </c>
      <c r="AU41">
        <v>0</v>
      </c>
      <c r="AV41">
        <v>0</v>
      </c>
      <c r="AW41">
        <v>0</v>
      </c>
      <c r="AX41">
        <v>0</v>
      </c>
      <c r="AY41">
        <v>0</v>
      </c>
      <c r="AZ41">
        <v>0</v>
      </c>
      <c r="BA41">
        <v>0</v>
      </c>
      <c r="BB41">
        <v>0</v>
      </c>
      <c r="BC41">
        <v>0</v>
      </c>
      <c r="BD41">
        <v>0.18</v>
      </c>
      <c r="BE41">
        <v>0</v>
      </c>
      <c r="BF41">
        <v>0</v>
      </c>
      <c r="BG41">
        <v>0</v>
      </c>
      <c r="BH41">
        <v>0</v>
      </c>
      <c r="BI41">
        <v>0</v>
      </c>
      <c r="BJ41">
        <v>0</v>
      </c>
      <c r="BK41">
        <v>0</v>
      </c>
      <c r="BL41">
        <v>0</v>
      </c>
      <c r="BM41">
        <v>0</v>
      </c>
      <c r="BN41">
        <v>0</v>
      </c>
      <c r="BO41">
        <v>0</v>
      </c>
      <c r="BP41">
        <v>0</v>
      </c>
      <c r="BQ41">
        <v>1.5599999999999999E-2</v>
      </c>
      <c r="BR41">
        <v>0</v>
      </c>
      <c r="BS41">
        <v>0</v>
      </c>
      <c r="BT41">
        <v>0</v>
      </c>
      <c r="BU41">
        <v>0</v>
      </c>
      <c r="BV41">
        <v>0</v>
      </c>
      <c r="BW41">
        <v>73.2</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1</v>
      </c>
      <c r="FS41">
        <v>0</v>
      </c>
      <c r="FT41">
        <v>0</v>
      </c>
      <c r="FU41">
        <v>0</v>
      </c>
      <c r="FV41">
        <v>0</v>
      </c>
      <c r="FW41">
        <v>0</v>
      </c>
      <c r="FX41">
        <v>0</v>
      </c>
      <c r="FY41">
        <v>1.6575057670948079</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0.28860000000000002</v>
      </c>
      <c r="GV41">
        <v>0</v>
      </c>
      <c r="GW41">
        <v>0</v>
      </c>
      <c r="GX41">
        <v>0</v>
      </c>
      <c r="GY41">
        <v>0</v>
      </c>
      <c r="GZ41">
        <v>0</v>
      </c>
      <c r="HA41">
        <v>0</v>
      </c>
      <c r="HB41">
        <v>0</v>
      </c>
      <c r="HC41">
        <v>0</v>
      </c>
      <c r="HD41">
        <v>0</v>
      </c>
      <c r="HE41">
        <v>0</v>
      </c>
      <c r="HF41">
        <v>0</v>
      </c>
      <c r="HG41">
        <v>0</v>
      </c>
      <c r="HH41">
        <v>0</v>
      </c>
      <c r="HI41">
        <v>2.9499999999999998E-2</v>
      </c>
      <c r="HJ41">
        <v>0</v>
      </c>
      <c r="HK41">
        <v>0</v>
      </c>
      <c r="HL41">
        <v>0</v>
      </c>
      <c r="HM41">
        <v>0</v>
      </c>
      <c r="HN41">
        <v>0</v>
      </c>
      <c r="HO41">
        <v>73.2</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0.9</v>
      </c>
      <c r="LI41">
        <v>0.88180000000000003</v>
      </c>
      <c r="LJ41">
        <v>0</v>
      </c>
      <c r="LK41">
        <v>0</v>
      </c>
      <c r="LL41">
        <v>1</v>
      </c>
      <c r="LM41">
        <v>0.95</v>
      </c>
      <c r="LN41">
        <v>0</v>
      </c>
      <c r="LO41">
        <v>1</v>
      </c>
      <c r="LP41">
        <v>0.78</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row>
    <row r="42" spans="1:355" x14ac:dyDescent="0.2">
      <c r="A42" t="str">
        <v>CDM AMS II G</v>
      </c>
      <c r="B42" t="str">
        <v>AMS-II.G (Version 05.0 EB 70)</v>
      </c>
      <c r="C42" t="str">
        <v>GS2094</v>
      </c>
      <c r="D42">
        <v>2021</v>
      </c>
      <c r="E42">
        <v>2020</v>
      </c>
      <c r="F42">
        <v>1932086</v>
      </c>
      <c r="G42" t="str">
        <v>charcoal</v>
      </c>
      <c r="H42">
        <v>76367.187744436582</v>
      </c>
      <c r="I42">
        <v>4.0612579452945687E-3</v>
      </c>
      <c r="J42">
        <v>4.0612579452945679E-3</v>
      </c>
      <c r="K42" t="str">
        <v>cdm_imp_charcoal</v>
      </c>
      <c r="L42">
        <v>1</v>
      </c>
      <c r="M42" t="str">
        <v>Sub-Saharan Africa</v>
      </c>
      <c r="N42" t="str">
        <v>Ghana</v>
      </c>
      <c r="O42" t="str">
        <v>Ghana tot</v>
      </c>
      <c r="P42">
        <v>3.5</v>
      </c>
      <c r="Q42">
        <v>0.82</v>
      </c>
      <c r="R42">
        <v>0.187</v>
      </c>
      <c r="S42">
        <v>0.29399999999999998</v>
      </c>
      <c r="T42">
        <v>77382</v>
      </c>
      <c r="U42">
        <v>0</v>
      </c>
      <c r="V42">
        <v>243</v>
      </c>
      <c r="W42">
        <v>0</v>
      </c>
      <c r="X42">
        <v>18803826</v>
      </c>
      <c r="Y42">
        <v>0</v>
      </c>
      <c r="Z42">
        <v>1</v>
      </c>
      <c r="AA42">
        <v>0</v>
      </c>
      <c r="AB42">
        <v>0</v>
      </c>
      <c r="AC42">
        <v>0</v>
      </c>
      <c r="AD42">
        <v>0</v>
      </c>
      <c r="AE42">
        <v>0</v>
      </c>
      <c r="AF42">
        <v>0</v>
      </c>
      <c r="AG42">
        <v>0</v>
      </c>
      <c r="AH42">
        <v>0</v>
      </c>
      <c r="AI42">
        <v>0</v>
      </c>
      <c r="AJ42">
        <v>0</v>
      </c>
      <c r="AK42">
        <v>0</v>
      </c>
      <c r="AL42">
        <v>0</v>
      </c>
      <c r="AM42">
        <v>0</v>
      </c>
      <c r="AN42">
        <v>2.6575342465753424</v>
      </c>
      <c r="AO42">
        <v>0</v>
      </c>
      <c r="AP42">
        <v>0</v>
      </c>
      <c r="AQ42">
        <v>0</v>
      </c>
      <c r="AR42">
        <v>0</v>
      </c>
      <c r="AS42">
        <v>0</v>
      </c>
      <c r="AT42">
        <v>0</v>
      </c>
      <c r="AU42">
        <v>0</v>
      </c>
      <c r="AV42">
        <v>0</v>
      </c>
      <c r="AW42">
        <v>0</v>
      </c>
      <c r="AX42">
        <v>0</v>
      </c>
      <c r="AY42">
        <v>0</v>
      </c>
      <c r="AZ42">
        <v>0</v>
      </c>
      <c r="BA42">
        <v>0</v>
      </c>
      <c r="BB42">
        <v>0</v>
      </c>
      <c r="BC42">
        <v>0</v>
      </c>
      <c r="BD42">
        <v>0.18</v>
      </c>
      <c r="BE42">
        <v>0</v>
      </c>
      <c r="BF42">
        <v>0</v>
      </c>
      <c r="BG42">
        <v>0</v>
      </c>
      <c r="BH42">
        <v>0</v>
      </c>
      <c r="BI42">
        <v>0</v>
      </c>
      <c r="BJ42">
        <v>0</v>
      </c>
      <c r="BK42">
        <v>0</v>
      </c>
      <c r="BL42">
        <v>0</v>
      </c>
      <c r="BM42">
        <v>0</v>
      </c>
      <c r="BN42">
        <v>0</v>
      </c>
      <c r="BO42">
        <v>0</v>
      </c>
      <c r="BP42">
        <v>0</v>
      </c>
      <c r="BQ42">
        <v>1.5599999999999999E-2</v>
      </c>
      <c r="BR42">
        <v>0</v>
      </c>
      <c r="BS42">
        <v>0</v>
      </c>
      <c r="BT42">
        <v>0</v>
      </c>
      <c r="BU42">
        <v>0</v>
      </c>
      <c r="BV42">
        <v>0</v>
      </c>
      <c r="BW42">
        <v>73.2</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1</v>
      </c>
      <c r="FS42">
        <v>0</v>
      </c>
      <c r="FT42">
        <v>0</v>
      </c>
      <c r="FU42">
        <v>0</v>
      </c>
      <c r="FV42">
        <v>0</v>
      </c>
      <c r="FW42">
        <v>0</v>
      </c>
      <c r="FX42">
        <v>0</v>
      </c>
      <c r="FY42">
        <v>1.6575057670948079</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0.28860000000000002</v>
      </c>
      <c r="GV42">
        <v>0</v>
      </c>
      <c r="GW42">
        <v>0</v>
      </c>
      <c r="GX42">
        <v>0</v>
      </c>
      <c r="GY42">
        <v>0</v>
      </c>
      <c r="GZ42">
        <v>0</v>
      </c>
      <c r="HA42">
        <v>0</v>
      </c>
      <c r="HB42">
        <v>0</v>
      </c>
      <c r="HC42">
        <v>0</v>
      </c>
      <c r="HD42">
        <v>0</v>
      </c>
      <c r="HE42">
        <v>0</v>
      </c>
      <c r="HF42">
        <v>0</v>
      </c>
      <c r="HG42">
        <v>0</v>
      </c>
      <c r="HH42">
        <v>0</v>
      </c>
      <c r="HI42">
        <v>2.9499999999999998E-2</v>
      </c>
      <c r="HJ42">
        <v>0</v>
      </c>
      <c r="HK42">
        <v>0</v>
      </c>
      <c r="HL42">
        <v>0</v>
      </c>
      <c r="HM42">
        <v>0</v>
      </c>
      <c r="HN42">
        <v>0</v>
      </c>
      <c r="HO42">
        <v>73.2</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0.9</v>
      </c>
      <c r="LI42">
        <v>0.88180000000000003</v>
      </c>
      <c r="LJ42">
        <v>0</v>
      </c>
      <c r="LK42">
        <v>0</v>
      </c>
      <c r="LL42">
        <v>1</v>
      </c>
      <c r="LM42">
        <v>0.95</v>
      </c>
      <c r="LN42">
        <v>0</v>
      </c>
      <c r="LO42">
        <v>1</v>
      </c>
      <c r="LP42">
        <v>0.78</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row>
    <row r="43" spans="1:355" x14ac:dyDescent="0.2">
      <c r="A43" t="str">
        <v>CDM AMS II G</v>
      </c>
      <c r="B43" t="str">
        <v>AMS-II.G. ver. 5</v>
      </c>
      <c r="C43" t="str">
        <v>VCS1719</v>
      </c>
      <c r="D43" t="str">
        <v>2016/2017</v>
      </c>
      <c r="E43" t="str">
        <v>NA</v>
      </c>
      <c r="F43">
        <v>6761</v>
      </c>
      <c r="G43" t="str">
        <v>firewood</v>
      </c>
      <c r="H43">
        <v>6631.4402597398275</v>
      </c>
      <c r="I43">
        <v>5.8806599343210241E-3</v>
      </c>
      <c r="J43">
        <v>5.7912333227137184E-3</v>
      </c>
      <c r="K43" t="str">
        <v>cdm_imp_firewood</v>
      </c>
      <c r="L43">
        <v>1</v>
      </c>
      <c r="M43" t="str">
        <v>Sub-Saharan Africa</v>
      </c>
      <c r="N43" t="str">
        <v>Malawi</v>
      </c>
      <c r="O43" t="str">
        <v>Central, Northern, &amp; Southern</v>
      </c>
      <c r="P43">
        <v>4.5</v>
      </c>
      <c r="Q43">
        <v>0.9</v>
      </c>
      <c r="R43">
        <v>0.315</v>
      </c>
      <c r="S43">
        <v>0.41600000000000004</v>
      </c>
      <c r="T43">
        <v>4381</v>
      </c>
      <c r="U43">
        <v>0</v>
      </c>
      <c r="V43">
        <v>257.39999999999998</v>
      </c>
      <c r="W43">
        <v>0</v>
      </c>
      <c r="X43">
        <v>1127669.3999999999</v>
      </c>
      <c r="Y43">
        <v>1</v>
      </c>
      <c r="Z43">
        <v>0</v>
      </c>
      <c r="AA43">
        <v>0</v>
      </c>
      <c r="AB43">
        <v>0</v>
      </c>
      <c r="AC43">
        <v>0</v>
      </c>
      <c r="AD43">
        <v>0</v>
      </c>
      <c r="AE43">
        <v>0</v>
      </c>
      <c r="AF43">
        <v>0</v>
      </c>
      <c r="AG43">
        <v>0</v>
      </c>
      <c r="AH43">
        <v>0</v>
      </c>
      <c r="AI43">
        <v>0</v>
      </c>
      <c r="AJ43">
        <v>0</v>
      </c>
      <c r="AK43">
        <v>0</v>
      </c>
      <c r="AL43">
        <v>0</v>
      </c>
      <c r="AM43">
        <v>8.92</v>
      </c>
      <c r="AN43">
        <v>0</v>
      </c>
      <c r="AO43">
        <v>0</v>
      </c>
      <c r="AP43">
        <v>0</v>
      </c>
      <c r="AQ43">
        <v>0</v>
      </c>
      <c r="AR43">
        <v>0</v>
      </c>
      <c r="AS43">
        <v>0</v>
      </c>
      <c r="AT43">
        <v>0</v>
      </c>
      <c r="AU43">
        <v>0</v>
      </c>
      <c r="AV43">
        <v>0</v>
      </c>
      <c r="AW43">
        <v>0</v>
      </c>
      <c r="AX43">
        <v>0</v>
      </c>
      <c r="AY43">
        <v>0</v>
      </c>
      <c r="AZ43">
        <v>0</v>
      </c>
      <c r="BA43">
        <v>0</v>
      </c>
      <c r="BB43">
        <v>0</v>
      </c>
      <c r="BC43">
        <v>0.1</v>
      </c>
      <c r="BD43">
        <v>0</v>
      </c>
      <c r="BE43">
        <v>0</v>
      </c>
      <c r="BF43">
        <v>0</v>
      </c>
      <c r="BG43">
        <v>0</v>
      </c>
      <c r="BH43">
        <v>0</v>
      </c>
      <c r="BI43">
        <v>0</v>
      </c>
      <c r="BJ43">
        <v>0</v>
      </c>
      <c r="BK43">
        <v>0</v>
      </c>
      <c r="BL43">
        <v>0</v>
      </c>
      <c r="BM43">
        <v>0</v>
      </c>
      <c r="BN43">
        <v>0</v>
      </c>
      <c r="BO43">
        <v>0</v>
      </c>
      <c r="BP43">
        <v>0</v>
      </c>
      <c r="BQ43">
        <v>1.4999999999999999E-2</v>
      </c>
      <c r="BR43">
        <v>0</v>
      </c>
      <c r="BS43">
        <v>0</v>
      </c>
      <c r="BT43">
        <v>0</v>
      </c>
      <c r="BU43">
        <v>0</v>
      </c>
      <c r="BV43">
        <v>0</v>
      </c>
      <c r="BW43">
        <v>81.599999999999994</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1</v>
      </c>
      <c r="FR43">
        <v>0</v>
      </c>
      <c r="FS43">
        <v>0</v>
      </c>
      <c r="FT43">
        <v>0</v>
      </c>
      <c r="FU43">
        <v>0</v>
      </c>
      <c r="FV43">
        <v>0</v>
      </c>
      <c r="FW43">
        <v>0</v>
      </c>
      <c r="FX43">
        <v>3.2697947214076253</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0.27279999999999999</v>
      </c>
      <c r="GU43">
        <v>0</v>
      </c>
      <c r="GV43">
        <v>0</v>
      </c>
      <c r="GW43">
        <v>0</v>
      </c>
      <c r="GX43">
        <v>0</v>
      </c>
      <c r="GY43">
        <v>0</v>
      </c>
      <c r="GZ43">
        <v>0</v>
      </c>
      <c r="HA43">
        <v>0</v>
      </c>
      <c r="HB43">
        <v>0</v>
      </c>
      <c r="HC43">
        <v>0</v>
      </c>
      <c r="HD43">
        <v>0</v>
      </c>
      <c r="HE43">
        <v>0</v>
      </c>
      <c r="HF43">
        <v>0</v>
      </c>
      <c r="HG43">
        <v>0</v>
      </c>
      <c r="HH43">
        <v>1.4999999999999999E-2</v>
      </c>
      <c r="HI43">
        <v>0</v>
      </c>
      <c r="HJ43">
        <v>0</v>
      </c>
      <c r="HK43">
        <v>0</v>
      </c>
      <c r="HL43">
        <v>0</v>
      </c>
      <c r="HM43">
        <v>0</v>
      </c>
      <c r="HN43">
        <v>81.599999999999994</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0.99452180000000001</v>
      </c>
      <c r="LI43">
        <v>1</v>
      </c>
      <c r="LJ43">
        <v>0</v>
      </c>
      <c r="LK43">
        <v>0</v>
      </c>
      <c r="LL43">
        <v>1</v>
      </c>
      <c r="LM43">
        <v>0.95</v>
      </c>
      <c r="LN43">
        <v>0</v>
      </c>
      <c r="LO43">
        <v>1</v>
      </c>
      <c r="LP43">
        <v>0.78</v>
      </c>
      <c r="LQ43">
        <v>0</v>
      </c>
      <c r="LR43">
        <v>1.5206901999999967E-2</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row>
    <row r="44" spans="1:355" x14ac:dyDescent="0.2">
      <c r="A44" t="str">
        <v>CDM AMS II G</v>
      </c>
      <c r="B44" t="str">
        <v>AMS-II.G. Version 03 </v>
      </c>
      <c r="C44" t="str">
        <v>VCS1721</v>
      </c>
      <c r="D44" t="str">
        <v>2016/2018</v>
      </c>
      <c r="E44" t="str">
        <v>NA</v>
      </c>
      <c r="F44">
        <v>508680</v>
      </c>
      <c r="G44" t="str">
        <v>firewood</v>
      </c>
      <c r="H44">
        <v>37509</v>
      </c>
      <c r="I44">
        <v>8.7698674437263428E-3</v>
      </c>
      <c r="J44">
        <v>8.614575106993554E-3</v>
      </c>
      <c r="K44" t="str">
        <v>cdm_imp_firewood</v>
      </c>
      <c r="L44">
        <v>1</v>
      </c>
      <c r="M44" t="str">
        <v>Central America</v>
      </c>
      <c r="N44" t="str">
        <v>Guatemala</v>
      </c>
      <c r="O44" t="str">
        <v>Guatemala tot</v>
      </c>
      <c r="P44">
        <v>4.8</v>
      </c>
      <c r="Q44">
        <v>0.91300000000000003</v>
      </c>
      <c r="R44">
        <v>0.28999999999999998</v>
      </c>
      <c r="S44">
        <v>0.34899999999999998</v>
      </c>
      <c r="T44">
        <v>11717.894736842105</v>
      </c>
      <c r="U44">
        <v>0</v>
      </c>
      <c r="V44">
        <v>365</v>
      </c>
      <c r="W44">
        <v>0</v>
      </c>
      <c r="X44">
        <v>4277031.5789473681</v>
      </c>
      <c r="Y44">
        <v>1</v>
      </c>
      <c r="Z44">
        <v>0</v>
      </c>
      <c r="AA44">
        <v>0</v>
      </c>
      <c r="AB44">
        <v>0</v>
      </c>
      <c r="AC44">
        <v>0</v>
      </c>
      <c r="AD44">
        <v>0</v>
      </c>
      <c r="AE44">
        <v>0</v>
      </c>
      <c r="AF44">
        <v>0</v>
      </c>
      <c r="AG44">
        <v>0</v>
      </c>
      <c r="AH44">
        <v>0</v>
      </c>
      <c r="AI44">
        <v>0</v>
      </c>
      <c r="AJ44">
        <v>0</v>
      </c>
      <c r="AK44">
        <v>0</v>
      </c>
      <c r="AL44">
        <v>0</v>
      </c>
      <c r="AM44">
        <v>17.100547945205481</v>
      </c>
      <c r="AN44">
        <v>0</v>
      </c>
      <c r="AO44">
        <v>0</v>
      </c>
      <c r="AP44">
        <v>0</v>
      </c>
      <c r="AQ44">
        <v>0</v>
      </c>
      <c r="AR44">
        <v>0</v>
      </c>
      <c r="AS44">
        <v>0</v>
      </c>
      <c r="AT44">
        <v>0</v>
      </c>
      <c r="AU44">
        <v>0</v>
      </c>
      <c r="AV44">
        <v>0</v>
      </c>
      <c r="AW44">
        <v>0</v>
      </c>
      <c r="AX44">
        <v>0</v>
      </c>
      <c r="AY44">
        <v>0</v>
      </c>
      <c r="AZ44">
        <v>0</v>
      </c>
      <c r="BA44">
        <v>0</v>
      </c>
      <c r="BB44">
        <v>0</v>
      </c>
      <c r="BC44">
        <v>0.1</v>
      </c>
      <c r="BD44">
        <v>0</v>
      </c>
      <c r="BE44">
        <v>0</v>
      </c>
      <c r="BF44">
        <v>0</v>
      </c>
      <c r="BG44">
        <v>0</v>
      </c>
      <c r="BH44">
        <v>0</v>
      </c>
      <c r="BI44">
        <v>0</v>
      </c>
      <c r="BJ44">
        <v>0</v>
      </c>
      <c r="BK44">
        <v>0</v>
      </c>
      <c r="BL44">
        <v>0</v>
      </c>
      <c r="BM44">
        <v>0</v>
      </c>
      <c r="BN44">
        <v>0</v>
      </c>
      <c r="BO44">
        <v>0</v>
      </c>
      <c r="BP44">
        <v>0</v>
      </c>
      <c r="BQ44">
        <v>1.4999999999999999E-2</v>
      </c>
      <c r="BR44">
        <v>0</v>
      </c>
      <c r="BS44">
        <v>0</v>
      </c>
      <c r="BT44">
        <v>0</v>
      </c>
      <c r="BU44">
        <v>0</v>
      </c>
      <c r="BV44">
        <v>0</v>
      </c>
      <c r="BW44">
        <v>81.599999999999994</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1</v>
      </c>
      <c r="FR44">
        <v>0</v>
      </c>
      <c r="FS44">
        <v>0</v>
      </c>
      <c r="FT44">
        <v>0</v>
      </c>
      <c r="FU44">
        <v>0</v>
      </c>
      <c r="FV44">
        <v>0</v>
      </c>
      <c r="FW44">
        <v>0</v>
      </c>
      <c r="FX44">
        <v>6.3879521648134041</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0.26769999999999999</v>
      </c>
      <c r="GU44">
        <v>0</v>
      </c>
      <c r="GV44">
        <v>0</v>
      </c>
      <c r="GW44">
        <v>0</v>
      </c>
      <c r="GX44">
        <v>0</v>
      </c>
      <c r="GY44">
        <v>0</v>
      </c>
      <c r="GZ44">
        <v>0</v>
      </c>
      <c r="HA44">
        <v>0</v>
      </c>
      <c r="HB44">
        <v>0</v>
      </c>
      <c r="HC44">
        <v>0</v>
      </c>
      <c r="HD44">
        <v>0</v>
      </c>
      <c r="HE44">
        <v>0</v>
      </c>
      <c r="HF44">
        <v>0</v>
      </c>
      <c r="HG44">
        <v>0</v>
      </c>
      <c r="HH44">
        <v>1.4999999999999999E-2</v>
      </c>
      <c r="HI44">
        <v>0</v>
      </c>
      <c r="HJ44">
        <v>0</v>
      </c>
      <c r="HK44">
        <v>0</v>
      </c>
      <c r="HL44">
        <v>0</v>
      </c>
      <c r="HM44">
        <v>0</v>
      </c>
      <c r="HN44">
        <v>81.599999999999994</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0.80579999999999996</v>
      </c>
      <c r="LI44">
        <v>1</v>
      </c>
      <c r="LJ44">
        <v>0</v>
      </c>
      <c r="LK44">
        <v>0</v>
      </c>
      <c r="LL44">
        <v>1</v>
      </c>
      <c r="LM44">
        <v>0.95</v>
      </c>
      <c r="LN44">
        <v>0</v>
      </c>
      <c r="LO44">
        <v>1</v>
      </c>
      <c r="LP44">
        <v>0.78</v>
      </c>
      <c r="LQ44">
        <v>0</v>
      </c>
      <c r="LR44">
        <v>5.9982194000000044E-2</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row>
    <row r="45" spans="1:355" x14ac:dyDescent="0.2">
      <c r="A45" t="str">
        <v>GS TPDDTEC</v>
      </c>
      <c r="B45" t="str">
        <v>GS TPDDTEC v3.1</v>
      </c>
      <c r="C45" t="str">
        <v>GS7312</v>
      </c>
      <c r="D45">
        <v>3</v>
      </c>
      <c r="E45">
        <v>2020</v>
      </c>
      <c r="F45">
        <v>3045660</v>
      </c>
      <c r="G45" t="str">
        <v>charcoal</v>
      </c>
      <c r="H45">
        <v>919166.49177504622</v>
      </c>
      <c r="I45">
        <v>1.2624830796980463E-2</v>
      </c>
      <c r="J45">
        <v>1.3000632836248719E-2</v>
      </c>
      <c r="K45" t="str">
        <v>gs_imp_charcoal</v>
      </c>
      <c r="L45">
        <v>1</v>
      </c>
      <c r="M45" t="str">
        <v>Sub-Saharan Africa</v>
      </c>
      <c r="N45" t="str">
        <v>Nigeria</v>
      </c>
      <c r="O45" t="str">
        <v>Nigeria tot</v>
      </c>
      <c r="P45">
        <v>4.9000000000000004</v>
      </c>
      <c r="Q45">
        <v>0.93</v>
      </c>
      <c r="R45">
        <v>0.48</v>
      </c>
      <c r="S45">
        <v>0.51200000000000001</v>
      </c>
      <c r="T45">
        <v>257540.34716550901</v>
      </c>
      <c r="U45">
        <v>0</v>
      </c>
      <c r="V45">
        <v>282.69839363730722</v>
      </c>
      <c r="W45">
        <v>0</v>
      </c>
      <c r="X45">
        <v>72806242.440483823</v>
      </c>
      <c r="Y45">
        <v>0</v>
      </c>
      <c r="Z45">
        <v>1</v>
      </c>
      <c r="AA45">
        <v>0</v>
      </c>
      <c r="AB45">
        <v>0</v>
      </c>
      <c r="AC45">
        <v>0</v>
      </c>
      <c r="AD45">
        <v>0</v>
      </c>
      <c r="AE45">
        <v>0</v>
      </c>
      <c r="AF45">
        <v>0</v>
      </c>
      <c r="AG45">
        <v>0</v>
      </c>
      <c r="AH45">
        <v>0</v>
      </c>
      <c r="AI45">
        <v>0</v>
      </c>
      <c r="AJ45">
        <v>0</v>
      </c>
      <c r="AK45">
        <v>0</v>
      </c>
      <c r="AL45">
        <v>0</v>
      </c>
      <c r="AM45">
        <v>0</v>
      </c>
      <c r="AN45">
        <v>0.86730593607305939</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2.9499999999999998E-2</v>
      </c>
      <c r="BS45">
        <v>0</v>
      </c>
      <c r="BT45">
        <v>0</v>
      </c>
      <c r="BU45">
        <v>0</v>
      </c>
      <c r="BV45">
        <v>0</v>
      </c>
      <c r="BW45">
        <v>0</v>
      </c>
      <c r="BX45">
        <v>112</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61.08</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1</v>
      </c>
      <c r="FS45">
        <v>0</v>
      </c>
      <c r="FT45">
        <v>0</v>
      </c>
      <c r="FU45">
        <v>0</v>
      </c>
      <c r="FV45">
        <v>0</v>
      </c>
      <c r="FW45">
        <v>0</v>
      </c>
      <c r="FX45">
        <v>0</v>
      </c>
      <c r="FY45">
        <v>0.26180500913242005</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2.9499999999999998E-2</v>
      </c>
      <c r="HJ45">
        <v>0</v>
      </c>
      <c r="HK45">
        <v>0</v>
      </c>
      <c r="HL45">
        <v>0</v>
      </c>
      <c r="HM45">
        <v>0</v>
      </c>
      <c r="HN45">
        <v>0</v>
      </c>
      <c r="HO45">
        <v>112</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61.08</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0.82</v>
      </c>
      <c r="LI45">
        <v>1</v>
      </c>
      <c r="LJ45">
        <v>0</v>
      </c>
      <c r="LK45">
        <v>0</v>
      </c>
      <c r="LL45">
        <v>0</v>
      </c>
      <c r="LM45">
        <v>1</v>
      </c>
      <c r="LN45">
        <v>110742.34928116888</v>
      </c>
      <c r="LO45">
        <v>1</v>
      </c>
      <c r="LP45">
        <v>1</v>
      </c>
      <c r="LQ45">
        <v>0</v>
      </c>
      <c r="LR45">
        <v>0</v>
      </c>
      <c r="LS45">
        <v>0</v>
      </c>
      <c r="LT45">
        <v>0</v>
      </c>
      <c r="LU45">
        <v>0</v>
      </c>
      <c r="LV45">
        <v>0</v>
      </c>
      <c r="LW45">
        <v>0</v>
      </c>
      <c r="LX45">
        <v>0</v>
      </c>
      <c r="LY45">
        <v>0</v>
      </c>
      <c r="LZ45">
        <v>0</v>
      </c>
      <c r="MA45">
        <v>0</v>
      </c>
      <c r="MB45">
        <v>0</v>
      </c>
      <c r="MC45">
        <v>0</v>
      </c>
      <c r="MD45">
        <v>0</v>
      </c>
      <c r="ME45">
        <v>0</v>
      </c>
      <c r="MF45">
        <v>0</v>
      </c>
      <c r="MG45">
        <v>0</v>
      </c>
      <c r="MH45">
        <v>0</v>
      </c>
      <c r="MI45">
        <v>0</v>
      </c>
      <c r="MJ45">
        <v>0</v>
      </c>
      <c r="MK45">
        <v>0</v>
      </c>
      <c r="ML45">
        <v>0</v>
      </c>
      <c r="MM45">
        <v>0</v>
      </c>
      <c r="MN45">
        <v>0</v>
      </c>
      <c r="MO45">
        <v>0</v>
      </c>
      <c r="MP45">
        <v>0</v>
      </c>
      <c r="MQ45">
        <v>0</v>
      </c>
    </row>
    <row r="46" spans="1:355" x14ac:dyDescent="0.2">
      <c r="A46" t="str">
        <v>GS TPDDTEC</v>
      </c>
      <c r="B46" t="str">
        <v>GS TPDDTEC v3.2</v>
      </c>
      <c r="C46" t="str">
        <v>GS7312</v>
      </c>
      <c r="D46">
        <v>3</v>
      </c>
      <c r="E46">
        <v>2021</v>
      </c>
      <c r="F46">
        <v>3045660</v>
      </c>
      <c r="G46" t="str">
        <v>charcoal</v>
      </c>
      <c r="H46">
        <v>166356.55804674391</v>
      </c>
      <c r="I46">
        <v>1.2624830796980464E-2</v>
      </c>
      <c r="J46">
        <v>1.3000632836248719E-2</v>
      </c>
      <c r="K46" t="str">
        <v>gs_imp_charcoal</v>
      </c>
      <c r="L46">
        <v>1</v>
      </c>
      <c r="M46" t="str">
        <v>Sub-Saharan Africa</v>
      </c>
      <c r="N46" t="str">
        <v>Nigeria</v>
      </c>
      <c r="O46" t="str">
        <v>Nigeria tot</v>
      </c>
      <c r="P46">
        <v>4.9000000000000004</v>
      </c>
      <c r="Q46">
        <v>0.93</v>
      </c>
      <c r="R46">
        <v>0.48</v>
      </c>
      <c r="S46">
        <v>0.51200000000000001</v>
      </c>
      <c r="T46">
        <v>46611.278909743982</v>
      </c>
      <c r="U46">
        <v>0</v>
      </c>
      <c r="V46">
        <v>282.69839363730722</v>
      </c>
      <c r="W46">
        <v>0</v>
      </c>
      <c r="X46">
        <v>13176933.67316512</v>
      </c>
      <c r="Y46">
        <v>0</v>
      </c>
      <c r="Z46">
        <v>1</v>
      </c>
      <c r="AA46">
        <v>0</v>
      </c>
      <c r="AB46">
        <v>0</v>
      </c>
      <c r="AC46">
        <v>0</v>
      </c>
      <c r="AD46">
        <v>0</v>
      </c>
      <c r="AE46">
        <v>0</v>
      </c>
      <c r="AF46">
        <v>0</v>
      </c>
      <c r="AG46">
        <v>0</v>
      </c>
      <c r="AH46">
        <v>0</v>
      </c>
      <c r="AI46">
        <v>0</v>
      </c>
      <c r="AJ46">
        <v>0</v>
      </c>
      <c r="AK46">
        <v>0</v>
      </c>
      <c r="AL46">
        <v>0</v>
      </c>
      <c r="AM46">
        <v>0</v>
      </c>
      <c r="AN46">
        <v>0.86730593607305939</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2.9499999999999998E-2</v>
      </c>
      <c r="BS46">
        <v>0</v>
      </c>
      <c r="BT46">
        <v>0</v>
      </c>
      <c r="BU46">
        <v>0</v>
      </c>
      <c r="BV46">
        <v>0</v>
      </c>
      <c r="BW46">
        <v>0</v>
      </c>
      <c r="BX46">
        <v>112</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61.08</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1</v>
      </c>
      <c r="FS46">
        <v>0</v>
      </c>
      <c r="FT46">
        <v>0</v>
      </c>
      <c r="FU46">
        <v>0</v>
      </c>
      <c r="FV46">
        <v>0</v>
      </c>
      <c r="FW46">
        <v>0</v>
      </c>
      <c r="FX46">
        <v>0</v>
      </c>
      <c r="FY46">
        <v>0.26180500913242005</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2.9499999999999998E-2</v>
      </c>
      <c r="HJ46">
        <v>0</v>
      </c>
      <c r="HK46">
        <v>0</v>
      </c>
      <c r="HL46">
        <v>0</v>
      </c>
      <c r="HM46">
        <v>0</v>
      </c>
      <c r="HN46">
        <v>0</v>
      </c>
      <c r="HO46">
        <v>112</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61.08</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0.82</v>
      </c>
      <c r="LI46">
        <v>1</v>
      </c>
      <c r="LJ46">
        <v>0</v>
      </c>
      <c r="LK46">
        <v>0</v>
      </c>
      <c r="LL46">
        <v>0</v>
      </c>
      <c r="LM46">
        <v>1</v>
      </c>
      <c r="LN46">
        <v>20042.84993118991</v>
      </c>
      <c r="LO46">
        <v>1</v>
      </c>
      <c r="LP46">
        <v>1</v>
      </c>
      <c r="LQ46">
        <v>0</v>
      </c>
      <c r="LR46">
        <v>0</v>
      </c>
      <c r="LS46">
        <v>0</v>
      </c>
      <c r="LT46">
        <v>0</v>
      </c>
      <c r="LU46">
        <v>0</v>
      </c>
      <c r="LV46">
        <v>0</v>
      </c>
      <c r="LW46">
        <v>0</v>
      </c>
      <c r="LX46">
        <v>0</v>
      </c>
      <c r="LY46">
        <v>0</v>
      </c>
      <c r="LZ46">
        <v>0</v>
      </c>
      <c r="MA46">
        <v>0</v>
      </c>
      <c r="MB46">
        <v>0</v>
      </c>
      <c r="MC46">
        <v>0</v>
      </c>
      <c r="MD46">
        <v>0</v>
      </c>
      <c r="ME46">
        <v>0</v>
      </c>
      <c r="MF46">
        <v>0</v>
      </c>
      <c r="MG46">
        <v>0</v>
      </c>
      <c r="MH46">
        <v>0</v>
      </c>
      <c r="MI46">
        <v>0</v>
      </c>
      <c r="MJ46">
        <v>0</v>
      </c>
      <c r="MK46">
        <v>0</v>
      </c>
      <c r="ML46">
        <v>0</v>
      </c>
      <c r="MM46">
        <v>0</v>
      </c>
      <c r="MN46">
        <v>0</v>
      </c>
      <c r="MO46">
        <v>0</v>
      </c>
      <c r="MP46">
        <v>0</v>
      </c>
      <c r="MQ46">
        <v>0</v>
      </c>
    </row>
    <row r="47" spans="1:355" x14ac:dyDescent="0.2">
      <c r="A47" t="str">
        <v>GS TPDDTEC</v>
      </c>
      <c r="B47" t="str">
        <v>GS Methodology for Improved Cook stoves and Kitchen Regimes v1.</v>
      </c>
      <c r="C47" t="str">
        <v>GS500</v>
      </c>
      <c r="D47" t="str">
        <v>8th</v>
      </c>
      <c r="E47" t="str">
        <v>NA</v>
      </c>
      <c r="F47">
        <v>329887</v>
      </c>
      <c r="G47" t="str">
        <v>switch</v>
      </c>
      <c r="H47">
        <v>46709</v>
      </c>
      <c r="I47">
        <v>1.1260876477701057E-2</v>
      </c>
      <c r="J47">
        <v>1.085821156832493E-2</v>
      </c>
      <c r="K47" t="str">
        <v>gs_lpg</v>
      </c>
      <c r="L47">
        <v>1</v>
      </c>
      <c r="M47" t="str">
        <v>Sub-Saharan Africa</v>
      </c>
      <c r="N47" t="str">
        <v>Sudan</v>
      </c>
      <c r="O47" t="str">
        <v>Northern Darfur</v>
      </c>
      <c r="P47">
        <v>5.6</v>
      </c>
      <c r="Q47">
        <v>0.85</v>
      </c>
      <c r="R47">
        <v>4.0999999999999995E-2</v>
      </c>
      <c r="S47">
        <v>0.25700000000000001</v>
      </c>
      <c r="T47">
        <v>11918.2555422842</v>
      </c>
      <c r="U47">
        <v>1</v>
      </c>
      <c r="V47">
        <v>347</v>
      </c>
      <c r="W47">
        <v>1</v>
      </c>
      <c r="X47">
        <v>4135634.6731726173</v>
      </c>
      <c r="Y47">
        <v>0.49149999999999999</v>
      </c>
      <c r="Z47">
        <v>0.50849999999999995</v>
      </c>
      <c r="AA47">
        <v>0</v>
      </c>
      <c r="AB47">
        <v>0</v>
      </c>
      <c r="AC47">
        <v>0</v>
      </c>
      <c r="AD47">
        <v>0</v>
      </c>
      <c r="AE47">
        <v>0</v>
      </c>
      <c r="AF47">
        <v>0</v>
      </c>
      <c r="AG47">
        <v>0</v>
      </c>
      <c r="AH47">
        <v>0</v>
      </c>
      <c r="AI47">
        <v>0</v>
      </c>
      <c r="AJ47">
        <v>0</v>
      </c>
      <c r="AK47">
        <v>0</v>
      </c>
      <c r="AL47">
        <v>0</v>
      </c>
      <c r="AM47">
        <v>1.4920166198473284</v>
      </c>
      <c r="AN47">
        <v>0.88497827463461554</v>
      </c>
      <c r="AO47">
        <v>0</v>
      </c>
      <c r="AP47">
        <v>0</v>
      </c>
      <c r="AQ47">
        <v>0</v>
      </c>
      <c r="AR47">
        <v>0</v>
      </c>
      <c r="AS47">
        <v>0</v>
      </c>
      <c r="AT47">
        <v>0</v>
      </c>
      <c r="AU47">
        <v>0</v>
      </c>
      <c r="AV47">
        <v>0</v>
      </c>
      <c r="AW47">
        <v>0</v>
      </c>
      <c r="AX47">
        <v>0</v>
      </c>
      <c r="AY47">
        <v>0</v>
      </c>
      <c r="AZ47">
        <v>0</v>
      </c>
      <c r="BA47">
        <v>0</v>
      </c>
      <c r="BB47">
        <v>0</v>
      </c>
      <c r="BC47">
        <v>0.1179</v>
      </c>
      <c r="BD47">
        <v>0.20799999999999999</v>
      </c>
      <c r="BE47">
        <v>0</v>
      </c>
      <c r="BF47">
        <v>0.48599999999999999</v>
      </c>
      <c r="BG47">
        <v>0</v>
      </c>
      <c r="BH47">
        <v>0</v>
      </c>
      <c r="BI47">
        <v>0</v>
      </c>
      <c r="BJ47">
        <v>0</v>
      </c>
      <c r="BK47">
        <v>0</v>
      </c>
      <c r="BL47">
        <v>0</v>
      </c>
      <c r="BM47">
        <v>0</v>
      </c>
      <c r="BN47">
        <v>0</v>
      </c>
      <c r="BO47">
        <v>0</v>
      </c>
      <c r="BP47">
        <v>0</v>
      </c>
      <c r="BQ47">
        <v>4.7300000000000002E-2</v>
      </c>
      <c r="BR47">
        <v>4.7300000000000002E-2</v>
      </c>
      <c r="BS47">
        <v>0</v>
      </c>
      <c r="BT47">
        <v>0</v>
      </c>
      <c r="BU47">
        <v>0</v>
      </c>
      <c r="BV47">
        <v>0</v>
      </c>
      <c r="BW47">
        <v>112</v>
      </c>
      <c r="BX47">
        <v>112</v>
      </c>
      <c r="BY47">
        <v>0</v>
      </c>
      <c r="BZ47">
        <v>0</v>
      </c>
      <c r="CA47">
        <v>0</v>
      </c>
      <c r="CB47">
        <v>0</v>
      </c>
      <c r="CC47">
        <v>0</v>
      </c>
      <c r="CD47">
        <v>33.878</v>
      </c>
      <c r="CE47">
        <v>9.7650000000000006</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305.54875747030849</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1</v>
      </c>
      <c r="FU47">
        <v>0</v>
      </c>
      <c r="FV47">
        <v>0</v>
      </c>
      <c r="FW47">
        <v>0</v>
      </c>
      <c r="FX47">
        <v>0</v>
      </c>
      <c r="FY47">
        <v>0</v>
      </c>
      <c r="FZ47">
        <v>0</v>
      </c>
      <c r="GA47">
        <v>0.36195218000000001</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4.8599999999999997E-2</v>
      </c>
      <c r="GX47">
        <v>0</v>
      </c>
      <c r="GY47">
        <v>0</v>
      </c>
      <c r="GZ47">
        <v>0</v>
      </c>
      <c r="HA47">
        <v>0</v>
      </c>
      <c r="HB47">
        <v>0</v>
      </c>
      <c r="HC47">
        <v>0</v>
      </c>
      <c r="HD47">
        <v>0</v>
      </c>
      <c r="HE47">
        <v>0</v>
      </c>
      <c r="HF47">
        <v>0</v>
      </c>
      <c r="HG47">
        <v>0</v>
      </c>
      <c r="HH47">
        <v>0</v>
      </c>
      <c r="HI47">
        <v>0</v>
      </c>
      <c r="HJ47">
        <v>0</v>
      </c>
      <c r="HK47">
        <v>4.7300000000000002E-2</v>
      </c>
      <c r="HL47">
        <v>0</v>
      </c>
      <c r="HM47">
        <v>0</v>
      </c>
      <c r="HN47">
        <v>0</v>
      </c>
      <c r="HO47">
        <v>0</v>
      </c>
      <c r="HP47">
        <v>0</v>
      </c>
      <c r="HQ47">
        <v>112</v>
      </c>
      <c r="HR47">
        <v>0</v>
      </c>
      <c r="HS47">
        <v>0</v>
      </c>
      <c r="HT47">
        <v>0</v>
      </c>
      <c r="HU47">
        <v>0</v>
      </c>
      <c r="HV47">
        <v>0</v>
      </c>
      <c r="HW47">
        <v>0</v>
      </c>
      <c r="HX47">
        <v>21.846388783075387</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0.99399999999999999</v>
      </c>
      <c r="LI47">
        <v>1</v>
      </c>
      <c r="LJ47">
        <v>0</v>
      </c>
      <c r="LK47">
        <v>0</v>
      </c>
      <c r="LL47">
        <v>0</v>
      </c>
      <c r="LM47">
        <v>1</v>
      </c>
      <c r="LN47">
        <v>0</v>
      </c>
      <c r="LO47">
        <v>1</v>
      </c>
      <c r="LP47">
        <v>1</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row>
    <row r="48" spans="1:355" x14ac:dyDescent="0.2">
      <c r="A48" t="str">
        <v>CDM AMS I E</v>
      </c>
      <c r="B48">
        <v>0</v>
      </c>
      <c r="C48" t="str">
        <v>GS10884</v>
      </c>
      <c r="D48" t="str">
        <v>PDD</v>
      </c>
      <c r="E48" t="str">
        <v>domestic</v>
      </c>
      <c r="F48">
        <v>167182</v>
      </c>
      <c r="G48" t="str">
        <v>switch</v>
      </c>
      <c r="H48">
        <v>135509.52064829718</v>
      </c>
      <c r="I48">
        <v>9.5194605302632383E-3</v>
      </c>
      <c r="J48">
        <v>9.171352877469929E-3</v>
      </c>
      <c r="K48" t="str">
        <v>ethanol</v>
      </c>
      <c r="L48">
        <v>1</v>
      </c>
      <c r="M48" t="str">
        <v>Sub-Saharan Africa</v>
      </c>
      <c r="N48" t="str">
        <v>Kenya</v>
      </c>
      <c r="O48" t="str">
        <v>Kenya tot</v>
      </c>
      <c r="P48">
        <v>3.6</v>
      </c>
      <c r="Q48">
        <v>0.92</v>
      </c>
      <c r="R48">
        <v>0.54200000000000004</v>
      </c>
      <c r="S48">
        <v>0.63900000000000001</v>
      </c>
      <c r="T48">
        <v>39000</v>
      </c>
      <c r="U48">
        <v>0</v>
      </c>
      <c r="V48">
        <v>365</v>
      </c>
      <c r="W48">
        <v>0</v>
      </c>
      <c r="X48">
        <v>14235000</v>
      </c>
      <c r="Y48">
        <v>1</v>
      </c>
      <c r="Z48">
        <v>1</v>
      </c>
      <c r="AA48">
        <v>0</v>
      </c>
      <c r="AB48">
        <v>0</v>
      </c>
      <c r="AC48">
        <v>0</v>
      </c>
      <c r="AD48">
        <v>0</v>
      </c>
      <c r="AE48">
        <v>0</v>
      </c>
      <c r="AF48">
        <v>0</v>
      </c>
      <c r="AG48">
        <v>0</v>
      </c>
      <c r="AH48">
        <v>0</v>
      </c>
      <c r="AI48">
        <v>0</v>
      </c>
      <c r="AJ48">
        <v>0</v>
      </c>
      <c r="AK48">
        <v>0</v>
      </c>
      <c r="AL48">
        <v>0</v>
      </c>
      <c r="AM48">
        <v>9.3698630136986303</v>
      </c>
      <c r="AN48">
        <v>8.8000000000000009E-2</v>
      </c>
      <c r="AO48">
        <v>0</v>
      </c>
      <c r="AP48">
        <v>0</v>
      </c>
      <c r="AQ48">
        <v>0</v>
      </c>
      <c r="AR48">
        <v>0</v>
      </c>
      <c r="AS48">
        <v>0</v>
      </c>
      <c r="AT48">
        <v>0</v>
      </c>
      <c r="AU48">
        <v>0</v>
      </c>
      <c r="AV48">
        <v>0</v>
      </c>
      <c r="AW48">
        <v>0</v>
      </c>
      <c r="AX48">
        <v>0</v>
      </c>
      <c r="AY48">
        <v>0</v>
      </c>
      <c r="AZ48">
        <v>0</v>
      </c>
      <c r="BA48">
        <v>0</v>
      </c>
      <c r="BB48">
        <v>0</v>
      </c>
      <c r="BC48">
        <v>0.12</v>
      </c>
      <c r="BD48">
        <v>0</v>
      </c>
      <c r="BE48">
        <v>0</v>
      </c>
      <c r="BF48">
        <v>0</v>
      </c>
      <c r="BG48">
        <v>0</v>
      </c>
      <c r="BH48">
        <v>0</v>
      </c>
      <c r="BI48">
        <v>0</v>
      </c>
      <c r="BJ48">
        <v>0.12</v>
      </c>
      <c r="BK48">
        <v>0</v>
      </c>
      <c r="BL48">
        <v>0</v>
      </c>
      <c r="BM48">
        <v>0</v>
      </c>
      <c r="BN48">
        <v>0</v>
      </c>
      <c r="BO48">
        <v>0</v>
      </c>
      <c r="BP48">
        <v>0</v>
      </c>
      <c r="BQ48">
        <v>1.5599999999999999E-2</v>
      </c>
      <c r="BR48">
        <v>0</v>
      </c>
      <c r="BS48">
        <v>0</v>
      </c>
      <c r="BT48">
        <v>0</v>
      </c>
      <c r="BU48">
        <v>0</v>
      </c>
      <c r="BV48">
        <v>0</v>
      </c>
      <c r="BW48">
        <v>63.7</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1</v>
      </c>
      <c r="FV48">
        <v>0</v>
      </c>
      <c r="FW48">
        <v>0</v>
      </c>
      <c r="FX48">
        <v>0</v>
      </c>
      <c r="FY48">
        <v>0</v>
      </c>
      <c r="FZ48">
        <v>0</v>
      </c>
      <c r="GA48">
        <v>0</v>
      </c>
      <c r="GB48">
        <v>0.57999999999999996</v>
      </c>
      <c r="GC48">
        <v>0.79</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2.7E-2</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3.2736938118129956E-3</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0.99239999999999995</v>
      </c>
      <c r="LI48">
        <v>0.97</v>
      </c>
      <c r="LJ48">
        <v>1</v>
      </c>
      <c r="LK48">
        <v>1</v>
      </c>
      <c r="LL48">
        <v>1</v>
      </c>
      <c r="LM48">
        <v>0.95</v>
      </c>
      <c r="LN48">
        <v>0</v>
      </c>
      <c r="LO48">
        <v>1</v>
      </c>
      <c r="LP48">
        <v>0.78</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row>
    <row r="49" spans="1:355" x14ac:dyDescent="0.2">
      <c r="A49" t="str">
        <v>CDM AMS I E</v>
      </c>
      <c r="B49">
        <v>0</v>
      </c>
      <c r="C49" t="str">
        <v>GS10884</v>
      </c>
      <c r="D49" t="str">
        <v>PDD</v>
      </c>
      <c r="E49" t="str">
        <v>commercial</v>
      </c>
      <c r="F49">
        <v>167182</v>
      </c>
      <c r="G49" t="str">
        <v>switch</v>
      </c>
      <c r="H49">
        <v>21548.165733213209</v>
      </c>
      <c r="I49">
        <v>1.9678690167317998E-2</v>
      </c>
      <c r="J49">
        <v>1.8942424258440029E-2</v>
      </c>
      <c r="K49" t="str">
        <v>ethanol</v>
      </c>
      <c r="L49">
        <v>1</v>
      </c>
      <c r="M49" t="str">
        <v>Sub-Saharan Africa</v>
      </c>
      <c r="N49" t="str">
        <v>Kenya</v>
      </c>
      <c r="O49" t="str">
        <v>Kenya tot</v>
      </c>
      <c r="P49">
        <v>3.6</v>
      </c>
      <c r="Q49">
        <v>0.92</v>
      </c>
      <c r="R49">
        <v>0.54200000000000004</v>
      </c>
      <c r="S49">
        <v>0.63900000000000001</v>
      </c>
      <c r="T49">
        <v>3000</v>
      </c>
      <c r="U49">
        <v>0</v>
      </c>
      <c r="V49">
        <v>365</v>
      </c>
      <c r="W49">
        <v>0</v>
      </c>
      <c r="X49">
        <v>1095000</v>
      </c>
      <c r="Y49">
        <v>1</v>
      </c>
      <c r="Z49">
        <v>0</v>
      </c>
      <c r="AA49">
        <v>0</v>
      </c>
      <c r="AB49">
        <v>0</v>
      </c>
      <c r="AC49">
        <v>0</v>
      </c>
      <c r="AD49">
        <v>0</v>
      </c>
      <c r="AE49">
        <v>0</v>
      </c>
      <c r="AF49">
        <v>1</v>
      </c>
      <c r="AG49">
        <v>0</v>
      </c>
      <c r="AH49">
        <v>0</v>
      </c>
      <c r="AI49">
        <v>0</v>
      </c>
      <c r="AJ49">
        <v>0</v>
      </c>
      <c r="AK49">
        <v>0</v>
      </c>
      <c r="AL49">
        <v>0</v>
      </c>
      <c r="AM49">
        <v>22.657534246575342</v>
      </c>
      <c r="AN49">
        <v>0</v>
      </c>
      <c r="AO49">
        <v>0</v>
      </c>
      <c r="AP49">
        <v>0</v>
      </c>
      <c r="AQ49">
        <v>0</v>
      </c>
      <c r="AR49">
        <v>0</v>
      </c>
      <c r="AS49">
        <v>0</v>
      </c>
      <c r="AT49">
        <v>0</v>
      </c>
      <c r="AU49">
        <v>0</v>
      </c>
      <c r="AV49">
        <v>0</v>
      </c>
      <c r="AW49">
        <v>0</v>
      </c>
      <c r="AX49">
        <v>0</v>
      </c>
      <c r="AY49">
        <v>0</v>
      </c>
      <c r="AZ49">
        <v>0</v>
      </c>
      <c r="BA49">
        <v>0</v>
      </c>
      <c r="BB49">
        <v>0</v>
      </c>
      <c r="BC49">
        <v>0.12</v>
      </c>
      <c r="BD49">
        <v>0</v>
      </c>
      <c r="BE49">
        <v>0</v>
      </c>
      <c r="BF49">
        <v>0</v>
      </c>
      <c r="BG49">
        <v>0</v>
      </c>
      <c r="BH49">
        <v>0</v>
      </c>
      <c r="BI49">
        <v>0</v>
      </c>
      <c r="BJ49">
        <v>0.12</v>
      </c>
      <c r="BK49">
        <v>0</v>
      </c>
      <c r="BL49">
        <v>0</v>
      </c>
      <c r="BM49">
        <v>0</v>
      </c>
      <c r="BN49">
        <v>0</v>
      </c>
      <c r="BO49">
        <v>0</v>
      </c>
      <c r="BP49">
        <v>0</v>
      </c>
      <c r="BQ49">
        <v>1.5599999999999999E-2</v>
      </c>
      <c r="BR49">
        <v>0</v>
      </c>
      <c r="BS49">
        <v>0</v>
      </c>
      <c r="BT49">
        <v>0</v>
      </c>
      <c r="BU49">
        <v>0</v>
      </c>
      <c r="BV49">
        <v>0</v>
      </c>
      <c r="BW49">
        <v>63.7</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1</v>
      </c>
      <c r="FV49">
        <v>0</v>
      </c>
      <c r="FW49">
        <v>0</v>
      </c>
      <c r="FX49">
        <v>0</v>
      </c>
      <c r="FY49">
        <v>0</v>
      </c>
      <c r="FZ49">
        <v>0</v>
      </c>
      <c r="GA49">
        <v>0</v>
      </c>
      <c r="GB49">
        <v>0.57999999999999996</v>
      </c>
      <c r="GC49">
        <v>0.79</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2.7E-2</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4.2558019553568943E-2</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0.99239999999999995</v>
      </c>
      <c r="LI49">
        <v>0.97</v>
      </c>
      <c r="LJ49">
        <v>1</v>
      </c>
      <c r="LK49">
        <v>1</v>
      </c>
      <c r="LL49">
        <v>1</v>
      </c>
      <c r="LM49">
        <v>0.95</v>
      </c>
      <c r="LN49">
        <v>0</v>
      </c>
      <c r="LO49">
        <v>1</v>
      </c>
      <c r="LP49">
        <v>0.78</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row>
    <row r="50" spans="1:355" x14ac:dyDescent="0.2">
      <c r="A50" t="str">
        <v>GS TPDDTEC</v>
      </c>
      <c r="B50" t="str">
        <v>GS Improved Cook-Stoves and Kitchen Regimes version 01</v>
      </c>
      <c r="C50" t="str">
        <v>GS447</v>
      </c>
      <c r="D50">
        <v>2020</v>
      </c>
      <c r="E50" t="str">
        <v>NA</v>
      </c>
      <c r="F50">
        <v>7506609</v>
      </c>
      <c r="G50" t="str">
        <v>charcoal</v>
      </c>
      <c r="H50">
        <v>266312</v>
      </c>
      <c r="I50">
        <v>4.0100663036016148E-3</v>
      </c>
      <c r="J50">
        <v>3.9811877271919991E-3</v>
      </c>
      <c r="K50" t="str">
        <v>gs_imp_charcoal</v>
      </c>
      <c r="L50">
        <v>1</v>
      </c>
      <c r="M50" t="str">
        <v>Sub-Saharan Africa</v>
      </c>
      <c r="N50" t="str">
        <v>Uganda</v>
      </c>
      <c r="O50" t="str">
        <v>Uganda tot</v>
      </c>
      <c r="P50">
        <v>4.5</v>
      </c>
      <c r="Q50">
        <v>0.88</v>
      </c>
      <c r="R50">
        <v>0.49</v>
      </c>
      <c r="S50">
        <v>0.61499999999999999</v>
      </c>
      <c r="T50">
        <v>66410872</v>
      </c>
      <c r="U50">
        <v>0</v>
      </c>
      <c r="V50">
        <v>1</v>
      </c>
      <c r="W50">
        <v>0</v>
      </c>
      <c r="X50">
        <v>66410872</v>
      </c>
      <c r="Y50">
        <v>0</v>
      </c>
      <c r="Z50">
        <v>1</v>
      </c>
      <c r="AA50">
        <v>0</v>
      </c>
      <c r="AB50">
        <v>0</v>
      </c>
      <c r="AC50">
        <v>0</v>
      </c>
      <c r="AD50">
        <v>0</v>
      </c>
      <c r="AE50">
        <v>0</v>
      </c>
      <c r="AF50">
        <v>0</v>
      </c>
      <c r="AG50">
        <v>0</v>
      </c>
      <c r="AH50">
        <v>0</v>
      </c>
      <c r="AI50">
        <v>0</v>
      </c>
      <c r="AJ50">
        <v>0</v>
      </c>
      <c r="AK50">
        <v>0</v>
      </c>
      <c r="AL50">
        <v>0</v>
      </c>
      <c r="AM50">
        <v>0</v>
      </c>
      <c r="AN50">
        <v>0.18233333333333332</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2.9499999999999998E-2</v>
      </c>
      <c r="BS50">
        <v>0</v>
      </c>
      <c r="BT50">
        <v>0</v>
      </c>
      <c r="BU50">
        <v>0</v>
      </c>
      <c r="BV50">
        <v>0</v>
      </c>
      <c r="BW50">
        <v>0</v>
      </c>
      <c r="BX50">
        <v>112</v>
      </c>
      <c r="BY50">
        <v>0</v>
      </c>
      <c r="BZ50">
        <v>0</v>
      </c>
      <c r="CA50">
        <v>0</v>
      </c>
      <c r="CB50">
        <v>0</v>
      </c>
      <c r="CC50">
        <v>0</v>
      </c>
      <c r="CD50">
        <v>0</v>
      </c>
      <c r="CE50">
        <v>9.8800000000000008</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61.08</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1</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2.9499999999999998E-2</v>
      </c>
      <c r="HJ50">
        <v>0</v>
      </c>
      <c r="HK50">
        <v>0</v>
      </c>
      <c r="HL50">
        <v>0</v>
      </c>
      <c r="HM50">
        <v>0</v>
      </c>
      <c r="HN50">
        <v>0</v>
      </c>
      <c r="HO50">
        <v>112</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61.08</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0.76600000000000001</v>
      </c>
      <c r="LI50">
        <v>1</v>
      </c>
      <c r="LJ50">
        <v>0</v>
      </c>
      <c r="LK50">
        <v>0</v>
      </c>
      <c r="LL50">
        <v>1</v>
      </c>
      <c r="LM50">
        <v>0.95</v>
      </c>
      <c r="LN50">
        <v>0</v>
      </c>
      <c r="LO50">
        <v>1</v>
      </c>
      <c r="LP50">
        <v>1</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row>
    <row r="51" spans="1:355" x14ac:dyDescent="0.2">
      <c r="A51" t="str">
        <v>GS TPDDTEC</v>
      </c>
      <c r="B51" t="str">
        <v>GS Improved Cook-Stoves and Kitchen Regimes version 01</v>
      </c>
      <c r="C51" t="str">
        <v>GS447</v>
      </c>
      <c r="D51">
        <v>2021</v>
      </c>
      <c r="E51" t="str">
        <v>NA</v>
      </c>
      <c r="F51">
        <v>7506609</v>
      </c>
      <c r="G51" t="str">
        <v>charcoal</v>
      </c>
      <c r="H51">
        <v>157844</v>
      </c>
      <c r="I51">
        <v>4.060451553267291E-3</v>
      </c>
      <c r="J51">
        <v>4.0310825081071987E-3</v>
      </c>
      <c r="K51" t="str">
        <v>gs_imp_charcoal</v>
      </c>
      <c r="L51">
        <v>1</v>
      </c>
      <c r="M51" t="str">
        <v>Sub-Saharan Africa</v>
      </c>
      <c r="N51" t="str">
        <v>Uganda</v>
      </c>
      <c r="O51" t="str">
        <v>Uganda tot</v>
      </c>
      <c r="P51">
        <v>4.5</v>
      </c>
      <c r="Q51">
        <v>0.88</v>
      </c>
      <c r="R51">
        <v>0.49</v>
      </c>
      <c r="S51">
        <v>0.61499999999999999</v>
      </c>
      <c r="T51">
        <v>38873509</v>
      </c>
      <c r="U51">
        <v>0</v>
      </c>
      <c r="V51">
        <v>1</v>
      </c>
      <c r="W51">
        <v>0</v>
      </c>
      <c r="X51">
        <v>38873509</v>
      </c>
      <c r="Y51">
        <v>0</v>
      </c>
      <c r="Z51">
        <v>1</v>
      </c>
      <c r="AA51">
        <v>0</v>
      </c>
      <c r="AB51">
        <v>0</v>
      </c>
      <c r="AC51">
        <v>0</v>
      </c>
      <c r="AD51">
        <v>0</v>
      </c>
      <c r="AE51">
        <v>0</v>
      </c>
      <c r="AF51">
        <v>0</v>
      </c>
      <c r="AG51">
        <v>0</v>
      </c>
      <c r="AH51">
        <v>0</v>
      </c>
      <c r="AI51">
        <v>0</v>
      </c>
      <c r="AJ51">
        <v>0</v>
      </c>
      <c r="AK51">
        <v>0</v>
      </c>
      <c r="AL51">
        <v>0</v>
      </c>
      <c r="AM51">
        <v>0</v>
      </c>
      <c r="AN51">
        <v>0.18233333333333332</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2.9499999999999998E-2</v>
      </c>
      <c r="BS51">
        <v>0</v>
      </c>
      <c r="BT51">
        <v>0</v>
      </c>
      <c r="BU51">
        <v>0</v>
      </c>
      <c r="BV51">
        <v>0</v>
      </c>
      <c r="BW51">
        <v>0</v>
      </c>
      <c r="BX51">
        <v>112</v>
      </c>
      <c r="BY51">
        <v>0</v>
      </c>
      <c r="BZ51">
        <v>0</v>
      </c>
      <c r="CA51">
        <v>0</v>
      </c>
      <c r="CB51">
        <v>0</v>
      </c>
      <c r="CC51">
        <v>0</v>
      </c>
      <c r="CD51">
        <v>0</v>
      </c>
      <c r="CE51">
        <v>9.8800000000000008</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61.08</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1</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2.9499999999999998E-2</v>
      </c>
      <c r="HJ51">
        <v>0</v>
      </c>
      <c r="HK51">
        <v>0</v>
      </c>
      <c r="HL51">
        <v>0</v>
      </c>
      <c r="HM51">
        <v>0</v>
      </c>
      <c r="HN51">
        <v>0</v>
      </c>
      <c r="HO51">
        <v>112</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61.08</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0.77559999999999996</v>
      </c>
      <c r="LI51">
        <v>1</v>
      </c>
      <c r="LJ51">
        <v>0</v>
      </c>
      <c r="LK51">
        <v>0</v>
      </c>
      <c r="LL51">
        <v>1</v>
      </c>
      <c r="LM51">
        <v>0.95</v>
      </c>
      <c r="LN51">
        <v>0</v>
      </c>
      <c r="LO51">
        <v>1</v>
      </c>
      <c r="LP51">
        <v>1</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row>
    <row r="52" spans="1:355" x14ac:dyDescent="0.2">
      <c r="A52" t="str">
        <v>GS TPDDTEC</v>
      </c>
      <c r="B52" t="str">
        <v>GS TPDDTEC v3.1</v>
      </c>
      <c r="C52" t="str">
        <v>GS2564</v>
      </c>
      <c r="D52" t="str">
        <v>2019/2021</v>
      </c>
      <c r="E52" t="str">
        <v>NA</v>
      </c>
      <c r="F52">
        <v>124931</v>
      </c>
      <c r="G52" t="str">
        <v>switch</v>
      </c>
      <c r="H52">
        <v>99774</v>
      </c>
      <c r="I52">
        <v>3.3833599754761169E-2</v>
      </c>
      <c r="J52">
        <v>3.3270150307341061E-2</v>
      </c>
      <c r="K52" t="str">
        <v>gs_lpg</v>
      </c>
      <c r="L52">
        <v>1</v>
      </c>
      <c r="M52" t="str">
        <v>Central America</v>
      </c>
      <c r="N52" t="str">
        <v>Haiti</v>
      </c>
      <c r="O52" t="str">
        <v>Ouest</v>
      </c>
      <c r="P52">
        <v>4.3</v>
      </c>
      <c r="Q52">
        <v>0.96</v>
      </c>
      <c r="R52">
        <v>0.435</v>
      </c>
      <c r="S52">
        <v>0.54100000000000004</v>
      </c>
      <c r="T52">
        <v>2948962</v>
      </c>
      <c r="U52">
        <v>0</v>
      </c>
      <c r="V52">
        <v>1</v>
      </c>
      <c r="W52">
        <v>0</v>
      </c>
      <c r="X52">
        <v>2948962</v>
      </c>
      <c r="Y52">
        <v>0</v>
      </c>
      <c r="Z52">
        <v>1</v>
      </c>
      <c r="AA52">
        <v>1</v>
      </c>
      <c r="AB52">
        <v>0</v>
      </c>
      <c r="AC52">
        <v>0</v>
      </c>
      <c r="AD52">
        <v>0</v>
      </c>
      <c r="AE52">
        <v>0</v>
      </c>
      <c r="AF52">
        <v>0</v>
      </c>
      <c r="AG52">
        <v>0</v>
      </c>
      <c r="AH52">
        <v>0</v>
      </c>
      <c r="AI52">
        <v>0</v>
      </c>
      <c r="AJ52">
        <v>0</v>
      </c>
      <c r="AK52">
        <v>0</v>
      </c>
      <c r="AL52">
        <v>0</v>
      </c>
      <c r="AM52">
        <v>0</v>
      </c>
      <c r="AN52">
        <v>2.3199999999999998</v>
      </c>
      <c r="AO52">
        <v>8.0000000000000002E-3</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2.9499999999999998E-2</v>
      </c>
      <c r="BS52">
        <v>4.3799999999999999E-2</v>
      </c>
      <c r="BT52">
        <v>4.7300000000000002E-2</v>
      </c>
      <c r="BU52">
        <v>0</v>
      </c>
      <c r="BV52">
        <v>0</v>
      </c>
      <c r="BW52">
        <v>0</v>
      </c>
      <c r="BX52">
        <v>747.04</v>
      </c>
      <c r="BY52">
        <v>71.900000000000006</v>
      </c>
      <c r="BZ52">
        <v>63.1</v>
      </c>
      <c r="CA52">
        <v>0</v>
      </c>
      <c r="CB52">
        <v>0</v>
      </c>
      <c r="CC52">
        <v>0</v>
      </c>
      <c r="CD52">
        <v>0</v>
      </c>
      <c r="CE52">
        <v>226.45</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1</v>
      </c>
      <c r="FS52">
        <v>1</v>
      </c>
      <c r="FT52">
        <v>1</v>
      </c>
      <c r="FU52">
        <v>0</v>
      </c>
      <c r="FV52">
        <v>0</v>
      </c>
      <c r="FW52">
        <v>0</v>
      </c>
      <c r="FX52">
        <v>0</v>
      </c>
      <c r="FY52">
        <v>0.3</v>
      </c>
      <c r="FZ52">
        <v>0.01</v>
      </c>
      <c r="GA52">
        <v>0.8</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2.9499999999999998E-2</v>
      </c>
      <c r="HJ52">
        <v>4.3799999999999999E-2</v>
      </c>
      <c r="HK52">
        <v>4.7300000000000002E-2</v>
      </c>
      <c r="HL52">
        <v>0</v>
      </c>
      <c r="HM52">
        <v>0</v>
      </c>
      <c r="HN52">
        <v>0</v>
      </c>
      <c r="HO52">
        <v>747.04</v>
      </c>
      <c r="HP52">
        <v>71.900000000000006</v>
      </c>
      <c r="HQ52">
        <v>63.1</v>
      </c>
      <c r="HR52">
        <v>0</v>
      </c>
      <c r="HS52">
        <v>0</v>
      </c>
      <c r="HT52">
        <v>0</v>
      </c>
      <c r="HU52">
        <v>0</v>
      </c>
      <c r="HV52">
        <v>226.45</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0.85</v>
      </c>
      <c r="LI52">
        <v>0.88</v>
      </c>
      <c r="LJ52">
        <v>0</v>
      </c>
      <c r="LK52">
        <v>0</v>
      </c>
      <c r="LL52">
        <v>0</v>
      </c>
      <c r="LM52">
        <v>1</v>
      </c>
      <c r="LN52">
        <v>0</v>
      </c>
      <c r="LO52">
        <v>0.82609999999999995</v>
      </c>
      <c r="LP52">
        <v>1</v>
      </c>
      <c r="LQ52">
        <v>0</v>
      </c>
      <c r="LR52">
        <v>0</v>
      </c>
      <c r="LS52">
        <v>0</v>
      </c>
      <c r="LT52">
        <v>0</v>
      </c>
      <c r="LU52">
        <v>0</v>
      </c>
      <c r="LV52">
        <v>0</v>
      </c>
      <c r="LW52">
        <v>0</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row>
    <row r="53" spans="1:355" x14ac:dyDescent="0.2">
      <c r="A53" t="str">
        <v>GS TPDDTEC</v>
      </c>
      <c r="B53" t="str">
        <v>GS TPDDTEC v3.1</v>
      </c>
      <c r="C53" t="str">
        <v>GS7438</v>
      </c>
      <c r="D53">
        <v>2019</v>
      </c>
      <c r="E53" t="str">
        <v>NA</v>
      </c>
      <c r="F53">
        <v>103512</v>
      </c>
      <c r="G53" t="str">
        <v>firewood</v>
      </c>
      <c r="H53">
        <v>32837.242050398301</v>
      </c>
      <c r="I53">
        <v>7.3617305488824546E-3</v>
      </c>
      <c r="J53">
        <v>7.3468977440039988E-3</v>
      </c>
      <c r="K53" t="str">
        <v>gs_imp_firewood</v>
      </c>
      <c r="L53">
        <v>1</v>
      </c>
      <c r="M53" t="str">
        <v>Sub-Saharan Africa</v>
      </c>
      <c r="N53" t="str">
        <v>Uganda</v>
      </c>
      <c r="O53" t="str">
        <v>Uganda tot</v>
      </c>
      <c r="P53">
        <v>4.5</v>
      </c>
      <c r="Q53">
        <v>0.88</v>
      </c>
      <c r="R53">
        <v>0.49</v>
      </c>
      <c r="S53">
        <v>0.61499999999999999</v>
      </c>
      <c r="T53">
        <v>1</v>
      </c>
      <c r="U53">
        <v>0</v>
      </c>
      <c r="V53">
        <v>4460533</v>
      </c>
      <c r="W53">
        <v>0</v>
      </c>
      <c r="X53">
        <v>4460533</v>
      </c>
      <c r="Y53">
        <v>0.48099999999999998</v>
      </c>
      <c r="Z53">
        <v>0</v>
      </c>
      <c r="AA53">
        <v>0</v>
      </c>
      <c r="AB53">
        <v>0</v>
      </c>
      <c r="AC53">
        <v>0</v>
      </c>
      <c r="AD53">
        <v>0</v>
      </c>
      <c r="AE53">
        <v>0</v>
      </c>
      <c r="AF53">
        <v>0</v>
      </c>
      <c r="AG53">
        <v>0</v>
      </c>
      <c r="AH53">
        <v>0</v>
      </c>
      <c r="AI53">
        <v>0</v>
      </c>
      <c r="AJ53">
        <v>0</v>
      </c>
      <c r="AK53">
        <v>0</v>
      </c>
      <c r="AL53">
        <v>0</v>
      </c>
      <c r="AM53">
        <v>12.24</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1.5599999999999999E-2</v>
      </c>
      <c r="BR53">
        <v>1.5599999999999999E-2</v>
      </c>
      <c r="BS53">
        <v>0</v>
      </c>
      <c r="BT53">
        <v>0</v>
      </c>
      <c r="BU53">
        <v>0</v>
      </c>
      <c r="BV53">
        <v>0</v>
      </c>
      <c r="BW53">
        <v>112</v>
      </c>
      <c r="BX53">
        <v>896</v>
      </c>
      <c r="BY53">
        <v>0</v>
      </c>
      <c r="BZ53">
        <v>0</v>
      </c>
      <c r="CA53">
        <v>0</v>
      </c>
      <c r="CB53">
        <v>0</v>
      </c>
      <c r="CC53">
        <v>0</v>
      </c>
      <c r="CD53">
        <v>33.950000000000003</v>
      </c>
      <c r="CE53">
        <v>271.60000000000002</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0.48099999999999998</v>
      </c>
      <c r="FR53">
        <v>0</v>
      </c>
      <c r="FS53">
        <v>0</v>
      </c>
      <c r="FT53">
        <v>0</v>
      </c>
      <c r="FU53">
        <v>0</v>
      </c>
      <c r="FV53">
        <v>0</v>
      </c>
      <c r="FW53">
        <v>0</v>
      </c>
      <c r="FX53">
        <v>4.03</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1.5599999999999999E-2</v>
      </c>
      <c r="HI53">
        <v>1.5599999999999999E-2</v>
      </c>
      <c r="HJ53">
        <v>0</v>
      </c>
      <c r="HK53">
        <v>0</v>
      </c>
      <c r="HL53">
        <v>0</v>
      </c>
      <c r="HM53">
        <v>0</v>
      </c>
      <c r="HN53">
        <v>112</v>
      </c>
      <c r="HO53">
        <v>896</v>
      </c>
      <c r="HP53">
        <v>0</v>
      </c>
      <c r="HQ53">
        <v>0</v>
      </c>
      <c r="HR53">
        <v>0</v>
      </c>
      <c r="HS53">
        <v>0</v>
      </c>
      <c r="HT53">
        <v>0</v>
      </c>
      <c r="HU53">
        <v>33.950000000000003</v>
      </c>
      <c r="HV53">
        <v>271.60000000000002</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0.9</v>
      </c>
      <c r="LI53">
        <v>1</v>
      </c>
      <c r="LJ53">
        <v>0</v>
      </c>
      <c r="LK53">
        <v>0</v>
      </c>
      <c r="LL53">
        <v>0</v>
      </c>
      <c r="LM53">
        <v>1</v>
      </c>
      <c r="LN53">
        <v>0</v>
      </c>
      <c r="LO53">
        <v>1</v>
      </c>
      <c r="LP53">
        <v>1</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0</v>
      </c>
    </row>
    <row r="54" spans="1:355" x14ac:dyDescent="0.2">
      <c r="A54" t="str">
        <v>GS TPDDTEC</v>
      </c>
      <c r="B54" t="str">
        <v>GS TPDDTEC v3.1</v>
      </c>
      <c r="C54" t="str">
        <v>GS7438</v>
      </c>
      <c r="D54">
        <v>2019</v>
      </c>
      <c r="E54" t="str">
        <v>NA</v>
      </c>
      <c r="F54">
        <v>103512</v>
      </c>
      <c r="G54" t="str">
        <v>charcoal</v>
      </c>
      <c r="H54">
        <v>70289.431499734113</v>
      </c>
      <c r="I54">
        <v>1.5758079023232001E-2</v>
      </c>
      <c r="J54">
        <v>1.5758079023232001E-2</v>
      </c>
      <c r="K54" t="str">
        <v>gs_imp_charcoal</v>
      </c>
      <c r="L54">
        <v>1</v>
      </c>
      <c r="M54" t="str">
        <v>Sub-Saharan Africa</v>
      </c>
      <c r="N54" t="str">
        <v>Uganda</v>
      </c>
      <c r="O54" t="str">
        <v>Uganda tot</v>
      </c>
      <c r="P54">
        <v>4.5</v>
      </c>
      <c r="Q54">
        <v>0.88</v>
      </c>
      <c r="R54">
        <v>0.49</v>
      </c>
      <c r="S54">
        <v>0.61499999999999999</v>
      </c>
      <c r="T54">
        <v>1</v>
      </c>
      <c r="U54">
        <v>0</v>
      </c>
      <c r="V54">
        <v>4460533</v>
      </c>
      <c r="W54">
        <v>0</v>
      </c>
      <c r="X54">
        <v>4460533</v>
      </c>
      <c r="Y54">
        <v>0</v>
      </c>
      <c r="Z54">
        <v>0.51900000000000002</v>
      </c>
      <c r="AA54">
        <v>0</v>
      </c>
      <c r="AB54">
        <v>0</v>
      </c>
      <c r="AC54">
        <v>0</v>
      </c>
      <c r="AD54">
        <v>0</v>
      </c>
      <c r="AE54">
        <v>0</v>
      </c>
      <c r="AF54">
        <v>0</v>
      </c>
      <c r="AG54">
        <v>0</v>
      </c>
      <c r="AH54">
        <v>0</v>
      </c>
      <c r="AI54">
        <v>0</v>
      </c>
      <c r="AJ54">
        <v>0</v>
      </c>
      <c r="AK54">
        <v>0</v>
      </c>
      <c r="AL54">
        <v>0</v>
      </c>
      <c r="AM54">
        <v>0</v>
      </c>
      <c r="AN54">
        <v>0.3175</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1.5599999999999999E-2</v>
      </c>
      <c r="BR54">
        <v>1.5599999999999999E-2</v>
      </c>
      <c r="BS54">
        <v>0</v>
      </c>
      <c r="BT54">
        <v>0</v>
      </c>
      <c r="BU54">
        <v>0</v>
      </c>
      <c r="BV54">
        <v>0</v>
      </c>
      <c r="BW54">
        <v>112</v>
      </c>
      <c r="BX54">
        <v>896</v>
      </c>
      <c r="BY54">
        <v>0</v>
      </c>
      <c r="BZ54">
        <v>0</v>
      </c>
      <c r="CA54">
        <v>0</v>
      </c>
      <c r="CB54">
        <v>0</v>
      </c>
      <c r="CC54">
        <v>0</v>
      </c>
      <c r="CD54">
        <v>33.950000000000003</v>
      </c>
      <c r="CE54">
        <v>271.60000000000002</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0.51900000000000002</v>
      </c>
      <c r="FS54">
        <v>0</v>
      </c>
      <c r="FT54">
        <v>0</v>
      </c>
      <c r="FU54">
        <v>0</v>
      </c>
      <c r="FV54">
        <v>0</v>
      </c>
      <c r="FW54">
        <v>0</v>
      </c>
      <c r="FX54">
        <v>0</v>
      </c>
      <c r="FY54">
        <v>6.25E-2</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1.5599999999999999E-2</v>
      </c>
      <c r="HI54">
        <v>1.5599999999999999E-2</v>
      </c>
      <c r="HJ54">
        <v>0</v>
      </c>
      <c r="HK54">
        <v>0</v>
      </c>
      <c r="HL54">
        <v>0</v>
      </c>
      <c r="HM54">
        <v>0</v>
      </c>
      <c r="HN54">
        <v>112</v>
      </c>
      <c r="HO54">
        <v>896</v>
      </c>
      <c r="HP54">
        <v>0</v>
      </c>
      <c r="HQ54">
        <v>0</v>
      </c>
      <c r="HR54">
        <v>0</v>
      </c>
      <c r="HS54">
        <v>0</v>
      </c>
      <c r="HT54">
        <v>0</v>
      </c>
      <c r="HU54">
        <v>33.950000000000003</v>
      </c>
      <c r="HV54">
        <v>271.60000000000002</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0.9</v>
      </c>
      <c r="LI54">
        <v>1</v>
      </c>
      <c r="LJ54">
        <v>0</v>
      </c>
      <c r="LK54">
        <v>0</v>
      </c>
      <c r="LL54">
        <v>0</v>
      </c>
      <c r="LM54">
        <v>1</v>
      </c>
      <c r="LN54">
        <v>0</v>
      </c>
      <c r="LO54">
        <v>1</v>
      </c>
      <c r="LP54">
        <v>1</v>
      </c>
      <c r="LQ54">
        <v>0</v>
      </c>
      <c r="LR54">
        <v>0</v>
      </c>
      <c r="LS54">
        <v>0</v>
      </c>
      <c r="LT54">
        <v>0</v>
      </c>
      <c r="LU54">
        <v>0</v>
      </c>
      <c r="LV54">
        <v>0</v>
      </c>
      <c r="LW54">
        <v>0</v>
      </c>
      <c r="LX54">
        <v>0</v>
      </c>
      <c r="LY54">
        <v>0</v>
      </c>
      <c r="LZ54">
        <v>0</v>
      </c>
      <c r="MA54">
        <v>0</v>
      </c>
      <c r="MB54">
        <v>0</v>
      </c>
      <c r="MC54">
        <v>0</v>
      </c>
      <c r="MD54">
        <v>0</v>
      </c>
      <c r="ME54">
        <v>0</v>
      </c>
      <c r="MF54">
        <v>0</v>
      </c>
      <c r="MG54">
        <v>0</v>
      </c>
      <c r="MH54">
        <v>0</v>
      </c>
      <c r="MI54">
        <v>0</v>
      </c>
      <c r="MJ54">
        <v>0</v>
      </c>
      <c r="MK54">
        <v>0</v>
      </c>
      <c r="ML54">
        <v>0</v>
      </c>
      <c r="MM54">
        <v>0</v>
      </c>
      <c r="MN54">
        <v>0</v>
      </c>
      <c r="MO54">
        <v>0</v>
      </c>
      <c r="MP54">
        <v>0</v>
      </c>
      <c r="MQ54">
        <v>0</v>
      </c>
    </row>
    <row r="55" spans="1:355" x14ac:dyDescent="0.2">
      <c r="A55" t="str">
        <v>CDM AMS II G</v>
      </c>
      <c r="B55" t="str">
        <v>AMS-II.G. Version 03 </v>
      </c>
      <c r="C55" t="str">
        <v>GS913</v>
      </c>
      <c r="D55">
        <v>9</v>
      </c>
      <c r="E55" t="str">
        <v>domestic</v>
      </c>
      <c r="F55">
        <v>229704</v>
      </c>
      <c r="G55" t="str">
        <v>firewood</v>
      </c>
      <c r="H55">
        <v>25316</v>
      </c>
      <c r="I55">
        <v>7.5661123284952768E-3</v>
      </c>
      <c r="J55">
        <v>7.5275436822558354E-3</v>
      </c>
      <c r="K55" t="str">
        <v>cdm_imp_firewood</v>
      </c>
      <c r="L55">
        <v>1</v>
      </c>
      <c r="M55" t="str">
        <v>Sub-Saharan Africa</v>
      </c>
      <c r="N55" t="str">
        <v>Lesotho</v>
      </c>
      <c r="O55" t="str">
        <v>districts Berea, Maseru, Leribe, Mohale’s Hoek, Mafeteng
and Butha-Buthe.</v>
      </c>
      <c r="P55">
        <v>3.3</v>
      </c>
      <c r="Q55">
        <v>0.98</v>
      </c>
      <c r="R55">
        <v>0.36066666666666669</v>
      </c>
      <c r="S55">
        <v>0.4906666666666667</v>
      </c>
      <c r="T55">
        <v>9142</v>
      </c>
      <c r="U55">
        <v>0</v>
      </c>
      <c r="V55">
        <v>366</v>
      </c>
      <c r="W55">
        <v>0</v>
      </c>
      <c r="X55">
        <v>3345972</v>
      </c>
      <c r="Y55">
        <v>1</v>
      </c>
      <c r="Z55">
        <v>0</v>
      </c>
      <c r="AA55">
        <v>0</v>
      </c>
      <c r="AB55">
        <v>0</v>
      </c>
      <c r="AC55">
        <v>0</v>
      </c>
      <c r="AD55">
        <v>0</v>
      </c>
      <c r="AE55">
        <v>0</v>
      </c>
      <c r="AF55">
        <v>0</v>
      </c>
      <c r="AG55">
        <v>0</v>
      </c>
      <c r="AH55">
        <v>0</v>
      </c>
      <c r="AI55">
        <v>0</v>
      </c>
      <c r="AJ55">
        <v>0</v>
      </c>
      <c r="AK55">
        <v>0</v>
      </c>
      <c r="AL55">
        <v>0</v>
      </c>
      <c r="AM55">
        <v>10.136986301369863</v>
      </c>
      <c r="AN55">
        <v>0</v>
      </c>
      <c r="AO55">
        <v>0</v>
      </c>
      <c r="AP55">
        <v>0</v>
      </c>
      <c r="AQ55">
        <v>0</v>
      </c>
      <c r="AR55">
        <v>0</v>
      </c>
      <c r="AS55">
        <v>0</v>
      </c>
      <c r="AT55">
        <v>0</v>
      </c>
      <c r="AU55">
        <v>0</v>
      </c>
      <c r="AV55">
        <v>0</v>
      </c>
      <c r="AW55">
        <v>0</v>
      </c>
      <c r="AX55">
        <v>0</v>
      </c>
      <c r="AY55">
        <v>0</v>
      </c>
      <c r="AZ55">
        <v>0</v>
      </c>
      <c r="BA55">
        <v>0</v>
      </c>
      <c r="BB55">
        <v>0</v>
      </c>
      <c r="BC55">
        <v>0.1</v>
      </c>
      <c r="BD55">
        <v>0</v>
      </c>
      <c r="BE55">
        <v>0</v>
      </c>
      <c r="BF55">
        <v>0</v>
      </c>
      <c r="BG55">
        <v>0</v>
      </c>
      <c r="BH55">
        <v>0</v>
      </c>
      <c r="BI55">
        <v>0</v>
      </c>
      <c r="BJ55">
        <v>0</v>
      </c>
      <c r="BK55">
        <v>0</v>
      </c>
      <c r="BL55">
        <v>0</v>
      </c>
      <c r="BM55">
        <v>0</v>
      </c>
      <c r="BN55">
        <v>0</v>
      </c>
      <c r="BO55">
        <v>0</v>
      </c>
      <c r="BP55">
        <v>0</v>
      </c>
      <c r="BQ55">
        <v>1.4999999999999999E-2</v>
      </c>
      <c r="BR55">
        <v>0</v>
      </c>
      <c r="BS55">
        <v>0</v>
      </c>
      <c r="BT55">
        <v>0</v>
      </c>
      <c r="BU55">
        <v>0</v>
      </c>
      <c r="BV55">
        <v>0</v>
      </c>
      <c r="BW55">
        <v>81.599999999999994</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1</v>
      </c>
      <c r="FR55">
        <v>0</v>
      </c>
      <c r="FS55">
        <v>0</v>
      </c>
      <c r="FT55">
        <v>0</v>
      </c>
      <c r="FU55">
        <v>0</v>
      </c>
      <c r="FV55">
        <v>0</v>
      </c>
      <c r="FW55">
        <v>0</v>
      </c>
      <c r="FX55">
        <v>2.3038605230386056</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0.44</v>
      </c>
      <c r="GU55">
        <v>0</v>
      </c>
      <c r="GV55">
        <v>0</v>
      </c>
      <c r="GW55">
        <v>0</v>
      </c>
      <c r="GX55">
        <v>0</v>
      </c>
      <c r="GY55">
        <v>0</v>
      </c>
      <c r="GZ55">
        <v>0</v>
      </c>
      <c r="HA55">
        <v>0</v>
      </c>
      <c r="HB55">
        <v>0</v>
      </c>
      <c r="HC55">
        <v>0</v>
      </c>
      <c r="HD55">
        <v>0</v>
      </c>
      <c r="HE55">
        <v>0</v>
      </c>
      <c r="HF55">
        <v>0</v>
      </c>
      <c r="HG55">
        <v>0</v>
      </c>
      <c r="HH55">
        <v>1.4999999999999999E-2</v>
      </c>
      <c r="HI55">
        <v>1.4999999999999999E-2</v>
      </c>
      <c r="HJ55">
        <v>0</v>
      </c>
      <c r="HK55">
        <v>0</v>
      </c>
      <c r="HL55">
        <v>0</v>
      </c>
      <c r="HM55">
        <v>0</v>
      </c>
      <c r="HN55">
        <v>81.599999999999994</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0.88239999999999996</v>
      </c>
      <c r="LI55">
        <v>0.95569999999999999</v>
      </c>
      <c r="LJ55">
        <v>0</v>
      </c>
      <c r="LK55">
        <v>0</v>
      </c>
      <c r="LL55">
        <v>1</v>
      </c>
      <c r="LM55">
        <v>0.95</v>
      </c>
      <c r="LN55">
        <v>0</v>
      </c>
      <c r="LO55">
        <v>1</v>
      </c>
      <c r="LP55">
        <v>0.78</v>
      </c>
      <c r="LQ55">
        <v>0</v>
      </c>
      <c r="LR55">
        <v>0</v>
      </c>
      <c r="LS55">
        <v>0</v>
      </c>
      <c r="LT55">
        <v>0</v>
      </c>
      <c r="LU55">
        <v>0</v>
      </c>
      <c r="LV55">
        <v>0</v>
      </c>
      <c r="LW55">
        <v>0</v>
      </c>
      <c r="LX55">
        <v>0</v>
      </c>
      <c r="LY55">
        <v>0</v>
      </c>
      <c r="LZ55">
        <v>0</v>
      </c>
      <c r="MA55">
        <v>0</v>
      </c>
      <c r="MB55">
        <v>0</v>
      </c>
      <c r="MC55">
        <v>0</v>
      </c>
      <c r="MD55">
        <v>0</v>
      </c>
      <c r="ME55">
        <v>0</v>
      </c>
      <c r="MF55">
        <v>0</v>
      </c>
      <c r="MG55">
        <v>0</v>
      </c>
      <c r="MH55">
        <v>0</v>
      </c>
      <c r="MI55">
        <v>0</v>
      </c>
      <c r="MJ55">
        <v>0</v>
      </c>
      <c r="MK55">
        <v>0</v>
      </c>
      <c r="ML55">
        <v>0</v>
      </c>
      <c r="MM55">
        <v>0</v>
      </c>
      <c r="MN55">
        <v>0</v>
      </c>
      <c r="MO55">
        <v>0</v>
      </c>
      <c r="MP55">
        <v>0</v>
      </c>
      <c r="MQ55">
        <v>0</v>
      </c>
    </row>
    <row r="56" spans="1:355" x14ac:dyDescent="0.2">
      <c r="A56" t="str">
        <v>CDM AMS II G</v>
      </c>
      <c r="B56" t="str">
        <v>AMS II.G Version 09 </v>
      </c>
      <c r="C56" t="str">
        <v>GS6212</v>
      </c>
      <c r="D56">
        <v>5</v>
      </c>
      <c r="E56" t="str">
        <v>domestic</v>
      </c>
      <c r="F56">
        <v>143692</v>
      </c>
      <c r="G56" t="str">
        <v>firewood</v>
      </c>
      <c r="H56">
        <v>19872</v>
      </c>
      <c r="I56">
        <v>5.7120978507197041E-3</v>
      </c>
      <c r="J56">
        <v>5.8348855330783494E-3</v>
      </c>
      <c r="K56" t="str">
        <v>cdm_imp_firewood</v>
      </c>
      <c r="L56">
        <v>1</v>
      </c>
      <c r="M56" t="str">
        <v>Asia</v>
      </c>
      <c r="N56" t="str">
        <v>Nepal</v>
      </c>
      <c r="O56" t="str">
        <v>Nepal tot</v>
      </c>
      <c r="P56">
        <v>4.2</v>
      </c>
      <c r="Q56">
        <v>0.86</v>
      </c>
      <c r="R56">
        <v>0.44</v>
      </c>
      <c r="S56">
        <v>0.52800000000000002</v>
      </c>
      <c r="T56">
        <v>14142</v>
      </c>
      <c r="U56">
        <v>0</v>
      </c>
      <c r="V56">
        <v>246</v>
      </c>
      <c r="W56">
        <v>0</v>
      </c>
      <c r="X56">
        <v>3478932</v>
      </c>
      <c r="Y56">
        <v>1</v>
      </c>
      <c r="Z56">
        <v>0</v>
      </c>
      <c r="AA56">
        <v>0</v>
      </c>
      <c r="AB56">
        <v>0</v>
      </c>
      <c r="AC56">
        <v>0</v>
      </c>
      <c r="AD56">
        <v>0</v>
      </c>
      <c r="AE56">
        <v>0</v>
      </c>
      <c r="AF56">
        <v>0</v>
      </c>
      <c r="AG56">
        <v>0</v>
      </c>
      <c r="AH56">
        <v>0</v>
      </c>
      <c r="AI56">
        <v>0</v>
      </c>
      <c r="AJ56">
        <v>0</v>
      </c>
      <c r="AK56">
        <v>0</v>
      </c>
      <c r="AL56">
        <v>0</v>
      </c>
      <c r="AM56">
        <v>11.589041095890412</v>
      </c>
      <c r="AN56">
        <v>0</v>
      </c>
      <c r="AO56">
        <v>0</v>
      </c>
      <c r="AP56">
        <v>0</v>
      </c>
      <c r="AQ56">
        <v>0</v>
      </c>
      <c r="AR56">
        <v>0</v>
      </c>
      <c r="AS56">
        <v>0</v>
      </c>
      <c r="AT56">
        <v>0</v>
      </c>
      <c r="AU56">
        <v>0</v>
      </c>
      <c r="AV56">
        <v>0</v>
      </c>
      <c r="AW56">
        <v>0</v>
      </c>
      <c r="AX56">
        <v>0</v>
      </c>
      <c r="AY56">
        <v>0</v>
      </c>
      <c r="AZ56">
        <v>0</v>
      </c>
      <c r="BA56">
        <v>0</v>
      </c>
      <c r="BB56">
        <v>0</v>
      </c>
      <c r="BC56">
        <v>0.1</v>
      </c>
      <c r="BD56">
        <v>0</v>
      </c>
      <c r="BE56">
        <v>0</v>
      </c>
      <c r="BF56">
        <v>0</v>
      </c>
      <c r="BG56">
        <v>0</v>
      </c>
      <c r="BH56">
        <v>0</v>
      </c>
      <c r="BI56">
        <v>0</v>
      </c>
      <c r="BJ56">
        <v>0</v>
      </c>
      <c r="BK56">
        <v>0</v>
      </c>
      <c r="BL56">
        <v>0</v>
      </c>
      <c r="BM56">
        <v>0</v>
      </c>
      <c r="BN56">
        <v>0</v>
      </c>
      <c r="BO56">
        <v>0</v>
      </c>
      <c r="BP56">
        <v>0</v>
      </c>
      <c r="BQ56">
        <v>1.5599999999999999E-2</v>
      </c>
      <c r="BR56">
        <v>0</v>
      </c>
      <c r="BS56">
        <v>0</v>
      </c>
      <c r="BT56">
        <v>0</v>
      </c>
      <c r="BU56">
        <v>0</v>
      </c>
      <c r="BV56">
        <v>0</v>
      </c>
      <c r="BW56">
        <v>63.7</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1</v>
      </c>
      <c r="FR56">
        <v>0</v>
      </c>
      <c r="FS56">
        <v>0</v>
      </c>
      <c r="FT56">
        <v>0</v>
      </c>
      <c r="FU56">
        <v>0</v>
      </c>
      <c r="FV56">
        <v>0</v>
      </c>
      <c r="FW56">
        <v>0</v>
      </c>
      <c r="FX56">
        <v>4.1567579253552402</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0.27879999999999999</v>
      </c>
      <c r="GU56">
        <v>0</v>
      </c>
      <c r="GV56">
        <v>0</v>
      </c>
      <c r="GW56">
        <v>0</v>
      </c>
      <c r="GX56">
        <v>0</v>
      </c>
      <c r="GY56">
        <v>0</v>
      </c>
      <c r="GZ56">
        <v>0</v>
      </c>
      <c r="HA56">
        <v>0</v>
      </c>
      <c r="HB56">
        <v>0</v>
      </c>
      <c r="HC56">
        <v>0</v>
      </c>
      <c r="HD56">
        <v>0</v>
      </c>
      <c r="HE56">
        <v>0</v>
      </c>
      <c r="HF56">
        <v>0</v>
      </c>
      <c r="HG56">
        <v>0</v>
      </c>
      <c r="HH56">
        <v>1.4999999999999999E-2</v>
      </c>
      <c r="HI56">
        <v>1.5599999999999999E-2</v>
      </c>
      <c r="HJ56">
        <v>0</v>
      </c>
      <c r="HK56">
        <v>0</v>
      </c>
      <c r="HL56">
        <v>0</v>
      </c>
      <c r="HM56">
        <v>0</v>
      </c>
      <c r="HN56">
        <v>63.7</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0.97330000000000005</v>
      </c>
      <c r="LI56">
        <v>0.97260000000000002</v>
      </c>
      <c r="LJ56">
        <v>0</v>
      </c>
      <c r="LK56">
        <v>0</v>
      </c>
      <c r="LL56">
        <v>1</v>
      </c>
      <c r="LM56">
        <v>0.95</v>
      </c>
      <c r="LN56">
        <v>0</v>
      </c>
      <c r="LO56">
        <v>1</v>
      </c>
      <c r="LP56">
        <v>0.78</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row>
    <row r="57" spans="1:355" x14ac:dyDescent="0.2">
      <c r="A57" t="str">
        <v>CDM AMS II G</v>
      </c>
      <c r="B57" t="str">
        <v>AMS II.G Version 09 </v>
      </c>
      <c r="C57" t="str">
        <v>GS6212</v>
      </c>
      <c r="D57">
        <v>2</v>
      </c>
      <c r="E57" t="str">
        <v>domestic</v>
      </c>
      <c r="F57">
        <v>143692</v>
      </c>
      <c r="G57" t="str">
        <v>firewood</v>
      </c>
      <c r="H57">
        <v>34135</v>
      </c>
      <c r="I57">
        <v>6.3528665134980969E-3</v>
      </c>
      <c r="J57">
        <v>6.4895531897502011E-3</v>
      </c>
      <c r="K57" t="str">
        <v>cdm_imp_firewood</v>
      </c>
      <c r="L57">
        <v>1</v>
      </c>
      <c r="M57" t="str">
        <v>Asia</v>
      </c>
      <c r="N57" t="str">
        <v>Nepal</v>
      </c>
      <c r="O57" t="str">
        <v>Nepal tot</v>
      </c>
      <c r="P57">
        <v>4.2</v>
      </c>
      <c r="Q57">
        <v>0.86099999999999999</v>
      </c>
      <c r="R57">
        <v>0.44</v>
      </c>
      <c r="S57">
        <v>0.52800000000000002</v>
      </c>
      <c r="T57">
        <v>14721</v>
      </c>
      <c r="U57">
        <v>0</v>
      </c>
      <c r="V57">
        <v>365</v>
      </c>
      <c r="W57">
        <v>0</v>
      </c>
      <c r="X57">
        <v>5373165</v>
      </c>
      <c r="Y57">
        <v>1</v>
      </c>
      <c r="Z57">
        <v>0</v>
      </c>
      <c r="AA57">
        <v>0</v>
      </c>
      <c r="AB57">
        <v>0</v>
      </c>
      <c r="AC57">
        <v>0</v>
      </c>
      <c r="AD57">
        <v>0</v>
      </c>
      <c r="AE57">
        <v>0</v>
      </c>
      <c r="AF57">
        <v>0</v>
      </c>
      <c r="AG57">
        <v>0</v>
      </c>
      <c r="AH57">
        <v>0</v>
      </c>
      <c r="AI57">
        <v>0</v>
      </c>
      <c r="AJ57">
        <v>0</v>
      </c>
      <c r="AK57">
        <v>0</v>
      </c>
      <c r="AL57">
        <v>0</v>
      </c>
      <c r="AM57">
        <v>12.054794520547945</v>
      </c>
      <c r="AN57">
        <v>0</v>
      </c>
      <c r="AO57">
        <v>0</v>
      </c>
      <c r="AP57">
        <v>0</v>
      </c>
      <c r="AQ57">
        <v>0</v>
      </c>
      <c r="AR57">
        <v>0</v>
      </c>
      <c r="AS57">
        <v>0</v>
      </c>
      <c r="AT57">
        <v>0</v>
      </c>
      <c r="AU57">
        <v>0</v>
      </c>
      <c r="AV57">
        <v>0</v>
      </c>
      <c r="AW57">
        <v>0</v>
      </c>
      <c r="AX57">
        <v>0</v>
      </c>
      <c r="AY57">
        <v>0</v>
      </c>
      <c r="AZ57">
        <v>0</v>
      </c>
      <c r="BA57">
        <v>0</v>
      </c>
      <c r="BB57">
        <v>0</v>
      </c>
      <c r="BC57">
        <v>0.1</v>
      </c>
      <c r="BD57">
        <v>0</v>
      </c>
      <c r="BE57">
        <v>0</v>
      </c>
      <c r="BF57">
        <v>0</v>
      </c>
      <c r="BG57">
        <v>0</v>
      </c>
      <c r="BH57">
        <v>0</v>
      </c>
      <c r="BI57">
        <v>0</v>
      </c>
      <c r="BJ57">
        <v>0</v>
      </c>
      <c r="BK57">
        <v>0</v>
      </c>
      <c r="BL57">
        <v>0</v>
      </c>
      <c r="BM57">
        <v>0</v>
      </c>
      <c r="BN57">
        <v>0</v>
      </c>
      <c r="BO57">
        <v>0</v>
      </c>
      <c r="BP57">
        <v>0</v>
      </c>
      <c r="BQ57">
        <v>1.5599999999999999E-2</v>
      </c>
      <c r="BR57">
        <v>0</v>
      </c>
      <c r="BS57">
        <v>0</v>
      </c>
      <c r="BT57">
        <v>0</v>
      </c>
      <c r="BU57">
        <v>0</v>
      </c>
      <c r="BV57">
        <v>0</v>
      </c>
      <c r="BW57">
        <v>64.400000000000006</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1</v>
      </c>
      <c r="FR57">
        <v>0</v>
      </c>
      <c r="FS57">
        <v>0</v>
      </c>
      <c r="FT57">
        <v>0</v>
      </c>
      <c r="FU57">
        <v>0</v>
      </c>
      <c r="FV57">
        <v>0</v>
      </c>
      <c r="FW57">
        <v>0</v>
      </c>
      <c r="FX57">
        <v>4.3238143904404387</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0.27879999999999999</v>
      </c>
      <c r="GU57">
        <v>0</v>
      </c>
      <c r="GV57">
        <v>0</v>
      </c>
      <c r="GW57">
        <v>0</v>
      </c>
      <c r="GX57">
        <v>0</v>
      </c>
      <c r="GY57">
        <v>0</v>
      </c>
      <c r="GZ57">
        <v>0</v>
      </c>
      <c r="HA57">
        <v>0</v>
      </c>
      <c r="HB57">
        <v>0</v>
      </c>
      <c r="HC57">
        <v>0</v>
      </c>
      <c r="HD57">
        <v>0</v>
      </c>
      <c r="HE57">
        <v>0</v>
      </c>
      <c r="HF57">
        <v>0</v>
      </c>
      <c r="HG57">
        <v>0</v>
      </c>
      <c r="HH57">
        <v>1.4999999999999999E-2</v>
      </c>
      <c r="HI57">
        <v>1.5599999999999999E-2</v>
      </c>
      <c r="HJ57">
        <v>0</v>
      </c>
      <c r="HK57">
        <v>0</v>
      </c>
      <c r="HL57">
        <v>0</v>
      </c>
      <c r="HM57">
        <v>0</v>
      </c>
      <c r="HN57">
        <v>64.400000000000006</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1</v>
      </c>
      <c r="LI57">
        <v>1</v>
      </c>
      <c r="LJ57">
        <v>0</v>
      </c>
      <c r="LK57">
        <v>0</v>
      </c>
      <c r="LL57">
        <v>1</v>
      </c>
      <c r="LM57">
        <v>0.95</v>
      </c>
      <c r="LN57">
        <v>0</v>
      </c>
      <c r="LO57">
        <v>1</v>
      </c>
      <c r="LP57">
        <v>0.78</v>
      </c>
      <c r="LQ57">
        <v>0</v>
      </c>
      <c r="LR57">
        <v>0</v>
      </c>
      <c r="LS57">
        <v>0</v>
      </c>
      <c r="LT57">
        <v>0</v>
      </c>
      <c r="LU57">
        <v>0</v>
      </c>
      <c r="LV57">
        <v>0</v>
      </c>
      <c r="LW57">
        <v>0</v>
      </c>
      <c r="LX57">
        <v>0</v>
      </c>
      <c r="LY57">
        <v>0</v>
      </c>
      <c r="LZ57">
        <v>0</v>
      </c>
      <c r="MA57">
        <v>0</v>
      </c>
      <c r="MB57">
        <v>0</v>
      </c>
      <c r="MC57">
        <v>0</v>
      </c>
      <c r="MD57">
        <v>0</v>
      </c>
      <c r="ME57">
        <v>0</v>
      </c>
      <c r="MF57">
        <v>0</v>
      </c>
      <c r="MG57">
        <v>0</v>
      </c>
      <c r="MH57">
        <v>0</v>
      </c>
      <c r="MI57">
        <v>0</v>
      </c>
      <c r="MJ57">
        <v>0</v>
      </c>
      <c r="MK57">
        <v>0</v>
      </c>
      <c r="ML57">
        <v>0</v>
      </c>
      <c r="MM57">
        <v>0</v>
      </c>
      <c r="MN57">
        <v>0</v>
      </c>
      <c r="MO57">
        <v>0</v>
      </c>
      <c r="MP57">
        <v>0</v>
      </c>
      <c r="MQ57">
        <v>0</v>
      </c>
    </row>
    <row r="58" spans="1:355" x14ac:dyDescent="0.2">
      <c r="A58" t="str">
        <v>GS TPDDTEC</v>
      </c>
      <c r="B58" t="str">
        <v>GS TPDDTEC v2</v>
      </c>
      <c r="C58" t="str">
        <v>GS2758</v>
      </c>
      <c r="D58" t="str">
        <v>Dec 2015-Nov 2016</v>
      </c>
      <c r="E58" t="str">
        <v>domestic</v>
      </c>
      <c r="F58">
        <v>2119324</v>
      </c>
      <c r="G58" t="str">
        <v>firewood</v>
      </c>
      <c r="H58">
        <v>279029.12</v>
      </c>
      <c r="I58">
        <v>8.5050532427042424E-3</v>
      </c>
      <c r="J58">
        <v>8.4141855472785378E-3</v>
      </c>
      <c r="K58" t="str">
        <v>gs_imp_firewood</v>
      </c>
      <c r="L58">
        <v>1</v>
      </c>
      <c r="M58" t="str">
        <v>Central America</v>
      </c>
      <c r="N58" t="str">
        <v>Honduras</v>
      </c>
      <c r="O58" t="str">
        <v>Honduras tot</v>
      </c>
      <c r="P58">
        <v>4.5</v>
      </c>
      <c r="Q58">
        <v>0.69</v>
      </c>
      <c r="R58">
        <v>0.63600000000000001</v>
      </c>
      <c r="S58">
        <v>0.63700000000000001</v>
      </c>
      <c r="T58">
        <v>32807451.292483699</v>
      </c>
      <c r="U58">
        <v>0</v>
      </c>
      <c r="V58">
        <v>1</v>
      </c>
      <c r="W58">
        <v>0</v>
      </c>
      <c r="X58">
        <v>32807451.292483699</v>
      </c>
      <c r="Y58">
        <v>1</v>
      </c>
      <c r="Z58">
        <v>0</v>
      </c>
      <c r="AA58">
        <v>0</v>
      </c>
      <c r="AB58">
        <v>0</v>
      </c>
      <c r="AC58">
        <v>0</v>
      </c>
      <c r="AD58">
        <v>0</v>
      </c>
      <c r="AE58">
        <v>0</v>
      </c>
      <c r="AF58">
        <v>0</v>
      </c>
      <c r="AG58">
        <v>0</v>
      </c>
      <c r="AH58">
        <v>0</v>
      </c>
      <c r="AI58">
        <v>0</v>
      </c>
      <c r="AJ58">
        <v>0</v>
      </c>
      <c r="AK58">
        <v>0</v>
      </c>
      <c r="AL58">
        <v>0</v>
      </c>
      <c r="AM58">
        <v>13.129999999999999</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1.8599999999999998E-2</v>
      </c>
      <c r="BR58">
        <v>0</v>
      </c>
      <c r="BS58">
        <v>0</v>
      </c>
      <c r="BT58">
        <v>0</v>
      </c>
      <c r="BU58">
        <v>0</v>
      </c>
      <c r="BV58">
        <v>0</v>
      </c>
      <c r="BW58">
        <v>112</v>
      </c>
      <c r="BX58">
        <v>0</v>
      </c>
      <c r="BY58">
        <v>0</v>
      </c>
      <c r="BZ58">
        <v>0</v>
      </c>
      <c r="CA58">
        <v>0</v>
      </c>
      <c r="CB58">
        <v>0</v>
      </c>
      <c r="CC58">
        <v>0</v>
      </c>
      <c r="CD58">
        <v>8.6920000000000002</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7.6449999999999987</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1.8599999999999998E-2</v>
      </c>
      <c r="HI58">
        <v>0</v>
      </c>
      <c r="HJ58">
        <v>0</v>
      </c>
      <c r="HK58">
        <v>0</v>
      </c>
      <c r="HL58">
        <v>0</v>
      </c>
      <c r="HM58">
        <v>0</v>
      </c>
      <c r="HN58">
        <v>112</v>
      </c>
      <c r="HO58">
        <v>0</v>
      </c>
      <c r="HP58">
        <v>0</v>
      </c>
      <c r="HQ58">
        <v>0</v>
      </c>
      <c r="HR58">
        <v>0</v>
      </c>
      <c r="HS58">
        <v>0</v>
      </c>
      <c r="HT58">
        <v>0</v>
      </c>
      <c r="HU58">
        <v>8.6920000000000002</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0.98950314111409687</v>
      </c>
      <c r="LI58">
        <v>1</v>
      </c>
      <c r="LJ58">
        <v>0</v>
      </c>
      <c r="LK58">
        <v>0</v>
      </c>
      <c r="LL58">
        <v>0</v>
      </c>
      <c r="LM58">
        <v>1</v>
      </c>
      <c r="LN58">
        <v>0</v>
      </c>
      <c r="LO58">
        <v>1</v>
      </c>
      <c r="LP58">
        <v>1</v>
      </c>
      <c r="LQ58">
        <v>5755</v>
      </c>
      <c r="LR58">
        <v>1.0286921708185053E-2</v>
      </c>
      <c r="LS58">
        <v>0</v>
      </c>
      <c r="LT58">
        <v>0</v>
      </c>
      <c r="LU58">
        <v>0</v>
      </c>
      <c r="LV58">
        <v>0</v>
      </c>
      <c r="LW58">
        <v>0</v>
      </c>
      <c r="LX58">
        <v>0</v>
      </c>
      <c r="LY58">
        <v>0</v>
      </c>
      <c r="LZ58">
        <v>0</v>
      </c>
      <c r="MA58">
        <v>0</v>
      </c>
      <c r="MB58">
        <v>0</v>
      </c>
      <c r="MC58">
        <v>0</v>
      </c>
      <c r="MD58">
        <v>0</v>
      </c>
      <c r="ME58">
        <v>0</v>
      </c>
      <c r="MF58">
        <v>0</v>
      </c>
      <c r="MG58">
        <v>0</v>
      </c>
      <c r="MH58">
        <v>0</v>
      </c>
      <c r="MI58">
        <v>0</v>
      </c>
      <c r="MJ58">
        <v>0</v>
      </c>
      <c r="MK58">
        <v>0</v>
      </c>
      <c r="ML58">
        <v>0</v>
      </c>
      <c r="MM58">
        <v>0</v>
      </c>
      <c r="MN58">
        <v>0</v>
      </c>
      <c r="MO58">
        <v>0</v>
      </c>
      <c r="MP58">
        <v>0</v>
      </c>
      <c r="MQ58">
        <v>0</v>
      </c>
    </row>
    <row r="59" spans="1:355" x14ac:dyDescent="0.2">
      <c r="A59" t="str">
        <v>GS TPDDTEC</v>
      </c>
      <c r="B59" t="str">
        <v>GS TPDDTEC v2</v>
      </c>
      <c r="C59" t="str">
        <v>GS2758</v>
      </c>
      <c r="D59" t="str">
        <v>Dec 2016-Nov 2017</v>
      </c>
      <c r="E59" t="str">
        <v>domestic</v>
      </c>
      <c r="F59">
        <v>2119324</v>
      </c>
      <c r="G59" t="str">
        <v>firewood</v>
      </c>
      <c r="H59">
        <v>312520</v>
      </c>
      <c r="I59">
        <v>8.5275152541087716E-3</v>
      </c>
      <c r="J59">
        <v>8.4393442145248472E-3</v>
      </c>
      <c r="K59" t="str">
        <v>gs_imp_firewood</v>
      </c>
      <c r="L59">
        <v>1</v>
      </c>
      <c r="M59" t="str">
        <v>Central America</v>
      </c>
      <c r="N59" t="str">
        <v>Honduras</v>
      </c>
      <c r="O59" t="str">
        <v>Honduras tot</v>
      </c>
      <c r="P59">
        <v>4.5</v>
      </c>
      <c r="Q59">
        <v>0.69</v>
      </c>
      <c r="R59">
        <v>0.63600000000000001</v>
      </c>
      <c r="S59">
        <v>0.63700000000000001</v>
      </c>
      <c r="T59">
        <v>36648424.62162938</v>
      </c>
      <c r="U59">
        <v>0</v>
      </c>
      <c r="V59">
        <v>1</v>
      </c>
      <c r="W59">
        <v>0</v>
      </c>
      <c r="X59">
        <v>36648424.62162938</v>
      </c>
      <c r="Y59">
        <v>1</v>
      </c>
      <c r="Z59">
        <v>0</v>
      </c>
      <c r="AA59">
        <v>0</v>
      </c>
      <c r="AB59">
        <v>0</v>
      </c>
      <c r="AC59">
        <v>0</v>
      </c>
      <c r="AD59">
        <v>0</v>
      </c>
      <c r="AE59">
        <v>0</v>
      </c>
      <c r="AF59">
        <v>0</v>
      </c>
      <c r="AG59">
        <v>0</v>
      </c>
      <c r="AH59">
        <v>0</v>
      </c>
      <c r="AI59">
        <v>0</v>
      </c>
      <c r="AJ59">
        <v>0</v>
      </c>
      <c r="AK59">
        <v>0</v>
      </c>
      <c r="AL59">
        <v>0</v>
      </c>
      <c r="AM59">
        <v>13.129999999999999</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1.8599999999999998E-2</v>
      </c>
      <c r="BR59">
        <v>0</v>
      </c>
      <c r="BS59">
        <v>0</v>
      </c>
      <c r="BT59">
        <v>0</v>
      </c>
      <c r="BU59">
        <v>0</v>
      </c>
      <c r="BV59">
        <v>0</v>
      </c>
      <c r="BW59">
        <v>112</v>
      </c>
      <c r="BX59">
        <v>0</v>
      </c>
      <c r="BY59">
        <v>0</v>
      </c>
      <c r="BZ59">
        <v>0</v>
      </c>
      <c r="CA59">
        <v>0</v>
      </c>
      <c r="CB59">
        <v>0</v>
      </c>
      <c r="CC59">
        <v>0</v>
      </c>
      <c r="CD59">
        <v>8.6920000000000002</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1</v>
      </c>
      <c r="FR59">
        <v>0</v>
      </c>
      <c r="FS59">
        <v>0</v>
      </c>
      <c r="FT59">
        <v>0</v>
      </c>
      <c r="FU59">
        <v>0</v>
      </c>
      <c r="FV59">
        <v>0</v>
      </c>
      <c r="FW59">
        <v>0</v>
      </c>
      <c r="FX59">
        <v>7.6449999999999987</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1.8599999999999998E-2</v>
      </c>
      <c r="HI59">
        <v>0</v>
      </c>
      <c r="HJ59">
        <v>0</v>
      </c>
      <c r="HK59">
        <v>0</v>
      </c>
      <c r="HL59">
        <v>0</v>
      </c>
      <c r="HM59">
        <v>0</v>
      </c>
      <c r="HN59">
        <v>112</v>
      </c>
      <c r="HO59">
        <v>0</v>
      </c>
      <c r="HP59">
        <v>0</v>
      </c>
      <c r="HQ59">
        <v>0</v>
      </c>
      <c r="HR59">
        <v>0</v>
      </c>
      <c r="HS59">
        <v>0</v>
      </c>
      <c r="HT59">
        <v>0</v>
      </c>
      <c r="HU59">
        <v>8.6920000000000002</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0.98888720129607133</v>
      </c>
      <c r="LI59">
        <v>1</v>
      </c>
      <c r="LJ59">
        <v>0</v>
      </c>
      <c r="LK59">
        <v>0</v>
      </c>
      <c r="LL59">
        <v>0</v>
      </c>
      <c r="LM59">
        <v>1</v>
      </c>
      <c r="LN59">
        <v>0</v>
      </c>
      <c r="LO59">
        <v>1</v>
      </c>
      <c r="LP59">
        <v>1</v>
      </c>
      <c r="LQ59">
        <v>5402</v>
      </c>
      <c r="LR59">
        <v>0.01</v>
      </c>
      <c r="LS59">
        <v>0</v>
      </c>
      <c r="LT59">
        <v>0</v>
      </c>
      <c r="LU59">
        <v>0</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0</v>
      </c>
    </row>
    <row r="60" spans="1:355" x14ac:dyDescent="0.2">
      <c r="A60" t="str">
        <v>GS TPDDTEC</v>
      </c>
      <c r="B60" t="str">
        <v>GS TPDDTEC v2</v>
      </c>
      <c r="C60" t="str">
        <v>GS2758</v>
      </c>
      <c r="D60" t="str">
        <v>Dec 2017-Nov 2018</v>
      </c>
      <c r="E60" t="str">
        <v>domestic</v>
      </c>
      <c r="F60">
        <v>2119324</v>
      </c>
      <c r="G60" t="str">
        <v>firewood</v>
      </c>
      <c r="H60">
        <v>311998</v>
      </c>
      <c r="I60">
        <v>7.8268555023798588E-3</v>
      </c>
      <c r="J60">
        <v>7.6418980742014534E-3</v>
      </c>
      <c r="K60" t="str">
        <v>gs_imp_firewood</v>
      </c>
      <c r="L60">
        <v>1</v>
      </c>
      <c r="M60" t="str">
        <v>Central America</v>
      </c>
      <c r="N60" t="str">
        <v>Honduras</v>
      </c>
      <c r="O60" t="str">
        <v>Honduras tot</v>
      </c>
      <c r="P60">
        <v>4.5</v>
      </c>
      <c r="Q60">
        <v>0.69</v>
      </c>
      <c r="R60">
        <v>0.63600000000000001</v>
      </c>
      <c r="S60">
        <v>0.63700000000000001</v>
      </c>
      <c r="T60">
        <v>39862496.491104618</v>
      </c>
      <c r="U60">
        <v>0</v>
      </c>
      <c r="V60">
        <v>1</v>
      </c>
      <c r="W60">
        <v>0</v>
      </c>
      <c r="X60">
        <v>39862496.491104618</v>
      </c>
      <c r="Y60">
        <v>1</v>
      </c>
      <c r="Z60">
        <v>0</v>
      </c>
      <c r="AA60">
        <v>0</v>
      </c>
      <c r="AB60">
        <v>0</v>
      </c>
      <c r="AC60">
        <v>0</v>
      </c>
      <c r="AD60">
        <v>0</v>
      </c>
      <c r="AE60">
        <v>0</v>
      </c>
      <c r="AF60">
        <v>0</v>
      </c>
      <c r="AG60">
        <v>0</v>
      </c>
      <c r="AH60">
        <v>0</v>
      </c>
      <c r="AI60">
        <v>0</v>
      </c>
      <c r="AJ60">
        <v>0</v>
      </c>
      <c r="AK60">
        <v>0</v>
      </c>
      <c r="AL60">
        <v>0</v>
      </c>
      <c r="AM60">
        <v>13.129999999999999</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1.8599999999999998E-2</v>
      </c>
      <c r="BR60">
        <v>0</v>
      </c>
      <c r="BS60">
        <v>0</v>
      </c>
      <c r="BT60">
        <v>0</v>
      </c>
      <c r="BU60">
        <v>0</v>
      </c>
      <c r="BV60">
        <v>0</v>
      </c>
      <c r="BW60">
        <v>112</v>
      </c>
      <c r="BX60">
        <v>0</v>
      </c>
      <c r="BY60">
        <v>0</v>
      </c>
      <c r="BZ60">
        <v>0</v>
      </c>
      <c r="CA60">
        <v>0</v>
      </c>
      <c r="CB60">
        <v>0</v>
      </c>
      <c r="CC60">
        <v>0</v>
      </c>
      <c r="CD60">
        <v>8.6920000000000002</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1</v>
      </c>
      <c r="FR60">
        <v>0</v>
      </c>
      <c r="FS60">
        <v>0</v>
      </c>
      <c r="FT60">
        <v>0</v>
      </c>
      <c r="FU60">
        <v>0</v>
      </c>
      <c r="FV60">
        <v>0</v>
      </c>
      <c r="FW60">
        <v>0</v>
      </c>
      <c r="FX60">
        <v>8.0839999999999996</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1.8599999999999998E-2</v>
      </c>
      <c r="HI60">
        <v>0</v>
      </c>
      <c r="HJ60">
        <v>0</v>
      </c>
      <c r="HK60">
        <v>0</v>
      </c>
      <c r="HL60">
        <v>0</v>
      </c>
      <c r="HM60">
        <v>0</v>
      </c>
      <c r="HN60">
        <v>112</v>
      </c>
      <c r="HO60">
        <v>0</v>
      </c>
      <c r="HP60">
        <v>0</v>
      </c>
      <c r="HQ60">
        <v>0</v>
      </c>
      <c r="HR60">
        <v>0</v>
      </c>
      <c r="HS60">
        <v>0</v>
      </c>
      <c r="HT60">
        <v>0</v>
      </c>
      <c r="HU60">
        <v>8.6920000000000002</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0.99448883902246221</v>
      </c>
      <c r="LI60">
        <v>1</v>
      </c>
      <c r="LJ60">
        <v>0</v>
      </c>
      <c r="LK60">
        <v>0</v>
      </c>
      <c r="LL60">
        <v>0</v>
      </c>
      <c r="LM60">
        <v>1</v>
      </c>
      <c r="LN60">
        <v>0</v>
      </c>
      <c r="LO60">
        <v>1</v>
      </c>
      <c r="LP60">
        <v>1</v>
      </c>
      <c r="LQ60">
        <v>13561</v>
      </c>
      <c r="LR60">
        <v>5.2828090244677467E-3</v>
      </c>
      <c r="LS60">
        <v>0</v>
      </c>
      <c r="LT60">
        <v>0</v>
      </c>
      <c r="LU60">
        <v>0</v>
      </c>
      <c r="LV60">
        <v>0</v>
      </c>
      <c r="LW60">
        <v>0</v>
      </c>
      <c r="LX60">
        <v>0</v>
      </c>
      <c r="LY60">
        <v>0</v>
      </c>
      <c r="LZ60">
        <v>0</v>
      </c>
      <c r="MA60">
        <v>0</v>
      </c>
      <c r="MB60">
        <v>0</v>
      </c>
      <c r="MC60">
        <v>0</v>
      </c>
      <c r="MD60">
        <v>0</v>
      </c>
      <c r="ME60">
        <v>0</v>
      </c>
      <c r="MF60">
        <v>0</v>
      </c>
      <c r="MG60">
        <v>0</v>
      </c>
      <c r="MH60">
        <v>0</v>
      </c>
      <c r="MI60">
        <v>0</v>
      </c>
      <c r="MJ60">
        <v>0</v>
      </c>
      <c r="MK60">
        <v>0</v>
      </c>
      <c r="ML60">
        <v>0</v>
      </c>
      <c r="MM60">
        <v>0</v>
      </c>
      <c r="MN60">
        <v>0</v>
      </c>
      <c r="MO60">
        <v>0</v>
      </c>
      <c r="MP60">
        <v>0</v>
      </c>
      <c r="MQ60">
        <v>0</v>
      </c>
    </row>
    <row r="61" spans="1:355" x14ac:dyDescent="0.2">
      <c r="A61" t="str">
        <v>GS TPDDTEC</v>
      </c>
      <c r="B61" t="str">
        <v>GS TPDDTEC v2</v>
      </c>
      <c r="C61" t="str">
        <v>GS2758</v>
      </c>
      <c r="D61" t="str">
        <v>Dec 2018-Nov 2019</v>
      </c>
      <c r="E61" t="str">
        <v>domestic</v>
      </c>
      <c r="F61">
        <v>2119324</v>
      </c>
      <c r="G61" t="str">
        <v>firewood</v>
      </c>
      <c r="H61">
        <v>282475</v>
      </c>
      <c r="I61">
        <v>7.2955125194628032E-3</v>
      </c>
      <c r="J61">
        <v>7.2594685501627294E-3</v>
      </c>
      <c r="K61" t="str">
        <v>gs_imp_firewood</v>
      </c>
      <c r="L61">
        <v>1</v>
      </c>
      <c r="M61" t="str">
        <v>Central America</v>
      </c>
      <c r="N61" t="str">
        <v>Honduras</v>
      </c>
      <c r="O61" t="str">
        <v>Honduras tot</v>
      </c>
      <c r="P61">
        <v>4.5</v>
      </c>
      <c r="Q61">
        <v>0.69</v>
      </c>
      <c r="R61">
        <v>0.63600000000000001</v>
      </c>
      <c r="S61">
        <v>0.63700000000000001</v>
      </c>
      <c r="T61">
        <v>38719006.957553647</v>
      </c>
      <c r="U61">
        <v>0</v>
      </c>
      <c r="V61">
        <v>1</v>
      </c>
      <c r="W61">
        <v>0</v>
      </c>
      <c r="X61">
        <v>38719006.957553647</v>
      </c>
      <c r="Y61">
        <v>1</v>
      </c>
      <c r="Z61">
        <v>0</v>
      </c>
      <c r="AA61">
        <v>0</v>
      </c>
      <c r="AB61">
        <v>0</v>
      </c>
      <c r="AC61">
        <v>0</v>
      </c>
      <c r="AD61">
        <v>0</v>
      </c>
      <c r="AE61">
        <v>0</v>
      </c>
      <c r="AF61">
        <v>0</v>
      </c>
      <c r="AG61">
        <v>0</v>
      </c>
      <c r="AH61">
        <v>0</v>
      </c>
      <c r="AI61">
        <v>0</v>
      </c>
      <c r="AJ61">
        <v>0</v>
      </c>
      <c r="AK61">
        <v>0</v>
      </c>
      <c r="AL61">
        <v>0</v>
      </c>
      <c r="AM61">
        <v>13.129999999999999</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1.8599999999999998E-2</v>
      </c>
      <c r="BR61">
        <v>0</v>
      </c>
      <c r="BS61">
        <v>0</v>
      </c>
      <c r="BT61">
        <v>0</v>
      </c>
      <c r="BU61">
        <v>0</v>
      </c>
      <c r="BV61">
        <v>0</v>
      </c>
      <c r="BW61">
        <v>112</v>
      </c>
      <c r="BX61">
        <v>0</v>
      </c>
      <c r="BY61">
        <v>0</v>
      </c>
      <c r="BZ61">
        <v>0</v>
      </c>
      <c r="CA61">
        <v>0</v>
      </c>
      <c r="CB61">
        <v>0</v>
      </c>
      <c r="CC61">
        <v>0</v>
      </c>
      <c r="CD61">
        <v>8.6920000000000002</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1</v>
      </c>
      <c r="FR61">
        <v>0</v>
      </c>
      <c r="FS61">
        <v>0</v>
      </c>
      <c r="FT61">
        <v>0</v>
      </c>
      <c r="FU61">
        <v>0</v>
      </c>
      <c r="FV61">
        <v>0</v>
      </c>
      <c r="FW61">
        <v>0</v>
      </c>
      <c r="FX61">
        <v>8.5223999999999993</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1.8599999999999998E-2</v>
      </c>
      <c r="HI61">
        <v>0</v>
      </c>
      <c r="HJ61">
        <v>0</v>
      </c>
      <c r="HK61">
        <v>0</v>
      </c>
      <c r="HL61">
        <v>0</v>
      </c>
      <c r="HM61">
        <v>0</v>
      </c>
      <c r="HN61">
        <v>112</v>
      </c>
      <c r="HO61">
        <v>0</v>
      </c>
      <c r="HP61">
        <v>0</v>
      </c>
      <c r="HQ61">
        <v>0</v>
      </c>
      <c r="HR61">
        <v>0</v>
      </c>
      <c r="HS61">
        <v>0</v>
      </c>
      <c r="HT61">
        <v>0</v>
      </c>
      <c r="HU61">
        <v>8.6920000000000002</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0.99506124131225848</v>
      </c>
      <c r="LI61">
        <v>1</v>
      </c>
      <c r="LJ61">
        <v>0</v>
      </c>
      <c r="LK61">
        <v>0</v>
      </c>
      <c r="LL61">
        <v>0</v>
      </c>
      <c r="LM61">
        <v>1</v>
      </c>
      <c r="LN61">
        <v>0</v>
      </c>
      <c r="LO61">
        <v>1</v>
      </c>
      <c r="LP61">
        <v>1</v>
      </c>
      <c r="LQ61">
        <v>1395</v>
      </c>
      <c r="LR61">
        <v>4.91460781289436E-3</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0</v>
      </c>
      <c r="MO61">
        <v>0</v>
      </c>
      <c r="MP61">
        <v>0</v>
      </c>
      <c r="MQ61">
        <v>0</v>
      </c>
    </row>
    <row r="62" spans="1:355" x14ac:dyDescent="0.2">
      <c r="A62" t="str">
        <v>GS TPDDTEC</v>
      </c>
      <c r="B62" t="str">
        <v>GS TPDDTEC v2</v>
      </c>
      <c r="C62" t="str">
        <v>GS2758</v>
      </c>
      <c r="D62" t="str">
        <v>Dec 2019-Nov 2020</v>
      </c>
      <c r="E62" t="str">
        <v>domestic</v>
      </c>
      <c r="F62">
        <v>2119324</v>
      </c>
      <c r="G62" t="str">
        <v>firewood</v>
      </c>
      <c r="H62">
        <v>269044</v>
      </c>
      <c r="I62">
        <v>7.3470035238348639E-3</v>
      </c>
      <c r="J62">
        <v>7.2721629970048593E-3</v>
      </c>
      <c r="K62" t="str">
        <v>gs_imp_firewood</v>
      </c>
      <c r="L62">
        <v>1</v>
      </c>
      <c r="M62" t="str">
        <v>Central America</v>
      </c>
      <c r="N62" t="str">
        <v>Honduras</v>
      </c>
      <c r="O62" t="str">
        <v>Honduras tot</v>
      </c>
      <c r="P62">
        <v>4.5</v>
      </c>
      <c r="Q62">
        <v>0.69</v>
      </c>
      <c r="R62">
        <v>0.63600000000000001</v>
      </c>
      <c r="S62">
        <v>0.63700000000000001</v>
      </c>
      <c r="T62">
        <v>36619555.050869092</v>
      </c>
      <c r="U62">
        <v>0</v>
      </c>
      <c r="V62">
        <v>1</v>
      </c>
      <c r="W62">
        <v>0</v>
      </c>
      <c r="X62">
        <v>36619555.050869092</v>
      </c>
      <c r="Y62">
        <v>1</v>
      </c>
      <c r="Z62">
        <v>0</v>
      </c>
      <c r="AA62">
        <v>0</v>
      </c>
      <c r="AB62">
        <v>0</v>
      </c>
      <c r="AC62">
        <v>0</v>
      </c>
      <c r="AD62">
        <v>0</v>
      </c>
      <c r="AE62">
        <v>0</v>
      </c>
      <c r="AF62">
        <v>0</v>
      </c>
      <c r="AG62">
        <v>0</v>
      </c>
      <c r="AH62">
        <v>0</v>
      </c>
      <c r="AI62">
        <v>0</v>
      </c>
      <c r="AJ62">
        <v>0</v>
      </c>
      <c r="AK62">
        <v>0</v>
      </c>
      <c r="AL62">
        <v>0</v>
      </c>
      <c r="AM62">
        <v>13.129999999999999</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1.8599999999999998E-2</v>
      </c>
      <c r="BR62">
        <v>0</v>
      </c>
      <c r="BS62">
        <v>0</v>
      </c>
      <c r="BT62">
        <v>0</v>
      </c>
      <c r="BU62">
        <v>0</v>
      </c>
      <c r="BV62">
        <v>0</v>
      </c>
      <c r="BW62">
        <v>112</v>
      </c>
      <c r="BX62">
        <v>0</v>
      </c>
      <c r="BY62">
        <v>0</v>
      </c>
      <c r="BZ62">
        <v>0</v>
      </c>
      <c r="CA62">
        <v>0</v>
      </c>
      <c r="CB62">
        <v>0</v>
      </c>
      <c r="CC62">
        <v>0</v>
      </c>
      <c r="CD62">
        <v>8.6920000000000002</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1</v>
      </c>
      <c r="FR62">
        <v>0</v>
      </c>
      <c r="FS62">
        <v>0</v>
      </c>
      <c r="FT62">
        <v>0</v>
      </c>
      <c r="FU62">
        <v>0</v>
      </c>
      <c r="FV62">
        <v>0</v>
      </c>
      <c r="FW62">
        <v>0</v>
      </c>
      <c r="FX62">
        <v>8.5223999999999993</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1.8599999999999998E-2</v>
      </c>
      <c r="HI62">
        <v>0</v>
      </c>
      <c r="HJ62">
        <v>0</v>
      </c>
      <c r="HK62">
        <v>0</v>
      </c>
      <c r="HL62">
        <v>0</v>
      </c>
      <c r="HM62">
        <v>0</v>
      </c>
      <c r="HN62">
        <v>112</v>
      </c>
      <c r="HO62">
        <v>0</v>
      </c>
      <c r="HP62">
        <v>0</v>
      </c>
      <c r="HQ62">
        <v>0</v>
      </c>
      <c r="HR62">
        <v>0</v>
      </c>
      <c r="HS62">
        <v>0</v>
      </c>
      <c r="HT62">
        <v>0</v>
      </c>
      <c r="HU62">
        <v>8.6920000000000002</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0.99402940959136921</v>
      </c>
      <c r="LI62">
        <v>1</v>
      </c>
      <c r="LJ62">
        <v>0</v>
      </c>
      <c r="LK62">
        <v>0</v>
      </c>
      <c r="LL62">
        <v>0</v>
      </c>
      <c r="LM62">
        <v>1</v>
      </c>
      <c r="LN62">
        <v>0</v>
      </c>
      <c r="LO62">
        <v>1</v>
      </c>
      <c r="LP62">
        <v>1</v>
      </c>
      <c r="LQ62">
        <v>296</v>
      </c>
      <c r="LR62">
        <v>5.96406796675475E-3</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0</v>
      </c>
      <c r="MQ62">
        <v>0</v>
      </c>
    </row>
    <row r="63" spans="1:355" x14ac:dyDescent="0.2">
      <c r="A63" t="str">
        <v>GS TPDDTEC</v>
      </c>
      <c r="B63" t="str">
        <v>GS TPDDTEC v2</v>
      </c>
      <c r="C63" t="str">
        <v>GS2758</v>
      </c>
      <c r="D63" t="str">
        <v>Dec 2020-Nov 2021</v>
      </c>
      <c r="E63" t="str">
        <v>domestic</v>
      </c>
      <c r="F63">
        <v>2119324</v>
      </c>
      <c r="G63" t="str">
        <v>firewood</v>
      </c>
      <c r="H63">
        <v>277430</v>
      </c>
      <c r="I63">
        <v>7.3372236749886643E-3</v>
      </c>
      <c r="J63">
        <v>7.3078587532514417E-3</v>
      </c>
      <c r="K63" t="str">
        <v>gs_imp_firewood</v>
      </c>
      <c r="L63">
        <v>1</v>
      </c>
      <c r="M63" t="str">
        <v>Central America</v>
      </c>
      <c r="N63" t="str">
        <v>Honduras</v>
      </c>
      <c r="O63" t="str">
        <v>Honduras tot</v>
      </c>
      <c r="P63">
        <v>4.5</v>
      </c>
      <c r="Q63">
        <v>0.69</v>
      </c>
      <c r="R63">
        <v>0.63600000000000001</v>
      </c>
      <c r="S63">
        <v>0.63700000000000001</v>
      </c>
      <c r="T63">
        <v>37811304.696313299</v>
      </c>
      <c r="U63">
        <v>0</v>
      </c>
      <c r="V63">
        <v>1</v>
      </c>
      <c r="W63">
        <v>0</v>
      </c>
      <c r="X63">
        <v>37811304.696313299</v>
      </c>
      <c r="Y63">
        <v>1</v>
      </c>
      <c r="Z63">
        <v>0</v>
      </c>
      <c r="AA63">
        <v>0</v>
      </c>
      <c r="AB63">
        <v>0</v>
      </c>
      <c r="AC63">
        <v>0</v>
      </c>
      <c r="AD63">
        <v>0</v>
      </c>
      <c r="AE63">
        <v>0</v>
      </c>
      <c r="AF63">
        <v>0</v>
      </c>
      <c r="AG63">
        <v>0</v>
      </c>
      <c r="AH63">
        <v>0</v>
      </c>
      <c r="AI63">
        <v>0</v>
      </c>
      <c r="AJ63">
        <v>0</v>
      </c>
      <c r="AK63">
        <v>0</v>
      </c>
      <c r="AL63">
        <v>0</v>
      </c>
      <c r="AM63">
        <v>13.129999999999999</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1.8599999999999998E-2</v>
      </c>
      <c r="BR63">
        <v>0</v>
      </c>
      <c r="BS63">
        <v>0</v>
      </c>
      <c r="BT63">
        <v>0</v>
      </c>
      <c r="BU63">
        <v>0</v>
      </c>
      <c r="BV63">
        <v>0</v>
      </c>
      <c r="BW63">
        <v>112</v>
      </c>
      <c r="BX63">
        <v>0</v>
      </c>
      <c r="BY63">
        <v>0</v>
      </c>
      <c r="BZ63">
        <v>0</v>
      </c>
      <c r="CA63">
        <v>0</v>
      </c>
      <c r="CB63">
        <v>0</v>
      </c>
      <c r="CC63">
        <v>0</v>
      </c>
      <c r="CD63">
        <v>8.6920000000000002</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1</v>
      </c>
      <c r="FR63">
        <v>0</v>
      </c>
      <c r="FS63">
        <v>0</v>
      </c>
      <c r="FT63">
        <v>0</v>
      </c>
      <c r="FU63">
        <v>0</v>
      </c>
      <c r="FV63">
        <v>0</v>
      </c>
      <c r="FW63">
        <v>0</v>
      </c>
      <c r="FX63">
        <v>8.5223999999999993</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1.8599999999999998E-2</v>
      </c>
      <c r="HI63">
        <v>0</v>
      </c>
      <c r="HJ63">
        <v>0</v>
      </c>
      <c r="HK63">
        <v>0</v>
      </c>
      <c r="HL63">
        <v>0</v>
      </c>
      <c r="HM63">
        <v>0</v>
      </c>
      <c r="HN63">
        <v>112</v>
      </c>
      <c r="HO63">
        <v>0</v>
      </c>
      <c r="HP63">
        <v>0</v>
      </c>
      <c r="HQ63">
        <v>0</v>
      </c>
      <c r="HR63">
        <v>0</v>
      </c>
      <c r="HS63">
        <v>0</v>
      </c>
      <c r="HT63">
        <v>0</v>
      </c>
      <c r="HU63">
        <v>8.6920000000000002</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0.99715693639229241</v>
      </c>
      <c r="LI63">
        <v>1</v>
      </c>
      <c r="LJ63">
        <v>0</v>
      </c>
      <c r="LK63">
        <v>0</v>
      </c>
      <c r="LL63">
        <v>0</v>
      </c>
      <c r="LM63">
        <v>1</v>
      </c>
      <c r="LN63">
        <v>0</v>
      </c>
      <c r="LO63">
        <v>1</v>
      </c>
      <c r="LP63">
        <v>1</v>
      </c>
      <c r="LQ63">
        <v>691</v>
      </c>
      <c r="LR63">
        <v>2.8360199632859111E-3</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row>
    <row r="64" spans="1:355" x14ac:dyDescent="0.2">
      <c r="A64" t="str">
        <v>GS Simplified</v>
      </c>
      <c r="B64" t="str">
        <v>The Gold Standard Simplified Methodology for Efficient Cookstoves, Version 1.1,</v>
      </c>
      <c r="C64" t="str">
        <v>GS3112</v>
      </c>
      <c r="D64">
        <v>1</v>
      </c>
      <c r="E64" t="str">
        <v>1-2 years</v>
      </c>
      <c r="F64">
        <v>696</v>
      </c>
      <c r="G64" t="str">
        <v>firewood</v>
      </c>
      <c r="H64">
        <v>36049.309792223517</v>
      </c>
      <c r="I64">
        <v>2.8608619757438348E-3</v>
      </c>
      <c r="J64">
        <v>2.6978112307885081E-3</v>
      </c>
      <c r="K64" t="str">
        <v>gs_simple_firewood</v>
      </c>
      <c r="L64">
        <v>1</v>
      </c>
      <c r="M64" t="str">
        <v>Asia</v>
      </c>
      <c r="N64" t="str">
        <v>Bangladesh</v>
      </c>
      <c r="O64" t="str">
        <v>Bangladesh tot</v>
      </c>
      <c r="P64">
        <v>4.5</v>
      </c>
      <c r="Q64">
        <v>0.83</v>
      </c>
      <c r="R64">
        <v>0.46600000000000003</v>
      </c>
      <c r="S64">
        <v>0.52300000000000002</v>
      </c>
      <c r="T64">
        <v>12600855.999999987</v>
      </c>
      <c r="U64">
        <v>0</v>
      </c>
      <c r="V64">
        <v>1</v>
      </c>
      <c r="W64">
        <v>0</v>
      </c>
      <c r="X64">
        <v>12600855.999999987</v>
      </c>
      <c r="Y64">
        <v>1</v>
      </c>
      <c r="Z64">
        <v>0</v>
      </c>
      <c r="AA64">
        <v>0</v>
      </c>
      <c r="AB64">
        <v>0</v>
      </c>
      <c r="AC64">
        <v>0</v>
      </c>
      <c r="AD64">
        <v>0</v>
      </c>
      <c r="AE64">
        <v>0</v>
      </c>
      <c r="AF64">
        <v>0</v>
      </c>
      <c r="AG64">
        <v>0</v>
      </c>
      <c r="AH64">
        <v>0</v>
      </c>
      <c r="AI64">
        <v>0</v>
      </c>
      <c r="AJ64">
        <v>0</v>
      </c>
      <c r="AK64">
        <v>0</v>
      </c>
      <c r="AL64">
        <v>0</v>
      </c>
      <c r="AM64">
        <v>2.9173698630136986</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1.5598214285714286E-2</v>
      </c>
      <c r="BR64">
        <v>0</v>
      </c>
      <c r="BS64">
        <v>0</v>
      </c>
      <c r="BT64">
        <v>0</v>
      </c>
      <c r="BU64">
        <v>0</v>
      </c>
      <c r="BV64">
        <v>0</v>
      </c>
      <c r="BW64">
        <v>112</v>
      </c>
      <c r="BX64">
        <v>0</v>
      </c>
      <c r="BY64">
        <v>0</v>
      </c>
      <c r="BZ64">
        <v>0</v>
      </c>
      <c r="CA64">
        <v>0</v>
      </c>
      <c r="CB64">
        <v>0</v>
      </c>
      <c r="CC64">
        <v>0</v>
      </c>
      <c r="CD64">
        <v>34</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1</v>
      </c>
      <c r="FR64">
        <v>0</v>
      </c>
      <c r="FS64">
        <v>0</v>
      </c>
      <c r="FT64">
        <v>0</v>
      </c>
      <c r="FU64">
        <v>0</v>
      </c>
      <c r="FV64">
        <v>0</v>
      </c>
      <c r="FW64">
        <v>0</v>
      </c>
      <c r="FX64">
        <v>1.4909999999999999</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0.2165</v>
      </c>
      <c r="GU64">
        <v>0</v>
      </c>
      <c r="GV64">
        <v>0</v>
      </c>
      <c r="GW64">
        <v>0</v>
      </c>
      <c r="GX64">
        <v>0</v>
      </c>
      <c r="GY64">
        <v>0</v>
      </c>
      <c r="GZ64">
        <v>0</v>
      </c>
      <c r="HA64">
        <v>0</v>
      </c>
      <c r="HB64">
        <v>0</v>
      </c>
      <c r="HC64">
        <v>0</v>
      </c>
      <c r="HD64">
        <v>0</v>
      </c>
      <c r="HE64">
        <v>0</v>
      </c>
      <c r="HF64">
        <v>0</v>
      </c>
      <c r="HG64">
        <v>0</v>
      </c>
      <c r="HH64">
        <v>1.5598214285714286E-2</v>
      </c>
      <c r="HI64">
        <v>0</v>
      </c>
      <c r="HJ64">
        <v>0</v>
      </c>
      <c r="HK64">
        <v>0</v>
      </c>
      <c r="HL64">
        <v>0</v>
      </c>
      <c r="HM64">
        <v>0</v>
      </c>
      <c r="HN64">
        <v>112</v>
      </c>
      <c r="HO64">
        <v>0</v>
      </c>
      <c r="HP64">
        <v>0</v>
      </c>
      <c r="HQ64">
        <v>0</v>
      </c>
      <c r="HR64">
        <v>0</v>
      </c>
      <c r="HS64">
        <v>0</v>
      </c>
      <c r="HT64">
        <v>0</v>
      </c>
      <c r="HU64">
        <v>34</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0.98040000000000005</v>
      </c>
      <c r="LI64">
        <v>0.98699999999999999</v>
      </c>
      <c r="LJ64">
        <v>0</v>
      </c>
      <c r="LK64">
        <v>0</v>
      </c>
      <c r="LL64">
        <v>0</v>
      </c>
      <c r="LM64">
        <v>1</v>
      </c>
      <c r="LN64">
        <v>0</v>
      </c>
      <c r="LO64">
        <v>1</v>
      </c>
      <c r="LP64">
        <v>0.78</v>
      </c>
      <c r="LQ64">
        <v>0</v>
      </c>
      <c r="LR64">
        <v>1.3000000000000012E-2</v>
      </c>
      <c r="LS64">
        <v>0</v>
      </c>
      <c r="LT64">
        <v>0</v>
      </c>
      <c r="LU64">
        <v>0</v>
      </c>
      <c r="LV64">
        <v>0</v>
      </c>
      <c r="LW64">
        <v>0</v>
      </c>
      <c r="LX64">
        <v>0</v>
      </c>
      <c r="LY64">
        <v>0</v>
      </c>
      <c r="LZ64">
        <v>0</v>
      </c>
      <c r="MA64">
        <v>0</v>
      </c>
      <c r="MB64">
        <v>0</v>
      </c>
      <c r="MC64">
        <v>0</v>
      </c>
      <c r="MD64">
        <v>0</v>
      </c>
      <c r="ME64">
        <v>0</v>
      </c>
      <c r="MF64">
        <v>0</v>
      </c>
      <c r="MG64">
        <v>0</v>
      </c>
      <c r="MH64">
        <v>0</v>
      </c>
      <c r="MI64">
        <v>0</v>
      </c>
      <c r="MJ64">
        <v>0</v>
      </c>
      <c r="MK64">
        <v>0</v>
      </c>
      <c r="ML64">
        <v>0</v>
      </c>
      <c r="MM64">
        <v>0</v>
      </c>
      <c r="MN64">
        <v>0</v>
      </c>
      <c r="MO64">
        <v>0</v>
      </c>
      <c r="MP64">
        <v>0</v>
      </c>
      <c r="MQ64">
        <v>0</v>
      </c>
    </row>
    <row r="65" spans="1:355" x14ac:dyDescent="0.2">
      <c r="A65" t="str">
        <v>GS Simplified</v>
      </c>
      <c r="B65" t="str">
        <v>The Gold Standard Simplified Methodology for Efficient Cookstoves, Version 1.1,</v>
      </c>
      <c r="C65" t="str">
        <v>GS3112</v>
      </c>
      <c r="D65">
        <v>1</v>
      </c>
      <c r="E65" t="str">
        <v>2-3 years</v>
      </c>
      <c r="F65">
        <v>696</v>
      </c>
      <c r="G65" t="str">
        <v>firewood</v>
      </c>
      <c r="H65">
        <v>92361.753325743091</v>
      </c>
      <c r="I65">
        <v>2.7899718717776033E-3</v>
      </c>
      <c r="J65">
        <v>2.6579135665112268E-3</v>
      </c>
      <c r="K65" t="str">
        <v>gs_simple_firewood</v>
      </c>
      <c r="L65">
        <v>1</v>
      </c>
      <c r="M65" t="str">
        <v>Asia</v>
      </c>
      <c r="N65" t="str">
        <v>Bangladesh</v>
      </c>
      <c r="O65" t="str">
        <v>Bangladesh tot</v>
      </c>
      <c r="P65">
        <v>4.5</v>
      </c>
      <c r="Q65">
        <v>0.83</v>
      </c>
      <c r="R65">
        <v>0.46600000000000003</v>
      </c>
      <c r="S65">
        <v>0.52300000000000002</v>
      </c>
      <c r="T65">
        <v>33104904.84153007</v>
      </c>
      <c r="U65">
        <v>0</v>
      </c>
      <c r="V65">
        <v>1</v>
      </c>
      <c r="W65">
        <v>0</v>
      </c>
      <c r="X65">
        <v>33104904.84153007</v>
      </c>
      <c r="Y65">
        <v>1</v>
      </c>
      <c r="Z65">
        <v>0</v>
      </c>
      <c r="AA65">
        <v>0</v>
      </c>
      <c r="AB65">
        <v>0</v>
      </c>
      <c r="AC65">
        <v>0</v>
      </c>
      <c r="AD65">
        <v>0</v>
      </c>
      <c r="AE65">
        <v>0</v>
      </c>
      <c r="AF65">
        <v>0</v>
      </c>
      <c r="AG65">
        <v>0</v>
      </c>
      <c r="AH65">
        <v>0</v>
      </c>
      <c r="AI65">
        <v>0</v>
      </c>
      <c r="AJ65">
        <v>0</v>
      </c>
      <c r="AK65">
        <v>0</v>
      </c>
      <c r="AL65">
        <v>0</v>
      </c>
      <c r="AM65">
        <v>2.9173698630136986</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1.5598214285714286E-2</v>
      </c>
      <c r="BR65">
        <v>0</v>
      </c>
      <c r="BS65">
        <v>0</v>
      </c>
      <c r="BT65">
        <v>0</v>
      </c>
      <c r="BU65">
        <v>0</v>
      </c>
      <c r="BV65">
        <v>0</v>
      </c>
      <c r="BW65">
        <v>112</v>
      </c>
      <c r="BX65">
        <v>0</v>
      </c>
      <c r="BY65">
        <v>0</v>
      </c>
      <c r="BZ65">
        <v>0</v>
      </c>
      <c r="CA65">
        <v>0</v>
      </c>
      <c r="CB65">
        <v>0</v>
      </c>
      <c r="CC65">
        <v>0</v>
      </c>
      <c r="CD65">
        <v>34</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1</v>
      </c>
      <c r="FR65">
        <v>0</v>
      </c>
      <c r="FS65">
        <v>0</v>
      </c>
      <c r="FT65">
        <v>0</v>
      </c>
      <c r="FU65">
        <v>0</v>
      </c>
      <c r="FV65">
        <v>0</v>
      </c>
      <c r="FW65">
        <v>0</v>
      </c>
      <c r="FX65">
        <v>1.478</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0.21429999999999999</v>
      </c>
      <c r="GU65">
        <v>0</v>
      </c>
      <c r="GV65">
        <v>0</v>
      </c>
      <c r="GW65">
        <v>0</v>
      </c>
      <c r="GX65">
        <v>0</v>
      </c>
      <c r="GY65">
        <v>0</v>
      </c>
      <c r="GZ65">
        <v>0</v>
      </c>
      <c r="HA65">
        <v>0</v>
      </c>
      <c r="HB65">
        <v>0</v>
      </c>
      <c r="HC65">
        <v>0</v>
      </c>
      <c r="HD65">
        <v>0</v>
      </c>
      <c r="HE65">
        <v>0</v>
      </c>
      <c r="HF65">
        <v>0</v>
      </c>
      <c r="HG65">
        <v>0</v>
      </c>
      <c r="HH65">
        <v>1.5598214285714286E-2</v>
      </c>
      <c r="HI65">
        <v>0</v>
      </c>
      <c r="HJ65">
        <v>0</v>
      </c>
      <c r="HK65">
        <v>0</v>
      </c>
      <c r="HL65">
        <v>0</v>
      </c>
      <c r="HM65">
        <v>0</v>
      </c>
      <c r="HN65">
        <v>112</v>
      </c>
      <c r="HO65">
        <v>0</v>
      </c>
      <c r="HP65">
        <v>0</v>
      </c>
      <c r="HQ65">
        <v>0</v>
      </c>
      <c r="HR65">
        <v>0</v>
      </c>
      <c r="HS65">
        <v>0</v>
      </c>
      <c r="HT65">
        <v>0</v>
      </c>
      <c r="HU65">
        <v>34</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0.97089999999999999</v>
      </c>
      <c r="LI65">
        <v>0.98</v>
      </c>
      <c r="LJ65">
        <v>0</v>
      </c>
      <c r="LK65">
        <v>0</v>
      </c>
      <c r="LL65">
        <v>0</v>
      </c>
      <c r="LM65">
        <v>1</v>
      </c>
      <c r="LN65">
        <v>0</v>
      </c>
      <c r="LO65">
        <v>1</v>
      </c>
      <c r="LP65">
        <v>0.78</v>
      </c>
      <c r="LQ65">
        <v>0</v>
      </c>
      <c r="LR65">
        <v>2.0000000000000018E-2</v>
      </c>
      <c r="LS65">
        <v>0</v>
      </c>
      <c r="LT65">
        <v>0</v>
      </c>
      <c r="LU65">
        <v>0</v>
      </c>
      <c r="LV65">
        <v>0</v>
      </c>
      <c r="LW65">
        <v>0</v>
      </c>
      <c r="LX65">
        <v>0</v>
      </c>
      <c r="LY65">
        <v>0</v>
      </c>
      <c r="LZ65">
        <v>0</v>
      </c>
      <c r="MA65">
        <v>0</v>
      </c>
      <c r="MB65">
        <v>0</v>
      </c>
      <c r="MC65">
        <v>0</v>
      </c>
      <c r="MD65">
        <v>0</v>
      </c>
      <c r="ME65">
        <v>0</v>
      </c>
      <c r="MF65">
        <v>0</v>
      </c>
      <c r="MG65">
        <v>0</v>
      </c>
      <c r="MH65">
        <v>0</v>
      </c>
      <c r="MI65">
        <v>0</v>
      </c>
      <c r="MJ65">
        <v>0</v>
      </c>
      <c r="MK65">
        <v>0</v>
      </c>
      <c r="ML65">
        <v>0</v>
      </c>
      <c r="MM65">
        <v>0</v>
      </c>
      <c r="MN65">
        <v>0</v>
      </c>
      <c r="MO65">
        <v>0</v>
      </c>
      <c r="MP65">
        <v>0</v>
      </c>
      <c r="MQ65">
        <v>0</v>
      </c>
    </row>
    <row r="66" spans="1:355" x14ac:dyDescent="0.2">
      <c r="A66" t="str">
        <v>GS Simplified</v>
      </c>
      <c r="B66" t="str">
        <v>The Gold Standard Simplified Methodology for Efficient Cookstoves, Version 1.1,</v>
      </c>
      <c r="C66" t="str">
        <v>GS3112</v>
      </c>
      <c r="D66">
        <v>2</v>
      </c>
      <c r="E66" t="str">
        <v>2-3 years</v>
      </c>
      <c r="F66">
        <v>696</v>
      </c>
      <c r="G66" t="str">
        <v>firewood</v>
      </c>
      <c r="H66">
        <v>60498.132596898446</v>
      </c>
      <c r="I66">
        <v>2.788591616216112E-3</v>
      </c>
      <c r="J66">
        <v>2.656271020275873E-3</v>
      </c>
      <c r="K66" t="str">
        <v>gs_simple_firewood</v>
      </c>
      <c r="L66">
        <v>1</v>
      </c>
      <c r="M66" t="str">
        <v>Asia</v>
      </c>
      <c r="N66" t="str">
        <v>Bangladesh</v>
      </c>
      <c r="O66" t="str">
        <v>Bangladesh tot</v>
      </c>
      <c r="P66">
        <v>4.5</v>
      </c>
      <c r="Q66">
        <v>0.83</v>
      </c>
      <c r="R66">
        <v>0.46600000000000003</v>
      </c>
      <c r="S66">
        <v>0.52300000000000002</v>
      </c>
      <c r="T66">
        <v>21694870</v>
      </c>
      <c r="U66">
        <v>0</v>
      </c>
      <c r="V66">
        <v>1</v>
      </c>
      <c r="W66">
        <v>0</v>
      </c>
      <c r="X66">
        <v>21694870</v>
      </c>
      <c r="Y66">
        <v>1</v>
      </c>
      <c r="Z66">
        <v>0</v>
      </c>
      <c r="AA66">
        <v>0</v>
      </c>
      <c r="AB66">
        <v>0</v>
      </c>
      <c r="AC66">
        <v>0</v>
      </c>
      <c r="AD66">
        <v>0</v>
      </c>
      <c r="AE66">
        <v>0</v>
      </c>
      <c r="AF66">
        <v>0</v>
      </c>
      <c r="AG66">
        <v>0</v>
      </c>
      <c r="AH66">
        <v>0</v>
      </c>
      <c r="AI66">
        <v>0</v>
      </c>
      <c r="AJ66">
        <v>0</v>
      </c>
      <c r="AK66">
        <v>0</v>
      </c>
      <c r="AL66">
        <v>0</v>
      </c>
      <c r="AM66">
        <v>2.9173698630136986</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1.5598214285714286E-2</v>
      </c>
      <c r="BR66">
        <v>0</v>
      </c>
      <c r="BS66">
        <v>0</v>
      </c>
      <c r="BT66">
        <v>0</v>
      </c>
      <c r="BU66">
        <v>0</v>
      </c>
      <c r="BV66">
        <v>0</v>
      </c>
      <c r="BW66">
        <v>112</v>
      </c>
      <c r="BX66">
        <v>0</v>
      </c>
      <c r="BY66">
        <v>0</v>
      </c>
      <c r="BZ66">
        <v>0</v>
      </c>
      <c r="CA66">
        <v>0</v>
      </c>
      <c r="CB66">
        <v>0</v>
      </c>
      <c r="CC66">
        <v>0</v>
      </c>
      <c r="CD66">
        <v>34</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1</v>
      </c>
      <c r="FR66">
        <v>0</v>
      </c>
      <c r="FS66">
        <v>0</v>
      </c>
      <c r="FT66">
        <v>0</v>
      </c>
      <c r="FU66">
        <v>0</v>
      </c>
      <c r="FV66">
        <v>0</v>
      </c>
      <c r="FW66">
        <v>0</v>
      </c>
      <c r="FX66">
        <v>1.478</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0.21429999999999999</v>
      </c>
      <c r="GU66">
        <v>0</v>
      </c>
      <c r="GV66">
        <v>0</v>
      </c>
      <c r="GW66">
        <v>0</v>
      </c>
      <c r="GX66">
        <v>0</v>
      </c>
      <c r="GY66">
        <v>0</v>
      </c>
      <c r="GZ66">
        <v>0</v>
      </c>
      <c r="HA66">
        <v>0</v>
      </c>
      <c r="HB66">
        <v>0</v>
      </c>
      <c r="HC66">
        <v>0</v>
      </c>
      <c r="HD66">
        <v>0</v>
      </c>
      <c r="HE66">
        <v>0</v>
      </c>
      <c r="HF66">
        <v>0</v>
      </c>
      <c r="HG66">
        <v>0</v>
      </c>
      <c r="HH66">
        <v>1.5598214285714286E-2</v>
      </c>
      <c r="HI66">
        <v>0</v>
      </c>
      <c r="HJ66">
        <v>0</v>
      </c>
      <c r="HK66">
        <v>0</v>
      </c>
      <c r="HL66">
        <v>0</v>
      </c>
      <c r="HM66">
        <v>0</v>
      </c>
      <c r="HN66">
        <v>112</v>
      </c>
      <c r="HO66">
        <v>0</v>
      </c>
      <c r="HP66">
        <v>0</v>
      </c>
      <c r="HQ66">
        <v>0</v>
      </c>
      <c r="HR66">
        <v>0</v>
      </c>
      <c r="HS66">
        <v>0</v>
      </c>
      <c r="HT66">
        <v>0</v>
      </c>
      <c r="HU66">
        <v>34</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0.97030000000000005</v>
      </c>
      <c r="LI66">
        <v>0.98</v>
      </c>
      <c r="LJ66">
        <v>0</v>
      </c>
      <c r="LK66">
        <v>0</v>
      </c>
      <c r="LL66">
        <v>0</v>
      </c>
      <c r="LM66">
        <v>1</v>
      </c>
      <c r="LN66">
        <v>0</v>
      </c>
      <c r="LO66">
        <v>1</v>
      </c>
      <c r="LP66">
        <v>0.78</v>
      </c>
      <c r="LQ66">
        <v>0</v>
      </c>
      <c r="LR66">
        <v>2.0000000000000018E-2</v>
      </c>
      <c r="LS66">
        <v>0</v>
      </c>
      <c r="LT66">
        <v>0</v>
      </c>
      <c r="LU66">
        <v>0</v>
      </c>
      <c r="LV66">
        <v>0</v>
      </c>
      <c r="LW66">
        <v>0</v>
      </c>
      <c r="LX66">
        <v>0</v>
      </c>
      <c r="LY66">
        <v>0</v>
      </c>
      <c r="LZ66">
        <v>0</v>
      </c>
      <c r="MA66">
        <v>0</v>
      </c>
      <c r="MB66">
        <v>0</v>
      </c>
      <c r="MC66">
        <v>0</v>
      </c>
      <c r="MD66">
        <v>0</v>
      </c>
      <c r="ME66">
        <v>0</v>
      </c>
      <c r="MF66">
        <v>0</v>
      </c>
      <c r="MG66">
        <v>0</v>
      </c>
      <c r="MH66">
        <v>0</v>
      </c>
      <c r="MI66">
        <v>0</v>
      </c>
      <c r="MJ66">
        <v>0</v>
      </c>
      <c r="MK66">
        <v>0</v>
      </c>
      <c r="ML66">
        <v>0</v>
      </c>
      <c r="MM66">
        <v>0</v>
      </c>
      <c r="MN66">
        <v>0</v>
      </c>
      <c r="MO66">
        <v>0</v>
      </c>
      <c r="MP66">
        <v>0</v>
      </c>
      <c r="MQ66">
        <v>0</v>
      </c>
    </row>
    <row r="67" spans="1:355" x14ac:dyDescent="0.2">
      <c r="A67" t="str">
        <v>GS Simplified</v>
      </c>
      <c r="B67" t="str">
        <v>The Gold Standard Simplified Methodology for Efficient Cookstoves, Version 1.1,</v>
      </c>
      <c r="C67" t="str">
        <v>GS3112</v>
      </c>
      <c r="D67">
        <v>2</v>
      </c>
      <c r="E67" t="str">
        <v>3-4 years</v>
      </c>
      <c r="F67">
        <v>696</v>
      </c>
      <c r="G67" t="str">
        <v>firewood</v>
      </c>
      <c r="H67">
        <v>123838.88862466688</v>
      </c>
      <c r="I67">
        <v>2.726404056193552E-3</v>
      </c>
      <c r="J67">
        <v>2.6354123983819392E-3</v>
      </c>
      <c r="K67" t="str">
        <v>gs_simple_firewood</v>
      </c>
      <c r="L67">
        <v>1</v>
      </c>
      <c r="M67" t="str">
        <v>Asia</v>
      </c>
      <c r="N67" t="str">
        <v>Bangladesh</v>
      </c>
      <c r="O67" t="str">
        <v>Bangladesh tot</v>
      </c>
      <c r="P67">
        <v>4.5</v>
      </c>
      <c r="Q67">
        <v>0.83</v>
      </c>
      <c r="R67">
        <v>0.46600000000000003</v>
      </c>
      <c r="S67">
        <v>0.52300000000000002</v>
      </c>
      <c r="T67">
        <v>45422060</v>
      </c>
      <c r="U67">
        <v>0</v>
      </c>
      <c r="V67">
        <v>1</v>
      </c>
      <c r="W67">
        <v>0</v>
      </c>
      <c r="X67">
        <v>45422060</v>
      </c>
      <c r="Y67">
        <v>1</v>
      </c>
      <c r="Z67">
        <v>0</v>
      </c>
      <c r="AA67">
        <v>0</v>
      </c>
      <c r="AB67">
        <v>0</v>
      </c>
      <c r="AC67">
        <v>0</v>
      </c>
      <c r="AD67">
        <v>0</v>
      </c>
      <c r="AE67">
        <v>0</v>
      </c>
      <c r="AF67">
        <v>0</v>
      </c>
      <c r="AG67">
        <v>0</v>
      </c>
      <c r="AH67">
        <v>0</v>
      </c>
      <c r="AI67">
        <v>0</v>
      </c>
      <c r="AJ67">
        <v>0</v>
      </c>
      <c r="AK67">
        <v>0</v>
      </c>
      <c r="AL67">
        <v>0</v>
      </c>
      <c r="AM67">
        <v>2.9173698630136986</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1.5598214285714286E-2</v>
      </c>
      <c r="BR67">
        <v>0</v>
      </c>
      <c r="BS67">
        <v>0</v>
      </c>
      <c r="BT67">
        <v>0</v>
      </c>
      <c r="BU67">
        <v>0</v>
      </c>
      <c r="BV67">
        <v>0</v>
      </c>
      <c r="BW67">
        <v>112</v>
      </c>
      <c r="BX67">
        <v>0</v>
      </c>
      <c r="BY67">
        <v>0</v>
      </c>
      <c r="BZ67">
        <v>0</v>
      </c>
      <c r="CA67">
        <v>0</v>
      </c>
      <c r="CB67">
        <v>0</v>
      </c>
      <c r="CC67">
        <v>0</v>
      </c>
      <c r="CD67">
        <v>34</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1</v>
      </c>
      <c r="FR67">
        <v>0</v>
      </c>
      <c r="FS67">
        <v>0</v>
      </c>
      <c r="FT67">
        <v>0</v>
      </c>
      <c r="FU67">
        <v>0</v>
      </c>
      <c r="FV67">
        <v>0</v>
      </c>
      <c r="FW67">
        <v>0</v>
      </c>
      <c r="FX67">
        <v>1.4649999999999999</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0.2122</v>
      </c>
      <c r="GU67">
        <v>0</v>
      </c>
      <c r="GV67">
        <v>0</v>
      </c>
      <c r="GW67">
        <v>0</v>
      </c>
      <c r="GX67">
        <v>0</v>
      </c>
      <c r="GY67">
        <v>0</v>
      </c>
      <c r="GZ67">
        <v>0</v>
      </c>
      <c r="HA67">
        <v>0</v>
      </c>
      <c r="HB67">
        <v>0</v>
      </c>
      <c r="HC67">
        <v>0</v>
      </c>
      <c r="HD67">
        <v>0</v>
      </c>
      <c r="HE67">
        <v>0</v>
      </c>
      <c r="HF67">
        <v>0</v>
      </c>
      <c r="HG67">
        <v>0</v>
      </c>
      <c r="HH67">
        <v>1.5598214285714286E-2</v>
      </c>
      <c r="HI67">
        <v>0</v>
      </c>
      <c r="HJ67">
        <v>0</v>
      </c>
      <c r="HK67">
        <v>0</v>
      </c>
      <c r="HL67">
        <v>0</v>
      </c>
      <c r="HM67">
        <v>0</v>
      </c>
      <c r="HN67">
        <v>112</v>
      </c>
      <c r="HO67">
        <v>0</v>
      </c>
      <c r="HP67">
        <v>0</v>
      </c>
      <c r="HQ67">
        <v>0</v>
      </c>
      <c r="HR67">
        <v>0</v>
      </c>
      <c r="HS67">
        <v>0</v>
      </c>
      <c r="HT67">
        <v>0</v>
      </c>
      <c r="HU67">
        <v>34</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0.96189999999999998</v>
      </c>
      <c r="LI67">
        <v>0.97599999999999998</v>
      </c>
      <c r="LJ67">
        <v>0</v>
      </c>
      <c r="LK67">
        <v>0</v>
      </c>
      <c r="LL67">
        <v>0</v>
      </c>
      <c r="LM67">
        <v>1</v>
      </c>
      <c r="LN67">
        <v>0</v>
      </c>
      <c r="LO67">
        <v>1</v>
      </c>
      <c r="LP67">
        <v>0.78</v>
      </c>
      <c r="LQ67">
        <v>0</v>
      </c>
      <c r="LR67">
        <v>2.4000000000000021E-2</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row>
    <row r="68" spans="1:355" x14ac:dyDescent="0.2">
      <c r="A68" t="str">
        <v>GS TPDDTEC</v>
      </c>
      <c r="B68" t="str">
        <v>GS TPDDTEC v3.1</v>
      </c>
      <c r="C68" t="str">
        <v>GS5642</v>
      </c>
      <c r="D68" t="str">
        <v>26/04/2017 to 30/09/2018</v>
      </c>
      <c r="E68" t="str">
        <v>domestic</v>
      </c>
      <c r="F68">
        <v>2057512</v>
      </c>
      <c r="G68" t="str">
        <v>charcoal</v>
      </c>
      <c r="H68">
        <v>435613</v>
      </c>
      <c r="I68">
        <v>3.9173082701190135E-3</v>
      </c>
      <c r="J68">
        <v>3.8519655431039999E-3</v>
      </c>
      <c r="K68" t="str">
        <v>gs_imp_charcoal</v>
      </c>
      <c r="L68">
        <v>1</v>
      </c>
      <c r="M68" t="str">
        <v>Sub-Saharan Africa</v>
      </c>
      <c r="N68" t="str">
        <v>Kenya</v>
      </c>
      <c r="O68" t="str">
        <v>Kenya tot</v>
      </c>
      <c r="P68">
        <v>3.6</v>
      </c>
      <c r="Q68">
        <v>0.89500000000000002</v>
      </c>
      <c r="R68">
        <v>0.54200000000000004</v>
      </c>
      <c r="S68">
        <v>0.63900000000000001</v>
      </c>
      <c r="T68">
        <v>111202124</v>
      </c>
      <c r="U68">
        <v>0</v>
      </c>
      <c r="V68">
        <v>1</v>
      </c>
      <c r="W68">
        <v>0</v>
      </c>
      <c r="X68">
        <v>111202124</v>
      </c>
      <c r="Y68">
        <v>0</v>
      </c>
      <c r="Z68">
        <v>1</v>
      </c>
      <c r="AA68">
        <v>0</v>
      </c>
      <c r="AB68">
        <v>0</v>
      </c>
      <c r="AC68">
        <v>0</v>
      </c>
      <c r="AD68">
        <v>0</v>
      </c>
      <c r="AE68">
        <v>0</v>
      </c>
      <c r="AF68">
        <v>0</v>
      </c>
      <c r="AG68">
        <v>0</v>
      </c>
      <c r="AH68">
        <v>0</v>
      </c>
      <c r="AI68">
        <v>0</v>
      </c>
      <c r="AJ68">
        <v>0</v>
      </c>
      <c r="AK68">
        <v>0</v>
      </c>
      <c r="AL68">
        <v>0</v>
      </c>
      <c r="AM68">
        <v>0</v>
      </c>
      <c r="AN68">
        <v>1.6335</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2.9000000000000001E-2</v>
      </c>
      <c r="BS68">
        <v>0</v>
      </c>
      <c r="BT68">
        <v>0</v>
      </c>
      <c r="BU68">
        <v>0</v>
      </c>
      <c r="BV68">
        <v>0</v>
      </c>
      <c r="BW68">
        <v>0</v>
      </c>
      <c r="BX68">
        <v>112</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1</v>
      </c>
      <c r="FR68">
        <v>0</v>
      </c>
      <c r="FS68">
        <v>0</v>
      </c>
      <c r="FT68">
        <v>0</v>
      </c>
      <c r="FU68">
        <v>0</v>
      </c>
      <c r="FV68">
        <v>0</v>
      </c>
      <c r="FW68">
        <v>0</v>
      </c>
      <c r="FX68">
        <v>0</v>
      </c>
      <c r="FY68">
        <v>1.0679000000000001</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1.4999999999999999E-2</v>
      </c>
      <c r="HI68">
        <v>0</v>
      </c>
      <c r="HJ68">
        <v>0</v>
      </c>
      <c r="HK68">
        <v>0</v>
      </c>
      <c r="HL68">
        <v>0</v>
      </c>
      <c r="HM68">
        <v>0</v>
      </c>
      <c r="HN68">
        <v>112</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0.75490000000000002</v>
      </c>
      <c r="LI68">
        <v>1</v>
      </c>
      <c r="LJ68">
        <v>0</v>
      </c>
      <c r="LK68">
        <v>0</v>
      </c>
      <c r="LL68">
        <v>0</v>
      </c>
      <c r="LM68">
        <v>1</v>
      </c>
      <c r="LN68">
        <v>0</v>
      </c>
      <c r="LO68">
        <v>1</v>
      </c>
      <c r="LP68">
        <v>1</v>
      </c>
      <c r="LQ68">
        <v>0</v>
      </c>
      <c r="LR68">
        <v>0</v>
      </c>
      <c r="LS68">
        <v>0</v>
      </c>
      <c r="LT68">
        <v>0</v>
      </c>
      <c r="LU68">
        <v>0</v>
      </c>
      <c r="LV68">
        <v>0</v>
      </c>
      <c r="LW68">
        <v>0</v>
      </c>
      <c r="LX68">
        <v>0</v>
      </c>
      <c r="LY68">
        <v>0</v>
      </c>
      <c r="LZ68">
        <v>0</v>
      </c>
      <c r="MA68">
        <v>0</v>
      </c>
      <c r="MB68">
        <v>0</v>
      </c>
      <c r="MC68">
        <v>0</v>
      </c>
      <c r="MD68">
        <v>0</v>
      </c>
      <c r="ME68">
        <v>0</v>
      </c>
      <c r="MF68">
        <v>0</v>
      </c>
      <c r="MG68">
        <v>0</v>
      </c>
      <c r="MH68">
        <v>0</v>
      </c>
      <c r="MI68">
        <v>0</v>
      </c>
      <c r="MJ68">
        <v>0</v>
      </c>
      <c r="MK68">
        <v>0</v>
      </c>
      <c r="ML68">
        <v>0</v>
      </c>
      <c r="MM68">
        <v>0</v>
      </c>
      <c r="MN68">
        <v>0</v>
      </c>
      <c r="MO68">
        <v>0</v>
      </c>
      <c r="MP68">
        <v>0</v>
      </c>
      <c r="MQ68">
        <v>0</v>
      </c>
    </row>
    <row r="69" spans="1:355" x14ac:dyDescent="0.2">
      <c r="A69" t="str">
        <v>GS TPDDTEC</v>
      </c>
      <c r="B69" t="str">
        <v>GS TPDDTEC v3.1</v>
      </c>
      <c r="C69" t="str">
        <v>GS5642</v>
      </c>
      <c r="D69" t="str">
        <v>01/06/2020 to 31/03/2022</v>
      </c>
      <c r="E69" t="str">
        <v>domestic</v>
      </c>
      <c r="F69">
        <v>2057512</v>
      </c>
      <c r="G69" t="str">
        <v>charcoal</v>
      </c>
      <c r="H69">
        <v>1535469</v>
      </c>
      <c r="I69">
        <v>6.576397524466363E-3</v>
      </c>
      <c r="J69">
        <v>6.4040441780000013E-3</v>
      </c>
      <c r="K69" t="str">
        <v>gs_imp_charcoal</v>
      </c>
      <c r="L69">
        <v>1</v>
      </c>
      <c r="M69" t="str">
        <v>Sub-Saharan Africa</v>
      </c>
      <c r="N69" t="str">
        <v>Kenya</v>
      </c>
      <c r="O69" t="str">
        <v>Kenya tot</v>
      </c>
      <c r="P69">
        <v>3.6</v>
      </c>
      <c r="Q69">
        <v>0.97</v>
      </c>
      <c r="R69">
        <v>0.54200000000000004</v>
      </c>
      <c r="S69">
        <v>0.63900000000000001</v>
      </c>
      <c r="T69">
        <v>630</v>
      </c>
      <c r="U69">
        <v>0</v>
      </c>
      <c r="V69">
        <v>370606</v>
      </c>
      <c r="W69">
        <v>0</v>
      </c>
      <c r="X69">
        <v>233481780</v>
      </c>
      <c r="Y69">
        <v>0</v>
      </c>
      <c r="Z69">
        <v>1</v>
      </c>
      <c r="AA69">
        <v>0</v>
      </c>
      <c r="AB69">
        <v>0</v>
      </c>
      <c r="AC69">
        <v>0</v>
      </c>
      <c r="AD69">
        <v>0</v>
      </c>
      <c r="AE69">
        <v>0</v>
      </c>
      <c r="AF69">
        <v>0</v>
      </c>
      <c r="AG69">
        <v>0</v>
      </c>
      <c r="AH69">
        <v>0</v>
      </c>
      <c r="AI69">
        <v>0</v>
      </c>
      <c r="AJ69">
        <v>0</v>
      </c>
      <c r="AK69">
        <v>0</v>
      </c>
      <c r="AL69">
        <v>0</v>
      </c>
      <c r="AM69">
        <v>0</v>
      </c>
      <c r="AN69">
        <v>5.3</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2.9000000000000001E-2</v>
      </c>
      <c r="BS69">
        <v>0</v>
      </c>
      <c r="BT69">
        <v>0</v>
      </c>
      <c r="BU69">
        <v>0</v>
      </c>
      <c r="BV69">
        <v>0</v>
      </c>
      <c r="BW69">
        <v>0</v>
      </c>
      <c r="BX69">
        <v>112</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1</v>
      </c>
      <c r="FR69">
        <v>1</v>
      </c>
      <c r="FS69">
        <v>0</v>
      </c>
      <c r="FT69">
        <v>1</v>
      </c>
      <c r="FU69">
        <v>0</v>
      </c>
      <c r="FV69">
        <v>0</v>
      </c>
      <c r="FW69">
        <v>0</v>
      </c>
      <c r="FX69">
        <v>2.2000000000000002</v>
      </c>
      <c r="FY69">
        <v>1</v>
      </c>
      <c r="FZ69">
        <v>0</v>
      </c>
      <c r="GA69">
        <v>0.2</v>
      </c>
      <c r="GB69">
        <v>0</v>
      </c>
      <c r="GC69">
        <v>0</v>
      </c>
      <c r="GD69">
        <v>0</v>
      </c>
      <c r="GE69">
        <v>0</v>
      </c>
      <c r="GF69">
        <v>0</v>
      </c>
      <c r="GG69">
        <v>0</v>
      </c>
      <c r="GH69">
        <v>0</v>
      </c>
      <c r="GI69">
        <v>0</v>
      </c>
      <c r="GJ69">
        <v>0</v>
      </c>
      <c r="GK69">
        <v>0</v>
      </c>
      <c r="GL69">
        <v>0</v>
      </c>
      <c r="GM69">
        <v>0</v>
      </c>
      <c r="GN69">
        <v>0</v>
      </c>
      <c r="GO69">
        <v>0</v>
      </c>
      <c r="GP69">
        <v>0</v>
      </c>
      <c r="GQ69">
        <v>0</v>
      </c>
      <c r="GR69">
        <v>0</v>
      </c>
      <c r="GS69">
        <v>0</v>
      </c>
      <c r="GT69">
        <v>0.44900000000000001</v>
      </c>
      <c r="GU69">
        <v>0</v>
      </c>
      <c r="GV69">
        <v>0</v>
      </c>
      <c r="GW69">
        <v>0</v>
      </c>
      <c r="GX69">
        <v>0</v>
      </c>
      <c r="GY69">
        <v>0</v>
      </c>
      <c r="GZ69">
        <v>0</v>
      </c>
      <c r="HA69">
        <v>0</v>
      </c>
      <c r="HB69">
        <v>0</v>
      </c>
      <c r="HC69">
        <v>0</v>
      </c>
      <c r="HD69">
        <v>0</v>
      </c>
      <c r="HE69">
        <v>0</v>
      </c>
      <c r="HF69">
        <v>0</v>
      </c>
      <c r="HG69">
        <v>0</v>
      </c>
      <c r="HH69">
        <v>1.4999999999999999E-2</v>
      </c>
      <c r="HI69">
        <v>2.9000000000000001E-2</v>
      </c>
      <c r="HJ69">
        <v>0</v>
      </c>
      <c r="HK69">
        <v>4.7300000000000002E-2</v>
      </c>
      <c r="HL69">
        <v>0</v>
      </c>
      <c r="HM69">
        <v>0</v>
      </c>
      <c r="HN69">
        <v>112</v>
      </c>
      <c r="HO69">
        <v>112</v>
      </c>
      <c r="HP69">
        <v>0</v>
      </c>
      <c r="HQ69">
        <v>56.1</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0.67900000000000005</v>
      </c>
      <c r="LI69">
        <v>1</v>
      </c>
      <c r="LJ69">
        <v>0</v>
      </c>
      <c r="LK69">
        <v>0</v>
      </c>
      <c r="LL69">
        <v>0</v>
      </c>
      <c r="LM69">
        <v>1</v>
      </c>
      <c r="LN69">
        <v>0</v>
      </c>
      <c r="LO69">
        <v>1</v>
      </c>
      <c r="LP69">
        <v>1</v>
      </c>
      <c r="LQ69">
        <v>0</v>
      </c>
      <c r="LR69">
        <v>0</v>
      </c>
      <c r="LS69">
        <v>0</v>
      </c>
      <c r="LT69">
        <v>0</v>
      </c>
      <c r="LU69">
        <v>0</v>
      </c>
      <c r="LV69">
        <v>0</v>
      </c>
      <c r="LW69">
        <v>0</v>
      </c>
      <c r="LX69">
        <v>0</v>
      </c>
      <c r="LY69">
        <v>0</v>
      </c>
      <c r="LZ69">
        <v>0</v>
      </c>
      <c r="MA69">
        <v>0</v>
      </c>
      <c r="MB69">
        <v>0</v>
      </c>
      <c r="MC69">
        <v>0</v>
      </c>
      <c r="MD69">
        <v>0</v>
      </c>
      <c r="ME69">
        <v>0</v>
      </c>
      <c r="MF69">
        <v>0</v>
      </c>
      <c r="MG69">
        <v>0</v>
      </c>
      <c r="MH69">
        <v>0</v>
      </c>
      <c r="MI69">
        <v>0</v>
      </c>
      <c r="MJ69">
        <v>0</v>
      </c>
      <c r="MK69">
        <v>0</v>
      </c>
      <c r="ML69">
        <v>0</v>
      </c>
      <c r="MM69">
        <v>0</v>
      </c>
      <c r="MN69">
        <v>0</v>
      </c>
      <c r="MO69">
        <v>0</v>
      </c>
      <c r="MP69">
        <v>0</v>
      </c>
      <c r="MQ69">
        <v>0</v>
      </c>
    </row>
    <row r="70" spans="1:355" x14ac:dyDescent="0.2">
      <c r="A70" t="str">
        <v>CDM AMS II G</v>
      </c>
      <c r="B70" t="str">
        <v>AMS-II.G. Version 03 </v>
      </c>
      <c r="C70" t="str">
        <v>GS1060</v>
      </c>
      <c r="D70" t="str">
        <v>MP9</v>
      </c>
      <c r="E70" t="str">
        <v>scenario 1</v>
      </c>
      <c r="F70">
        <v>249400</v>
      </c>
      <c r="G70" t="str">
        <v>charcoal</v>
      </c>
      <c r="H70">
        <v>6234</v>
      </c>
      <c r="I70">
        <v>1.2021636631859072E-2</v>
      </c>
      <c r="J70">
        <v>1.202691671412537E-2</v>
      </c>
      <c r="K70" t="str">
        <v>cdm_imp_charcoal</v>
      </c>
      <c r="L70">
        <v>1</v>
      </c>
      <c r="M70" t="str">
        <v>Sub-Saharan Africa</v>
      </c>
      <c r="N70" t="str">
        <v>Rwanda</v>
      </c>
      <c r="O70" t="str">
        <v>Rwanda tot</v>
      </c>
      <c r="P70">
        <v>4.3</v>
      </c>
      <c r="Q70">
        <v>0.98</v>
      </c>
      <c r="R70">
        <v>0.63400000000000001</v>
      </c>
      <c r="S70">
        <v>0.64700000000000002</v>
      </c>
      <c r="T70">
        <v>2865</v>
      </c>
      <c r="U70">
        <v>0</v>
      </c>
      <c r="V70">
        <v>181</v>
      </c>
      <c r="W70">
        <v>0</v>
      </c>
      <c r="X70">
        <v>518565</v>
      </c>
      <c r="Y70">
        <v>0</v>
      </c>
      <c r="Z70">
        <v>1</v>
      </c>
      <c r="AA70">
        <v>0</v>
      </c>
      <c r="AB70">
        <v>0</v>
      </c>
      <c r="AC70">
        <v>0</v>
      </c>
      <c r="AD70">
        <v>0</v>
      </c>
      <c r="AE70">
        <v>0</v>
      </c>
      <c r="AF70">
        <v>0</v>
      </c>
      <c r="AG70">
        <v>0</v>
      </c>
      <c r="AH70">
        <v>0</v>
      </c>
      <c r="AI70">
        <v>0</v>
      </c>
      <c r="AJ70">
        <v>0</v>
      </c>
      <c r="AK70">
        <v>0</v>
      </c>
      <c r="AL70">
        <v>0</v>
      </c>
      <c r="AM70">
        <v>0</v>
      </c>
      <c r="AN70">
        <v>1.5768645357686453</v>
      </c>
      <c r="AO70">
        <v>0</v>
      </c>
      <c r="AP70">
        <v>0</v>
      </c>
      <c r="AQ70">
        <v>0</v>
      </c>
      <c r="AR70">
        <v>0</v>
      </c>
      <c r="AS70">
        <v>0</v>
      </c>
      <c r="AT70">
        <v>0</v>
      </c>
      <c r="AU70">
        <v>0</v>
      </c>
      <c r="AV70">
        <v>0</v>
      </c>
      <c r="AW70">
        <v>0</v>
      </c>
      <c r="AX70">
        <v>0</v>
      </c>
      <c r="AY70">
        <v>0</v>
      </c>
      <c r="AZ70">
        <v>0</v>
      </c>
      <c r="BA70">
        <v>0</v>
      </c>
      <c r="BB70">
        <v>0</v>
      </c>
      <c r="BC70">
        <v>0</v>
      </c>
      <c r="BD70">
        <v>6.5600000000000006E-2</v>
      </c>
      <c r="BE70">
        <v>0</v>
      </c>
      <c r="BF70">
        <v>0</v>
      </c>
      <c r="BG70">
        <v>0</v>
      </c>
      <c r="BH70">
        <v>0</v>
      </c>
      <c r="BI70">
        <v>0</v>
      </c>
      <c r="BJ70">
        <v>0</v>
      </c>
      <c r="BK70">
        <v>0</v>
      </c>
      <c r="BL70">
        <v>0</v>
      </c>
      <c r="BM70">
        <v>0</v>
      </c>
      <c r="BN70">
        <v>0</v>
      </c>
      <c r="BO70">
        <v>0</v>
      </c>
      <c r="BP70">
        <v>0</v>
      </c>
      <c r="BQ70">
        <v>0</v>
      </c>
      <c r="BR70">
        <v>2.9000000000000001E-2</v>
      </c>
      <c r="BS70">
        <v>0</v>
      </c>
      <c r="BT70">
        <v>0</v>
      </c>
      <c r="BU70">
        <v>0</v>
      </c>
      <c r="BV70">
        <v>0</v>
      </c>
      <c r="BW70">
        <v>81.599999999999994</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1</v>
      </c>
      <c r="FR70">
        <v>0</v>
      </c>
      <c r="FS70">
        <v>0</v>
      </c>
      <c r="FT70">
        <v>0</v>
      </c>
      <c r="FU70">
        <v>0</v>
      </c>
      <c r="FV70">
        <v>0</v>
      </c>
      <c r="FW70">
        <v>0</v>
      </c>
      <c r="FX70">
        <v>0.2325068859213828</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0.44490000000000002</v>
      </c>
      <c r="GU70">
        <v>0</v>
      </c>
      <c r="GV70">
        <v>0</v>
      </c>
      <c r="GW70">
        <v>0</v>
      </c>
      <c r="GX70">
        <v>0</v>
      </c>
      <c r="GY70">
        <v>0</v>
      </c>
      <c r="GZ70">
        <v>0</v>
      </c>
      <c r="HA70">
        <v>0</v>
      </c>
      <c r="HB70">
        <v>0</v>
      </c>
      <c r="HC70">
        <v>0</v>
      </c>
      <c r="HD70">
        <v>0</v>
      </c>
      <c r="HE70">
        <v>0</v>
      </c>
      <c r="HF70">
        <v>0</v>
      </c>
      <c r="HG70">
        <v>0</v>
      </c>
      <c r="HH70">
        <v>1.4999999999999999E-2</v>
      </c>
      <c r="HI70">
        <v>0</v>
      </c>
      <c r="HJ70">
        <v>0</v>
      </c>
      <c r="HK70">
        <v>0</v>
      </c>
      <c r="HL70">
        <v>0</v>
      </c>
      <c r="HM70">
        <v>0</v>
      </c>
      <c r="HN70">
        <v>81.599999999999994</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0.87229999999999996</v>
      </c>
      <c r="LI70">
        <v>1</v>
      </c>
      <c r="LJ70">
        <v>0</v>
      </c>
      <c r="LK70">
        <v>0</v>
      </c>
      <c r="LL70">
        <v>1</v>
      </c>
      <c r="LM70">
        <v>0.95</v>
      </c>
      <c r="LN70">
        <v>0</v>
      </c>
      <c r="LO70">
        <v>1</v>
      </c>
      <c r="LP70">
        <v>0.78</v>
      </c>
      <c r="LQ70">
        <v>0</v>
      </c>
      <c r="LR70">
        <v>0</v>
      </c>
      <c r="LS70">
        <v>0</v>
      </c>
      <c r="LT70">
        <v>0</v>
      </c>
      <c r="LU70">
        <v>0</v>
      </c>
      <c r="LV70">
        <v>0</v>
      </c>
      <c r="LW70">
        <v>0</v>
      </c>
      <c r="LX70">
        <v>0</v>
      </c>
      <c r="LY70">
        <v>0</v>
      </c>
      <c r="LZ70">
        <v>0</v>
      </c>
      <c r="MA70">
        <v>0</v>
      </c>
      <c r="MB70">
        <v>0</v>
      </c>
      <c r="MC70">
        <v>0</v>
      </c>
      <c r="MD70">
        <v>0</v>
      </c>
      <c r="ME70">
        <v>0</v>
      </c>
      <c r="MF70">
        <v>0</v>
      </c>
      <c r="MG70">
        <v>0</v>
      </c>
      <c r="MH70">
        <v>0</v>
      </c>
      <c r="MI70">
        <v>0</v>
      </c>
      <c r="MJ70">
        <v>0</v>
      </c>
      <c r="MK70">
        <v>0</v>
      </c>
      <c r="ML70">
        <v>0</v>
      </c>
      <c r="MM70">
        <v>0</v>
      </c>
      <c r="MN70">
        <v>0</v>
      </c>
      <c r="MO70">
        <v>0</v>
      </c>
      <c r="MP70">
        <v>0</v>
      </c>
      <c r="MQ70">
        <v>0</v>
      </c>
    </row>
    <row r="71" spans="1:355" x14ac:dyDescent="0.2">
      <c r="A71" t="str">
        <v>CDM AMS II G</v>
      </c>
      <c r="B71" t="str">
        <v>AMS-II.G. Version 03 </v>
      </c>
      <c r="C71" t="str">
        <v>GS1060</v>
      </c>
      <c r="D71" t="str">
        <v>MP9</v>
      </c>
      <c r="E71" t="str">
        <v>scenario 2</v>
      </c>
      <c r="F71">
        <v>249400</v>
      </c>
      <c r="G71" t="str">
        <v>charcoal</v>
      </c>
      <c r="H71">
        <v>3866</v>
      </c>
      <c r="I71">
        <v>1.9070639305445936E-2</v>
      </c>
      <c r="J71">
        <v>1.9081989134090829E-2</v>
      </c>
      <c r="K71" t="str">
        <v>cdm_imp_charcoal</v>
      </c>
      <c r="L71">
        <v>1</v>
      </c>
      <c r="M71" t="str">
        <v>Sub-Saharan Africa</v>
      </c>
      <c r="N71" t="str">
        <v>Rwanda</v>
      </c>
      <c r="O71" t="str">
        <v>Rwanda tot</v>
      </c>
      <c r="P71">
        <v>4.3</v>
      </c>
      <c r="Q71">
        <v>0.98</v>
      </c>
      <c r="R71">
        <v>0.63400000000000001</v>
      </c>
      <c r="S71">
        <v>0.64700000000000002</v>
      </c>
      <c r="T71">
        <v>1120</v>
      </c>
      <c r="U71">
        <v>0</v>
      </c>
      <c r="V71">
        <v>181</v>
      </c>
      <c r="W71">
        <v>0</v>
      </c>
      <c r="X71">
        <v>202720</v>
      </c>
      <c r="Y71">
        <v>0</v>
      </c>
      <c r="Z71">
        <v>1</v>
      </c>
      <c r="AA71">
        <v>0</v>
      </c>
      <c r="AB71">
        <v>0</v>
      </c>
      <c r="AC71">
        <v>0</v>
      </c>
      <c r="AD71">
        <v>0</v>
      </c>
      <c r="AE71">
        <v>0</v>
      </c>
      <c r="AF71">
        <v>0</v>
      </c>
      <c r="AG71">
        <v>0</v>
      </c>
      <c r="AH71">
        <v>0</v>
      </c>
      <c r="AI71">
        <v>0</v>
      </c>
      <c r="AJ71">
        <v>0</v>
      </c>
      <c r="AK71">
        <v>0</v>
      </c>
      <c r="AL71">
        <v>0</v>
      </c>
      <c r="AM71">
        <v>0</v>
      </c>
      <c r="AN71">
        <v>2.365296803652968</v>
      </c>
      <c r="AO71">
        <v>0</v>
      </c>
      <c r="AP71">
        <v>0</v>
      </c>
      <c r="AQ71">
        <v>0</v>
      </c>
      <c r="AR71">
        <v>0</v>
      </c>
      <c r="AS71">
        <v>0</v>
      </c>
      <c r="AT71">
        <v>0</v>
      </c>
      <c r="AU71">
        <v>0</v>
      </c>
      <c r="AV71">
        <v>0</v>
      </c>
      <c r="AW71">
        <v>0</v>
      </c>
      <c r="AX71">
        <v>0</v>
      </c>
      <c r="AY71">
        <v>0</v>
      </c>
      <c r="AZ71">
        <v>0</v>
      </c>
      <c r="BA71">
        <v>0</v>
      </c>
      <c r="BB71">
        <v>0</v>
      </c>
      <c r="BC71">
        <v>0</v>
      </c>
      <c r="BD71">
        <v>4.3700000000000003E-2</v>
      </c>
      <c r="BE71">
        <v>0</v>
      </c>
      <c r="BF71">
        <v>0</v>
      </c>
      <c r="BG71">
        <v>0</v>
      </c>
      <c r="BH71">
        <v>0</v>
      </c>
      <c r="BI71">
        <v>0</v>
      </c>
      <c r="BJ71">
        <v>0</v>
      </c>
      <c r="BK71">
        <v>0</v>
      </c>
      <c r="BL71">
        <v>0</v>
      </c>
      <c r="BM71">
        <v>0</v>
      </c>
      <c r="BN71">
        <v>0</v>
      </c>
      <c r="BO71">
        <v>0</v>
      </c>
      <c r="BP71">
        <v>0</v>
      </c>
      <c r="BQ71">
        <v>0</v>
      </c>
      <c r="BR71">
        <v>2.9000000000000001E-2</v>
      </c>
      <c r="BS71">
        <v>0</v>
      </c>
      <c r="BT71">
        <v>0</v>
      </c>
      <c r="BU71">
        <v>0</v>
      </c>
      <c r="BV71">
        <v>0</v>
      </c>
      <c r="BW71">
        <v>81.599999999999994</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1</v>
      </c>
      <c r="FR71">
        <v>0</v>
      </c>
      <c r="FS71">
        <v>0</v>
      </c>
      <c r="FT71">
        <v>0</v>
      </c>
      <c r="FU71">
        <v>0</v>
      </c>
      <c r="FV71">
        <v>0</v>
      </c>
      <c r="FW71">
        <v>0</v>
      </c>
      <c r="FX71">
        <v>0.23232967030711338</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0.44490000000000002</v>
      </c>
      <c r="GU71">
        <v>0</v>
      </c>
      <c r="GV71">
        <v>0</v>
      </c>
      <c r="GW71">
        <v>0</v>
      </c>
      <c r="GX71">
        <v>0</v>
      </c>
      <c r="GY71">
        <v>0</v>
      </c>
      <c r="GZ71">
        <v>0</v>
      </c>
      <c r="HA71">
        <v>0</v>
      </c>
      <c r="HB71">
        <v>0</v>
      </c>
      <c r="HC71">
        <v>0</v>
      </c>
      <c r="HD71">
        <v>0</v>
      </c>
      <c r="HE71">
        <v>0</v>
      </c>
      <c r="HF71">
        <v>0</v>
      </c>
      <c r="HG71">
        <v>0</v>
      </c>
      <c r="HH71">
        <v>1.4999999999999999E-2</v>
      </c>
      <c r="HI71">
        <v>0</v>
      </c>
      <c r="HJ71">
        <v>0</v>
      </c>
      <c r="HK71">
        <v>0</v>
      </c>
      <c r="HL71">
        <v>0</v>
      </c>
      <c r="HM71">
        <v>0</v>
      </c>
      <c r="HN71">
        <v>81.599999999999994</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0.87229999999999996</v>
      </c>
      <c r="LI71">
        <v>1</v>
      </c>
      <c r="LJ71">
        <v>0</v>
      </c>
      <c r="LK71">
        <v>0</v>
      </c>
      <c r="LL71">
        <v>1</v>
      </c>
      <c r="LM71">
        <v>0.95</v>
      </c>
      <c r="LN71">
        <v>0</v>
      </c>
      <c r="LO71">
        <v>1</v>
      </c>
      <c r="LP71">
        <v>0.78</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row>
    <row r="72" spans="1:355" x14ac:dyDescent="0.2">
      <c r="A72" t="str">
        <v>CDM AMS II G</v>
      </c>
      <c r="B72" t="str">
        <v>AMS-II.G. Version 03 </v>
      </c>
      <c r="C72" t="str">
        <v>GS1060</v>
      </c>
      <c r="D72" t="str">
        <v>MP9</v>
      </c>
      <c r="E72" t="str">
        <v>scenario 3</v>
      </c>
      <c r="F72">
        <v>249400</v>
      </c>
      <c r="G72" t="str">
        <v>charcoal</v>
      </c>
      <c r="H72">
        <v>7653</v>
      </c>
      <c r="I72">
        <v>6.4444090772444911E-3</v>
      </c>
      <c r="J72">
        <v>6.4392418175528683E-3</v>
      </c>
      <c r="K72" t="str">
        <v>cdm_imp_charcoal</v>
      </c>
      <c r="L72">
        <v>1</v>
      </c>
      <c r="M72" t="str">
        <v>Sub-Saharan Africa</v>
      </c>
      <c r="N72" t="str">
        <v>Rwanda</v>
      </c>
      <c r="O72" t="str">
        <v>Rwanda tot</v>
      </c>
      <c r="P72">
        <v>4.3</v>
      </c>
      <c r="Q72">
        <v>0.98</v>
      </c>
      <c r="R72">
        <v>0.63400000000000001</v>
      </c>
      <c r="S72">
        <v>0.64700000000000002</v>
      </c>
      <c r="T72">
        <v>6561</v>
      </c>
      <c r="U72">
        <v>0</v>
      </c>
      <c r="V72">
        <v>181</v>
      </c>
      <c r="W72">
        <v>0</v>
      </c>
      <c r="X72">
        <v>1187541</v>
      </c>
      <c r="Y72">
        <v>0</v>
      </c>
      <c r="Z72">
        <v>1</v>
      </c>
      <c r="AA72">
        <v>0</v>
      </c>
      <c r="AB72">
        <v>0</v>
      </c>
      <c r="AC72">
        <v>0</v>
      </c>
      <c r="AD72">
        <v>0</v>
      </c>
      <c r="AE72">
        <v>0</v>
      </c>
      <c r="AF72">
        <v>0</v>
      </c>
      <c r="AG72">
        <v>0</v>
      </c>
      <c r="AH72">
        <v>0</v>
      </c>
      <c r="AI72">
        <v>0</v>
      </c>
      <c r="AJ72">
        <v>0</v>
      </c>
      <c r="AK72">
        <v>0</v>
      </c>
      <c r="AL72">
        <v>0</v>
      </c>
      <c r="AM72">
        <v>0</v>
      </c>
      <c r="AN72">
        <v>0.92846270928462715</v>
      </c>
      <c r="AO72">
        <v>0</v>
      </c>
      <c r="AP72">
        <v>0</v>
      </c>
      <c r="AQ72">
        <v>0</v>
      </c>
      <c r="AR72">
        <v>0</v>
      </c>
      <c r="AS72">
        <v>0</v>
      </c>
      <c r="AT72">
        <v>0</v>
      </c>
      <c r="AU72">
        <v>0</v>
      </c>
      <c r="AV72">
        <v>0</v>
      </c>
      <c r="AW72">
        <v>0</v>
      </c>
      <c r="AX72">
        <v>0</v>
      </c>
      <c r="AY72">
        <v>0</v>
      </c>
      <c r="AZ72">
        <v>0</v>
      </c>
      <c r="BA72">
        <v>0</v>
      </c>
      <c r="BB72">
        <v>0</v>
      </c>
      <c r="BC72">
        <v>0</v>
      </c>
      <c r="BD72">
        <v>0.1</v>
      </c>
      <c r="BE72">
        <v>0</v>
      </c>
      <c r="BF72">
        <v>0</v>
      </c>
      <c r="BG72">
        <v>0</v>
      </c>
      <c r="BH72">
        <v>0</v>
      </c>
      <c r="BI72">
        <v>0</v>
      </c>
      <c r="BJ72">
        <v>0</v>
      </c>
      <c r="BK72">
        <v>0</v>
      </c>
      <c r="BL72">
        <v>0</v>
      </c>
      <c r="BM72">
        <v>0</v>
      </c>
      <c r="BN72">
        <v>0</v>
      </c>
      <c r="BO72">
        <v>0</v>
      </c>
      <c r="BP72">
        <v>0</v>
      </c>
      <c r="BQ72">
        <v>0</v>
      </c>
      <c r="BR72">
        <v>2.9000000000000001E-2</v>
      </c>
      <c r="BS72">
        <v>0</v>
      </c>
      <c r="BT72">
        <v>0</v>
      </c>
      <c r="BU72">
        <v>0</v>
      </c>
      <c r="BV72">
        <v>0</v>
      </c>
      <c r="BW72">
        <v>81.599999999999994</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1</v>
      </c>
      <c r="FR72">
        <v>0</v>
      </c>
      <c r="FS72">
        <v>0</v>
      </c>
      <c r="FT72">
        <v>0</v>
      </c>
      <c r="FU72">
        <v>0</v>
      </c>
      <c r="FV72">
        <v>0</v>
      </c>
      <c r="FW72">
        <v>0</v>
      </c>
      <c r="FX72">
        <v>0.20869020213185596</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0.44490000000000002</v>
      </c>
      <c r="GU72">
        <v>0</v>
      </c>
      <c r="GV72">
        <v>0</v>
      </c>
      <c r="GW72">
        <v>0</v>
      </c>
      <c r="GX72">
        <v>0</v>
      </c>
      <c r="GY72">
        <v>0</v>
      </c>
      <c r="GZ72">
        <v>0</v>
      </c>
      <c r="HA72">
        <v>0</v>
      </c>
      <c r="HB72">
        <v>0</v>
      </c>
      <c r="HC72">
        <v>0</v>
      </c>
      <c r="HD72">
        <v>0</v>
      </c>
      <c r="HE72">
        <v>0</v>
      </c>
      <c r="HF72">
        <v>0</v>
      </c>
      <c r="HG72">
        <v>0</v>
      </c>
      <c r="HH72">
        <v>1.4999999999999999E-2</v>
      </c>
      <c r="HI72">
        <v>0</v>
      </c>
      <c r="HJ72">
        <v>0</v>
      </c>
      <c r="HK72">
        <v>0</v>
      </c>
      <c r="HL72">
        <v>0</v>
      </c>
      <c r="HM72">
        <v>0</v>
      </c>
      <c r="HN72">
        <v>81.599999999999994</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0.87229999999999996</v>
      </c>
      <c r="LI72">
        <v>1</v>
      </c>
      <c r="LJ72">
        <v>0</v>
      </c>
      <c r="LK72">
        <v>0</v>
      </c>
      <c r="LL72">
        <v>1</v>
      </c>
      <c r="LM72">
        <v>0.95</v>
      </c>
      <c r="LN72">
        <v>0</v>
      </c>
      <c r="LO72">
        <v>1</v>
      </c>
      <c r="LP72">
        <v>0.78</v>
      </c>
      <c r="LQ72">
        <v>0</v>
      </c>
      <c r="LR72">
        <v>0</v>
      </c>
      <c r="LS72">
        <v>0</v>
      </c>
      <c r="LT72">
        <v>0</v>
      </c>
      <c r="LU72">
        <v>0</v>
      </c>
      <c r="LV72">
        <v>0</v>
      </c>
      <c r="LW72">
        <v>0</v>
      </c>
      <c r="LX72">
        <v>0</v>
      </c>
      <c r="LY72">
        <v>0</v>
      </c>
      <c r="LZ72">
        <v>0</v>
      </c>
      <c r="MA72">
        <v>0</v>
      </c>
      <c r="MB72">
        <v>0</v>
      </c>
      <c r="MC72">
        <v>0</v>
      </c>
      <c r="MD72">
        <v>0</v>
      </c>
      <c r="ME72">
        <v>0</v>
      </c>
      <c r="MF72">
        <v>0</v>
      </c>
      <c r="MG72">
        <v>0</v>
      </c>
      <c r="MH72">
        <v>0</v>
      </c>
      <c r="MI72">
        <v>0</v>
      </c>
      <c r="MJ72">
        <v>0</v>
      </c>
      <c r="MK72">
        <v>0</v>
      </c>
      <c r="ML72">
        <v>0</v>
      </c>
      <c r="MM72">
        <v>0</v>
      </c>
      <c r="MN72">
        <v>0</v>
      </c>
      <c r="MO72">
        <v>0</v>
      </c>
      <c r="MP72">
        <v>0</v>
      </c>
      <c r="MQ72">
        <v>0</v>
      </c>
    </row>
    <row r="73" spans="1:355" x14ac:dyDescent="0.2">
      <c r="A73" t="str">
        <v>CDM AMS II G</v>
      </c>
      <c r="B73" t="str">
        <v>AMS-II.G. Version 03 </v>
      </c>
      <c r="C73" t="str">
        <v>GS1060</v>
      </c>
      <c r="D73" t="str">
        <v>MP8</v>
      </c>
      <c r="E73" t="str">
        <v>scenario 1</v>
      </c>
      <c r="F73">
        <v>249400</v>
      </c>
      <c r="G73" t="str">
        <v>charcoal</v>
      </c>
      <c r="H73">
        <v>6337</v>
      </c>
      <c r="I73">
        <v>1.2021018286668184E-2</v>
      </c>
      <c r="J73">
        <v>1.202691671412537E-2</v>
      </c>
      <c r="K73" t="str">
        <v>cdm_imp_charcoal</v>
      </c>
      <c r="L73">
        <v>1</v>
      </c>
      <c r="M73" t="str">
        <v>Sub-Saharan Africa</v>
      </c>
      <c r="N73" t="str">
        <v>Rwanda</v>
      </c>
      <c r="O73" t="str">
        <v>Rwanda tot</v>
      </c>
      <c r="P73">
        <v>4.3</v>
      </c>
      <c r="Q73">
        <v>0.98</v>
      </c>
      <c r="R73">
        <v>0.63400000000000001</v>
      </c>
      <c r="S73">
        <v>0.64700000000000002</v>
      </c>
      <c r="T73">
        <v>2865</v>
      </c>
      <c r="U73">
        <v>0</v>
      </c>
      <c r="V73">
        <v>184</v>
      </c>
      <c r="W73">
        <v>0</v>
      </c>
      <c r="X73">
        <v>527160</v>
      </c>
      <c r="Y73">
        <v>0</v>
      </c>
      <c r="Z73">
        <v>1</v>
      </c>
      <c r="AA73">
        <v>0</v>
      </c>
      <c r="AB73">
        <v>0</v>
      </c>
      <c r="AC73">
        <v>0</v>
      </c>
      <c r="AD73">
        <v>0</v>
      </c>
      <c r="AE73">
        <v>0</v>
      </c>
      <c r="AF73">
        <v>0</v>
      </c>
      <c r="AG73">
        <v>0</v>
      </c>
      <c r="AH73">
        <v>0</v>
      </c>
      <c r="AI73">
        <v>0</v>
      </c>
      <c r="AJ73">
        <v>0</v>
      </c>
      <c r="AK73">
        <v>0</v>
      </c>
      <c r="AL73">
        <v>0</v>
      </c>
      <c r="AM73">
        <v>0</v>
      </c>
      <c r="AN73">
        <v>1.5768645357686453</v>
      </c>
      <c r="AO73">
        <v>0</v>
      </c>
      <c r="AP73">
        <v>0</v>
      </c>
      <c r="AQ73">
        <v>0</v>
      </c>
      <c r="AR73">
        <v>0</v>
      </c>
      <c r="AS73">
        <v>0</v>
      </c>
      <c r="AT73">
        <v>0</v>
      </c>
      <c r="AU73">
        <v>0</v>
      </c>
      <c r="AV73">
        <v>0</v>
      </c>
      <c r="AW73">
        <v>0</v>
      </c>
      <c r="AX73">
        <v>0</v>
      </c>
      <c r="AY73">
        <v>0</v>
      </c>
      <c r="AZ73">
        <v>0</v>
      </c>
      <c r="BA73">
        <v>0</v>
      </c>
      <c r="BB73">
        <v>0</v>
      </c>
      <c r="BC73">
        <v>0</v>
      </c>
      <c r="BD73">
        <v>6.5600000000000006E-2</v>
      </c>
      <c r="BE73">
        <v>0</v>
      </c>
      <c r="BF73">
        <v>0</v>
      </c>
      <c r="BG73">
        <v>0</v>
      </c>
      <c r="BH73">
        <v>0</v>
      </c>
      <c r="BI73">
        <v>0</v>
      </c>
      <c r="BJ73">
        <v>0</v>
      </c>
      <c r="BK73">
        <v>0</v>
      </c>
      <c r="BL73">
        <v>0</v>
      </c>
      <c r="BM73">
        <v>0</v>
      </c>
      <c r="BN73">
        <v>0</v>
      </c>
      <c r="BO73">
        <v>0</v>
      </c>
      <c r="BP73">
        <v>0</v>
      </c>
      <c r="BQ73">
        <v>0</v>
      </c>
      <c r="BR73">
        <v>2.9000000000000001E-2</v>
      </c>
      <c r="BS73">
        <v>0</v>
      </c>
      <c r="BT73">
        <v>0</v>
      </c>
      <c r="BU73">
        <v>0</v>
      </c>
      <c r="BV73">
        <v>0</v>
      </c>
      <c r="BW73">
        <v>81.599999999999994</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1</v>
      </c>
      <c r="FR73">
        <v>0</v>
      </c>
      <c r="FS73">
        <v>0</v>
      </c>
      <c r="FT73">
        <v>0</v>
      </c>
      <c r="FU73">
        <v>0</v>
      </c>
      <c r="FV73">
        <v>0</v>
      </c>
      <c r="FW73">
        <v>0</v>
      </c>
      <c r="FX73">
        <v>0.2325068859213828</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0.44490000000000002</v>
      </c>
      <c r="GU73">
        <v>0</v>
      </c>
      <c r="GV73">
        <v>0</v>
      </c>
      <c r="GW73">
        <v>0</v>
      </c>
      <c r="GX73">
        <v>0</v>
      </c>
      <c r="GY73">
        <v>0</v>
      </c>
      <c r="GZ73">
        <v>0</v>
      </c>
      <c r="HA73">
        <v>0</v>
      </c>
      <c r="HB73">
        <v>0</v>
      </c>
      <c r="HC73">
        <v>0</v>
      </c>
      <c r="HD73">
        <v>0</v>
      </c>
      <c r="HE73">
        <v>0</v>
      </c>
      <c r="HF73">
        <v>0</v>
      </c>
      <c r="HG73">
        <v>0</v>
      </c>
      <c r="HH73">
        <v>1.4999999999999999E-2</v>
      </c>
      <c r="HI73">
        <v>0</v>
      </c>
      <c r="HJ73">
        <v>0</v>
      </c>
      <c r="HK73">
        <v>0</v>
      </c>
      <c r="HL73">
        <v>0</v>
      </c>
      <c r="HM73">
        <v>0</v>
      </c>
      <c r="HN73">
        <v>81.599999999999994</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0.87229999999999996</v>
      </c>
      <c r="LI73">
        <v>1</v>
      </c>
      <c r="LJ73">
        <v>0</v>
      </c>
      <c r="LK73">
        <v>0</v>
      </c>
      <c r="LL73">
        <v>1</v>
      </c>
      <c r="LM73">
        <v>0.95</v>
      </c>
      <c r="LN73">
        <v>0</v>
      </c>
      <c r="LO73">
        <v>1</v>
      </c>
      <c r="LP73">
        <v>0.78</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row>
    <row r="74" spans="1:355" x14ac:dyDescent="0.2">
      <c r="A74" t="str">
        <v>CDM AMS II G</v>
      </c>
      <c r="B74" t="str">
        <v>AMS-II.G. Version 03 </v>
      </c>
      <c r="C74" t="str">
        <v>GS1060</v>
      </c>
      <c r="D74" t="str">
        <v>MP8</v>
      </c>
      <c r="E74" t="str">
        <v>scenario 2</v>
      </c>
      <c r="F74">
        <v>249400</v>
      </c>
      <c r="G74" t="str">
        <v>charcoal</v>
      </c>
      <c r="H74">
        <v>3930</v>
      </c>
      <c r="I74">
        <v>1.907026397515528E-2</v>
      </c>
      <c r="J74">
        <v>1.9081989134090829E-2</v>
      </c>
      <c r="K74" t="str">
        <v>cdm_imp_charcoal</v>
      </c>
      <c r="L74">
        <v>1</v>
      </c>
      <c r="M74" t="str">
        <v>Sub-Saharan Africa</v>
      </c>
      <c r="N74" t="str">
        <v>Rwanda</v>
      </c>
      <c r="O74" t="str">
        <v>Rwanda tot</v>
      </c>
      <c r="P74">
        <v>4.3</v>
      </c>
      <c r="Q74">
        <v>0.98</v>
      </c>
      <c r="R74">
        <v>0.63400000000000001</v>
      </c>
      <c r="S74">
        <v>0.64700000000000002</v>
      </c>
      <c r="T74">
        <v>1120</v>
      </c>
      <c r="U74">
        <v>0</v>
      </c>
      <c r="V74">
        <v>184</v>
      </c>
      <c r="W74">
        <v>0</v>
      </c>
      <c r="X74">
        <v>206080</v>
      </c>
      <c r="Y74">
        <v>0</v>
      </c>
      <c r="Z74">
        <v>1</v>
      </c>
      <c r="AA74">
        <v>0</v>
      </c>
      <c r="AB74">
        <v>0</v>
      </c>
      <c r="AC74">
        <v>0</v>
      </c>
      <c r="AD74">
        <v>0</v>
      </c>
      <c r="AE74">
        <v>0</v>
      </c>
      <c r="AF74">
        <v>0</v>
      </c>
      <c r="AG74">
        <v>0</v>
      </c>
      <c r="AH74">
        <v>0</v>
      </c>
      <c r="AI74">
        <v>0</v>
      </c>
      <c r="AJ74">
        <v>0</v>
      </c>
      <c r="AK74">
        <v>0</v>
      </c>
      <c r="AL74">
        <v>0</v>
      </c>
      <c r="AM74">
        <v>0</v>
      </c>
      <c r="AN74">
        <v>2.365296803652968</v>
      </c>
      <c r="AO74">
        <v>0</v>
      </c>
      <c r="AP74">
        <v>0</v>
      </c>
      <c r="AQ74">
        <v>0</v>
      </c>
      <c r="AR74">
        <v>0</v>
      </c>
      <c r="AS74">
        <v>0</v>
      </c>
      <c r="AT74">
        <v>0</v>
      </c>
      <c r="AU74">
        <v>0</v>
      </c>
      <c r="AV74">
        <v>0</v>
      </c>
      <c r="AW74">
        <v>0</v>
      </c>
      <c r="AX74">
        <v>0</v>
      </c>
      <c r="AY74">
        <v>0</v>
      </c>
      <c r="AZ74">
        <v>0</v>
      </c>
      <c r="BA74">
        <v>0</v>
      </c>
      <c r="BB74">
        <v>0</v>
      </c>
      <c r="BC74">
        <v>0</v>
      </c>
      <c r="BD74">
        <v>4.3700000000000003E-2</v>
      </c>
      <c r="BE74">
        <v>0</v>
      </c>
      <c r="BF74">
        <v>0</v>
      </c>
      <c r="BG74">
        <v>0</v>
      </c>
      <c r="BH74">
        <v>0</v>
      </c>
      <c r="BI74">
        <v>0</v>
      </c>
      <c r="BJ74">
        <v>0</v>
      </c>
      <c r="BK74">
        <v>0</v>
      </c>
      <c r="BL74">
        <v>0</v>
      </c>
      <c r="BM74">
        <v>0</v>
      </c>
      <c r="BN74">
        <v>0</v>
      </c>
      <c r="BO74">
        <v>0</v>
      </c>
      <c r="BP74">
        <v>0</v>
      </c>
      <c r="BQ74">
        <v>0</v>
      </c>
      <c r="BR74">
        <v>2.9000000000000001E-2</v>
      </c>
      <c r="BS74">
        <v>0</v>
      </c>
      <c r="BT74">
        <v>0</v>
      </c>
      <c r="BU74">
        <v>0</v>
      </c>
      <c r="BV74">
        <v>0</v>
      </c>
      <c r="BW74">
        <v>81.599999999999994</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1</v>
      </c>
      <c r="FR74">
        <v>0</v>
      </c>
      <c r="FS74">
        <v>0</v>
      </c>
      <c r="FT74">
        <v>0</v>
      </c>
      <c r="FU74">
        <v>0</v>
      </c>
      <c r="FV74">
        <v>0</v>
      </c>
      <c r="FW74">
        <v>0</v>
      </c>
      <c r="FX74">
        <v>0.23232967030711338</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0.44490000000000002</v>
      </c>
      <c r="GU74">
        <v>0</v>
      </c>
      <c r="GV74">
        <v>0</v>
      </c>
      <c r="GW74">
        <v>0</v>
      </c>
      <c r="GX74">
        <v>0</v>
      </c>
      <c r="GY74">
        <v>0</v>
      </c>
      <c r="GZ74">
        <v>0</v>
      </c>
      <c r="HA74">
        <v>0</v>
      </c>
      <c r="HB74">
        <v>0</v>
      </c>
      <c r="HC74">
        <v>0</v>
      </c>
      <c r="HD74">
        <v>0</v>
      </c>
      <c r="HE74">
        <v>0</v>
      </c>
      <c r="HF74">
        <v>0</v>
      </c>
      <c r="HG74">
        <v>0</v>
      </c>
      <c r="HH74">
        <v>1.4999999999999999E-2</v>
      </c>
      <c r="HI74">
        <v>0</v>
      </c>
      <c r="HJ74">
        <v>0</v>
      </c>
      <c r="HK74">
        <v>0</v>
      </c>
      <c r="HL74">
        <v>0</v>
      </c>
      <c r="HM74">
        <v>0</v>
      </c>
      <c r="HN74">
        <v>81.599999999999994</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0.87229999999999996</v>
      </c>
      <c r="LI74">
        <v>1</v>
      </c>
      <c r="LJ74">
        <v>0</v>
      </c>
      <c r="LK74">
        <v>0</v>
      </c>
      <c r="LL74">
        <v>1</v>
      </c>
      <c r="LM74">
        <v>0.95</v>
      </c>
      <c r="LN74">
        <v>0</v>
      </c>
      <c r="LO74">
        <v>1</v>
      </c>
      <c r="LP74">
        <v>0.78</v>
      </c>
      <c r="LQ74">
        <v>0</v>
      </c>
      <c r="LR74">
        <v>0</v>
      </c>
      <c r="LS74">
        <v>0</v>
      </c>
      <c r="LT74">
        <v>0</v>
      </c>
      <c r="LU74">
        <v>0</v>
      </c>
      <c r="LV74">
        <v>0</v>
      </c>
      <c r="LW74">
        <v>0</v>
      </c>
      <c r="LX74">
        <v>0</v>
      </c>
      <c r="LY74">
        <v>0</v>
      </c>
      <c r="LZ74">
        <v>0</v>
      </c>
      <c r="MA74">
        <v>0</v>
      </c>
      <c r="MB74">
        <v>0</v>
      </c>
      <c r="MC74">
        <v>0</v>
      </c>
      <c r="MD74">
        <v>0</v>
      </c>
      <c r="ME74">
        <v>0</v>
      </c>
      <c r="MF74">
        <v>0</v>
      </c>
      <c r="MG74">
        <v>0</v>
      </c>
      <c r="MH74">
        <v>0</v>
      </c>
      <c r="MI74">
        <v>0</v>
      </c>
      <c r="MJ74">
        <v>0</v>
      </c>
      <c r="MK74">
        <v>0</v>
      </c>
      <c r="ML74">
        <v>0</v>
      </c>
      <c r="MM74">
        <v>0</v>
      </c>
      <c r="MN74">
        <v>0</v>
      </c>
      <c r="MO74">
        <v>0</v>
      </c>
      <c r="MP74">
        <v>0</v>
      </c>
      <c r="MQ74">
        <v>0</v>
      </c>
    </row>
    <row r="75" spans="1:355" x14ac:dyDescent="0.2">
      <c r="A75" t="str">
        <v>CDM AMS II G</v>
      </c>
      <c r="B75" t="str">
        <v>AMS-II.G. Version 03 </v>
      </c>
      <c r="C75" t="str">
        <v>GS1060</v>
      </c>
      <c r="D75" t="str">
        <v>MP8</v>
      </c>
      <c r="E75" t="str">
        <v>scenario 3</v>
      </c>
      <c r="F75">
        <v>249400</v>
      </c>
      <c r="G75" t="str">
        <v>charcoal</v>
      </c>
      <c r="H75">
        <v>7780</v>
      </c>
      <c r="I75">
        <v>6.4445372192733072E-3</v>
      </c>
      <c r="J75">
        <v>6.4392418175528683E-3</v>
      </c>
      <c r="K75" t="str">
        <v>cdm_imp_charcoal</v>
      </c>
      <c r="L75">
        <v>1</v>
      </c>
      <c r="M75" t="str">
        <v>Sub-Saharan Africa</v>
      </c>
      <c r="N75" t="str">
        <v>Rwanda</v>
      </c>
      <c r="O75" t="str">
        <v>Rwanda tot</v>
      </c>
      <c r="P75">
        <v>4.3</v>
      </c>
      <c r="Q75">
        <v>0.98</v>
      </c>
      <c r="R75">
        <v>0.63400000000000001</v>
      </c>
      <c r="S75">
        <v>0.64700000000000002</v>
      </c>
      <c r="T75">
        <v>6561</v>
      </c>
      <c r="U75">
        <v>0</v>
      </c>
      <c r="V75">
        <v>184</v>
      </c>
      <c r="W75">
        <v>0</v>
      </c>
      <c r="X75">
        <v>1207224</v>
      </c>
      <c r="Y75">
        <v>0</v>
      </c>
      <c r="Z75">
        <v>1</v>
      </c>
      <c r="AA75">
        <v>0</v>
      </c>
      <c r="AB75">
        <v>0</v>
      </c>
      <c r="AC75">
        <v>0</v>
      </c>
      <c r="AD75">
        <v>0</v>
      </c>
      <c r="AE75">
        <v>0</v>
      </c>
      <c r="AF75">
        <v>0</v>
      </c>
      <c r="AG75">
        <v>0</v>
      </c>
      <c r="AH75">
        <v>0</v>
      </c>
      <c r="AI75">
        <v>0</v>
      </c>
      <c r="AJ75">
        <v>0</v>
      </c>
      <c r="AK75">
        <v>0</v>
      </c>
      <c r="AL75">
        <v>0</v>
      </c>
      <c r="AM75">
        <v>0</v>
      </c>
      <c r="AN75">
        <v>0.92846270928462715</v>
      </c>
      <c r="AO75">
        <v>0</v>
      </c>
      <c r="AP75">
        <v>0</v>
      </c>
      <c r="AQ75">
        <v>0</v>
      </c>
      <c r="AR75">
        <v>0</v>
      </c>
      <c r="AS75">
        <v>0</v>
      </c>
      <c r="AT75">
        <v>0</v>
      </c>
      <c r="AU75">
        <v>0</v>
      </c>
      <c r="AV75">
        <v>0</v>
      </c>
      <c r="AW75">
        <v>0</v>
      </c>
      <c r="AX75">
        <v>0</v>
      </c>
      <c r="AY75">
        <v>0</v>
      </c>
      <c r="AZ75">
        <v>0</v>
      </c>
      <c r="BA75">
        <v>0</v>
      </c>
      <c r="BB75">
        <v>0</v>
      </c>
      <c r="BC75">
        <v>0</v>
      </c>
      <c r="BD75">
        <v>0.1</v>
      </c>
      <c r="BE75">
        <v>0</v>
      </c>
      <c r="BF75">
        <v>0</v>
      </c>
      <c r="BG75">
        <v>0</v>
      </c>
      <c r="BH75">
        <v>0</v>
      </c>
      <c r="BI75">
        <v>0</v>
      </c>
      <c r="BJ75">
        <v>0</v>
      </c>
      <c r="BK75">
        <v>0</v>
      </c>
      <c r="BL75">
        <v>0</v>
      </c>
      <c r="BM75">
        <v>0</v>
      </c>
      <c r="BN75">
        <v>0</v>
      </c>
      <c r="BO75">
        <v>0</v>
      </c>
      <c r="BP75">
        <v>0</v>
      </c>
      <c r="BQ75">
        <v>0</v>
      </c>
      <c r="BR75">
        <v>2.9000000000000001E-2</v>
      </c>
      <c r="BS75">
        <v>0</v>
      </c>
      <c r="BT75">
        <v>0</v>
      </c>
      <c r="BU75">
        <v>0</v>
      </c>
      <c r="BV75">
        <v>0</v>
      </c>
      <c r="BW75">
        <v>81.599999999999994</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1</v>
      </c>
      <c r="FR75">
        <v>0</v>
      </c>
      <c r="FS75">
        <v>0</v>
      </c>
      <c r="FT75">
        <v>0</v>
      </c>
      <c r="FU75">
        <v>0</v>
      </c>
      <c r="FV75">
        <v>0</v>
      </c>
      <c r="FW75">
        <v>0</v>
      </c>
      <c r="FX75">
        <v>0.20869020213185596</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0.44490000000000002</v>
      </c>
      <c r="GU75">
        <v>0</v>
      </c>
      <c r="GV75">
        <v>0</v>
      </c>
      <c r="GW75">
        <v>0</v>
      </c>
      <c r="GX75">
        <v>0</v>
      </c>
      <c r="GY75">
        <v>0</v>
      </c>
      <c r="GZ75">
        <v>0</v>
      </c>
      <c r="HA75">
        <v>0</v>
      </c>
      <c r="HB75">
        <v>0</v>
      </c>
      <c r="HC75">
        <v>0</v>
      </c>
      <c r="HD75">
        <v>0</v>
      </c>
      <c r="HE75">
        <v>0</v>
      </c>
      <c r="HF75">
        <v>0</v>
      </c>
      <c r="HG75">
        <v>0</v>
      </c>
      <c r="HH75">
        <v>1.4999999999999999E-2</v>
      </c>
      <c r="HI75">
        <v>0</v>
      </c>
      <c r="HJ75">
        <v>0</v>
      </c>
      <c r="HK75">
        <v>0</v>
      </c>
      <c r="HL75">
        <v>0</v>
      </c>
      <c r="HM75">
        <v>0</v>
      </c>
      <c r="HN75">
        <v>81.599999999999994</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0.87229999999999996</v>
      </c>
      <c r="LI75">
        <v>1</v>
      </c>
      <c r="LJ75">
        <v>0</v>
      </c>
      <c r="LK75">
        <v>0</v>
      </c>
      <c r="LL75">
        <v>1</v>
      </c>
      <c r="LM75">
        <v>0.95</v>
      </c>
      <c r="LN75">
        <v>0</v>
      </c>
      <c r="LO75">
        <v>1</v>
      </c>
      <c r="LP75">
        <v>0.78</v>
      </c>
      <c r="LQ75">
        <v>0</v>
      </c>
      <c r="LR75">
        <v>0</v>
      </c>
      <c r="LS75">
        <v>0</v>
      </c>
      <c r="LT75">
        <v>0</v>
      </c>
      <c r="LU75">
        <v>0</v>
      </c>
      <c r="LV75">
        <v>0</v>
      </c>
      <c r="LW75">
        <v>0</v>
      </c>
      <c r="LX75">
        <v>0</v>
      </c>
      <c r="LY75">
        <v>0</v>
      </c>
      <c r="LZ75">
        <v>0</v>
      </c>
      <c r="MA75">
        <v>0</v>
      </c>
      <c r="MB75">
        <v>0</v>
      </c>
      <c r="MC75">
        <v>0</v>
      </c>
      <c r="MD75">
        <v>0</v>
      </c>
      <c r="ME75">
        <v>0</v>
      </c>
      <c r="MF75">
        <v>0</v>
      </c>
      <c r="MG75">
        <v>0</v>
      </c>
      <c r="MH75">
        <v>0</v>
      </c>
      <c r="MI75">
        <v>0</v>
      </c>
      <c r="MJ75">
        <v>0</v>
      </c>
      <c r="MK75">
        <v>0</v>
      </c>
      <c r="ML75">
        <v>0</v>
      </c>
      <c r="MM75">
        <v>0</v>
      </c>
      <c r="MN75">
        <v>0</v>
      </c>
      <c r="MO75">
        <v>0</v>
      </c>
      <c r="MP75">
        <v>0</v>
      </c>
      <c r="MQ75">
        <v>0</v>
      </c>
    </row>
    <row r="76" spans="1:355" x14ac:dyDescent="0.2">
      <c r="A76" t="str">
        <v>CDM AMS II G</v>
      </c>
      <c r="B76" t="str">
        <v>AMS-II.G. ver. 5</v>
      </c>
      <c r="C76" t="str">
        <v>GS2744</v>
      </c>
      <c r="D76" t="str">
        <v>new CP</v>
      </c>
      <c r="E76" t="str">
        <v>wassa large</v>
      </c>
      <c r="F76">
        <v>33637</v>
      </c>
      <c r="G76" t="str">
        <v>firewood</v>
      </c>
      <c r="H76">
        <v>0.434</v>
      </c>
      <c r="I76">
        <v>1.1890410958904109E-3</v>
      </c>
      <c r="J76">
        <v>1.1900025562372959E-3</v>
      </c>
      <c r="K76" t="str">
        <v>cdm_imp_firewood</v>
      </c>
      <c r="L76">
        <v>1</v>
      </c>
      <c r="M76" t="str">
        <v>West Africa</v>
      </c>
      <c r="N76" t="str">
        <v>Mali</v>
      </c>
      <c r="O76" t="str">
        <v>Bamako</v>
      </c>
      <c r="P76">
        <v>5.8</v>
      </c>
      <c r="Q76">
        <v>0.68683418448969069</v>
      </c>
      <c r="R76">
        <v>3.5000000000000003E-2</v>
      </c>
      <c r="S76">
        <v>0.27300000000000002</v>
      </c>
      <c r="T76">
        <v>1</v>
      </c>
      <c r="U76">
        <v>0</v>
      </c>
      <c r="V76">
        <v>365</v>
      </c>
      <c r="W76">
        <v>0</v>
      </c>
      <c r="X76">
        <v>365</v>
      </c>
      <c r="Y76">
        <v>1</v>
      </c>
      <c r="Z76">
        <v>0</v>
      </c>
      <c r="AA76">
        <v>0</v>
      </c>
      <c r="AB76">
        <v>0</v>
      </c>
      <c r="AC76">
        <v>0</v>
      </c>
      <c r="AD76">
        <v>0</v>
      </c>
      <c r="AE76">
        <v>0</v>
      </c>
      <c r="AF76">
        <v>0</v>
      </c>
      <c r="AG76">
        <v>0</v>
      </c>
      <c r="AH76">
        <v>0</v>
      </c>
      <c r="AI76">
        <v>0</v>
      </c>
      <c r="AJ76">
        <v>0</v>
      </c>
      <c r="AK76">
        <v>0</v>
      </c>
      <c r="AL76">
        <v>0</v>
      </c>
      <c r="AM76">
        <v>7.9452054794520546</v>
      </c>
      <c r="AN76">
        <v>0</v>
      </c>
      <c r="AO76">
        <v>0</v>
      </c>
      <c r="AP76">
        <v>0</v>
      </c>
      <c r="AQ76">
        <v>0</v>
      </c>
      <c r="AR76">
        <v>0</v>
      </c>
      <c r="AS76">
        <v>0</v>
      </c>
      <c r="AT76">
        <v>0</v>
      </c>
      <c r="AU76">
        <v>0</v>
      </c>
      <c r="AV76">
        <v>0</v>
      </c>
      <c r="AW76">
        <v>0</v>
      </c>
      <c r="AX76">
        <v>0</v>
      </c>
      <c r="AY76">
        <v>0</v>
      </c>
      <c r="AZ76">
        <v>0</v>
      </c>
      <c r="BA76">
        <v>0</v>
      </c>
      <c r="BB76">
        <v>0</v>
      </c>
      <c r="BC76">
        <v>0.2</v>
      </c>
      <c r="BD76">
        <v>0</v>
      </c>
      <c r="BE76">
        <v>0</v>
      </c>
      <c r="BF76">
        <v>0</v>
      </c>
      <c r="BG76">
        <v>0</v>
      </c>
      <c r="BH76">
        <v>0</v>
      </c>
      <c r="BI76">
        <v>0</v>
      </c>
      <c r="BJ76">
        <v>0</v>
      </c>
      <c r="BK76">
        <v>0</v>
      </c>
      <c r="BL76">
        <v>0</v>
      </c>
      <c r="BM76">
        <v>0</v>
      </c>
      <c r="BN76">
        <v>0</v>
      </c>
      <c r="BO76">
        <v>0</v>
      </c>
      <c r="BP76">
        <v>0</v>
      </c>
      <c r="BQ76">
        <v>1.5599999999999999E-2</v>
      </c>
      <c r="BR76">
        <v>0</v>
      </c>
      <c r="BS76">
        <v>0</v>
      </c>
      <c r="BT76">
        <v>0</v>
      </c>
      <c r="BU76">
        <v>0</v>
      </c>
      <c r="BV76">
        <v>0</v>
      </c>
      <c r="BW76">
        <v>73.2</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1</v>
      </c>
      <c r="FR76">
        <v>0</v>
      </c>
      <c r="FS76">
        <v>0</v>
      </c>
      <c r="FT76">
        <v>0</v>
      </c>
      <c r="FU76">
        <v>0</v>
      </c>
      <c r="FV76">
        <v>0</v>
      </c>
      <c r="FW76">
        <v>0</v>
      </c>
      <c r="FX76">
        <v>6.2193389271640349</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0.2555</v>
      </c>
      <c r="GU76">
        <v>0</v>
      </c>
      <c r="GV76">
        <v>0</v>
      </c>
      <c r="GW76">
        <v>0</v>
      </c>
      <c r="GX76">
        <v>0</v>
      </c>
      <c r="GY76">
        <v>0</v>
      </c>
      <c r="GZ76">
        <v>0</v>
      </c>
      <c r="HA76">
        <v>0</v>
      </c>
      <c r="HB76">
        <v>0</v>
      </c>
      <c r="HC76">
        <v>0</v>
      </c>
      <c r="HD76">
        <v>0</v>
      </c>
      <c r="HE76">
        <v>0</v>
      </c>
      <c r="HF76">
        <v>0</v>
      </c>
      <c r="HG76">
        <v>0</v>
      </c>
      <c r="HH76">
        <v>1.5599999999999999E-2</v>
      </c>
      <c r="HI76">
        <v>0</v>
      </c>
      <c r="HJ76">
        <v>0</v>
      </c>
      <c r="HK76">
        <v>0</v>
      </c>
      <c r="HL76">
        <v>0</v>
      </c>
      <c r="HM76">
        <v>0</v>
      </c>
      <c r="HN76">
        <v>73.2</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1</v>
      </c>
      <c r="LI76">
        <v>0.9254</v>
      </c>
      <c r="LJ76">
        <v>0</v>
      </c>
      <c r="LK76">
        <v>0</v>
      </c>
      <c r="LL76">
        <v>1</v>
      </c>
      <c r="LM76">
        <v>0.95</v>
      </c>
      <c r="LN76">
        <v>0</v>
      </c>
      <c r="LO76">
        <v>1</v>
      </c>
      <c r="LP76">
        <v>0.78</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row>
    <row r="77" spans="1:355" x14ac:dyDescent="0.2">
      <c r="A77" t="str">
        <v>CDM AMS II G</v>
      </c>
      <c r="B77" t="str">
        <v>AMS-II.G. ver. 5</v>
      </c>
      <c r="C77" t="str">
        <v>GS2744</v>
      </c>
      <c r="D77" t="str">
        <v>new CP</v>
      </c>
      <c r="E77" t="str">
        <v>wassa super</v>
      </c>
      <c r="F77">
        <v>38512</v>
      </c>
      <c r="G77" t="str">
        <v>firewood</v>
      </c>
      <c r="H77">
        <v>0.47899999999999998</v>
      </c>
      <c r="I77">
        <v>1.3123287671232876E-3</v>
      </c>
      <c r="J77">
        <v>1.3122924088975871E-3</v>
      </c>
      <c r="K77" t="str">
        <v>cdm_imp_firewood</v>
      </c>
      <c r="L77">
        <v>1</v>
      </c>
      <c r="M77" t="str">
        <v>West Africa</v>
      </c>
      <c r="N77" t="str">
        <v>Mali</v>
      </c>
      <c r="O77" t="str">
        <v>Bamako</v>
      </c>
      <c r="P77">
        <v>5.8</v>
      </c>
      <c r="Q77">
        <v>0.68683418448969069</v>
      </c>
      <c r="R77">
        <v>3.5000000000000003E-2</v>
      </c>
      <c r="S77">
        <v>0.27300000000000002</v>
      </c>
      <c r="T77">
        <v>1</v>
      </c>
      <c r="U77">
        <v>0</v>
      </c>
      <c r="V77">
        <v>365</v>
      </c>
      <c r="W77">
        <v>0</v>
      </c>
      <c r="X77">
        <v>365</v>
      </c>
      <c r="Y77">
        <v>1</v>
      </c>
      <c r="Z77">
        <v>0</v>
      </c>
      <c r="AA77">
        <v>0</v>
      </c>
      <c r="AB77">
        <v>0</v>
      </c>
      <c r="AC77">
        <v>0</v>
      </c>
      <c r="AD77">
        <v>0</v>
      </c>
      <c r="AE77">
        <v>0</v>
      </c>
      <c r="AF77">
        <v>0</v>
      </c>
      <c r="AG77">
        <v>0</v>
      </c>
      <c r="AH77">
        <v>0</v>
      </c>
      <c r="AI77">
        <v>0</v>
      </c>
      <c r="AJ77">
        <v>0</v>
      </c>
      <c r="AK77">
        <v>0</v>
      </c>
      <c r="AL77">
        <v>0</v>
      </c>
      <c r="AM77">
        <v>7.9452054794520546</v>
      </c>
      <c r="AN77">
        <v>0</v>
      </c>
      <c r="AO77">
        <v>0</v>
      </c>
      <c r="AP77">
        <v>0</v>
      </c>
      <c r="AQ77">
        <v>0</v>
      </c>
      <c r="AR77">
        <v>0</v>
      </c>
      <c r="AS77">
        <v>0</v>
      </c>
      <c r="AT77">
        <v>0</v>
      </c>
      <c r="AU77">
        <v>0</v>
      </c>
      <c r="AV77">
        <v>0</v>
      </c>
      <c r="AW77">
        <v>0</v>
      </c>
      <c r="AX77">
        <v>0</v>
      </c>
      <c r="AY77">
        <v>0</v>
      </c>
      <c r="AZ77">
        <v>0</v>
      </c>
      <c r="BA77">
        <v>0</v>
      </c>
      <c r="BB77">
        <v>0</v>
      </c>
      <c r="BC77">
        <v>0.2</v>
      </c>
      <c r="BD77">
        <v>0</v>
      </c>
      <c r="BE77">
        <v>0</v>
      </c>
      <c r="BF77">
        <v>0</v>
      </c>
      <c r="BG77">
        <v>0</v>
      </c>
      <c r="BH77">
        <v>0</v>
      </c>
      <c r="BI77">
        <v>0</v>
      </c>
      <c r="BJ77">
        <v>0</v>
      </c>
      <c r="BK77">
        <v>0</v>
      </c>
      <c r="BL77">
        <v>0</v>
      </c>
      <c r="BM77">
        <v>0</v>
      </c>
      <c r="BN77">
        <v>0</v>
      </c>
      <c r="BO77">
        <v>0</v>
      </c>
      <c r="BP77">
        <v>0</v>
      </c>
      <c r="BQ77">
        <v>1.5599999999999999E-2</v>
      </c>
      <c r="BR77">
        <v>0</v>
      </c>
      <c r="BS77">
        <v>0</v>
      </c>
      <c r="BT77">
        <v>0</v>
      </c>
      <c r="BU77">
        <v>0</v>
      </c>
      <c r="BV77">
        <v>0</v>
      </c>
      <c r="BW77">
        <v>73.2</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1</v>
      </c>
      <c r="FR77">
        <v>0</v>
      </c>
      <c r="FS77">
        <v>0</v>
      </c>
      <c r="FT77">
        <v>0</v>
      </c>
      <c r="FU77">
        <v>0</v>
      </c>
      <c r="FV77">
        <v>0</v>
      </c>
      <c r="FW77">
        <v>0</v>
      </c>
      <c r="FX77">
        <v>6.0419813531954798</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0.26300000000000001</v>
      </c>
      <c r="GU77">
        <v>0</v>
      </c>
      <c r="GV77">
        <v>0</v>
      </c>
      <c r="GW77">
        <v>0</v>
      </c>
      <c r="GX77">
        <v>0</v>
      </c>
      <c r="GY77">
        <v>0</v>
      </c>
      <c r="GZ77">
        <v>0</v>
      </c>
      <c r="HA77">
        <v>0</v>
      </c>
      <c r="HB77">
        <v>0</v>
      </c>
      <c r="HC77">
        <v>0</v>
      </c>
      <c r="HD77">
        <v>0</v>
      </c>
      <c r="HE77">
        <v>0</v>
      </c>
      <c r="HF77">
        <v>0</v>
      </c>
      <c r="HG77">
        <v>0</v>
      </c>
      <c r="HH77">
        <v>1.5599999999999999E-2</v>
      </c>
      <c r="HI77">
        <v>0</v>
      </c>
      <c r="HJ77">
        <v>0</v>
      </c>
      <c r="HK77">
        <v>0</v>
      </c>
      <c r="HL77">
        <v>0</v>
      </c>
      <c r="HM77">
        <v>0</v>
      </c>
      <c r="HN77">
        <v>73.2</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1</v>
      </c>
      <c r="LI77">
        <v>0.9254</v>
      </c>
      <c r="LJ77">
        <v>0</v>
      </c>
      <c r="LK77">
        <v>0</v>
      </c>
      <c r="LL77">
        <v>1</v>
      </c>
      <c r="LM77">
        <v>0.95</v>
      </c>
      <c r="LN77">
        <v>0</v>
      </c>
      <c r="LO77">
        <v>1</v>
      </c>
      <c r="LP77">
        <v>0.78</v>
      </c>
      <c r="LQ77">
        <v>0</v>
      </c>
      <c r="LR77">
        <v>0</v>
      </c>
      <c r="LS77">
        <v>0</v>
      </c>
      <c r="LT77">
        <v>0</v>
      </c>
      <c r="LU77">
        <v>0</v>
      </c>
      <c r="LV77">
        <v>0</v>
      </c>
      <c r="LW77">
        <v>0</v>
      </c>
      <c r="LX77">
        <v>0</v>
      </c>
      <c r="LY77">
        <v>0</v>
      </c>
      <c r="LZ77">
        <v>0</v>
      </c>
      <c r="MA77">
        <v>0</v>
      </c>
      <c r="MB77">
        <v>0</v>
      </c>
      <c r="MC77">
        <v>0</v>
      </c>
      <c r="MD77">
        <v>0</v>
      </c>
      <c r="ME77">
        <v>0</v>
      </c>
      <c r="MF77">
        <v>0</v>
      </c>
      <c r="MG77">
        <v>0</v>
      </c>
      <c r="MH77">
        <v>0</v>
      </c>
      <c r="MI77">
        <v>0</v>
      </c>
      <c r="MJ77">
        <v>0</v>
      </c>
      <c r="MK77">
        <v>0</v>
      </c>
      <c r="ML77">
        <v>0</v>
      </c>
      <c r="MM77">
        <v>0</v>
      </c>
      <c r="MN77">
        <v>0</v>
      </c>
      <c r="MO77">
        <v>0</v>
      </c>
      <c r="MP77">
        <v>0</v>
      </c>
      <c r="MQ77">
        <v>0</v>
      </c>
    </row>
    <row r="78" spans="1:355" x14ac:dyDescent="0.2">
      <c r="A78" t="str">
        <v>CDM AMS II G</v>
      </c>
      <c r="B78" t="str">
        <v>AMS-II.G. Version 03 </v>
      </c>
      <c r="C78" t="str">
        <v>GS1094</v>
      </c>
      <c r="D78">
        <v>1</v>
      </c>
      <c r="E78">
        <v>0</v>
      </c>
      <c r="F78">
        <v>39067</v>
      </c>
      <c r="G78" t="str">
        <v>firewood</v>
      </c>
      <c r="H78">
        <v>4761</v>
      </c>
      <c r="I78">
        <v>3.2609589041095892E-2</v>
      </c>
      <c r="J78">
        <v>3.4324352560737813E-2</v>
      </c>
      <c r="K78" t="str">
        <v>cdm_imp_firewood</v>
      </c>
      <c r="L78">
        <v>1</v>
      </c>
      <c r="M78" t="str">
        <v>Asia</v>
      </c>
      <c r="N78" t="str">
        <v>China</v>
      </c>
      <c r="O78" t="str">
        <v>Sichuan province</v>
      </c>
      <c r="P78">
        <v>3.4</v>
      </c>
      <c r="Q78">
        <v>1</v>
      </c>
      <c r="R78">
        <v>0.159</v>
      </c>
      <c r="S78">
        <v>0.23899999999999999</v>
      </c>
      <c r="T78">
        <v>400</v>
      </c>
      <c r="U78">
        <v>0</v>
      </c>
      <c r="V78">
        <v>365</v>
      </c>
      <c r="W78">
        <v>0</v>
      </c>
      <c r="X78">
        <v>146000</v>
      </c>
      <c r="Y78">
        <v>1</v>
      </c>
      <c r="Z78">
        <v>0</v>
      </c>
      <c r="AA78">
        <v>0</v>
      </c>
      <c r="AB78">
        <v>0</v>
      </c>
      <c r="AC78">
        <v>0</v>
      </c>
      <c r="AD78">
        <v>0</v>
      </c>
      <c r="AE78">
        <v>0</v>
      </c>
      <c r="AF78">
        <v>0</v>
      </c>
      <c r="AG78">
        <v>0</v>
      </c>
      <c r="AH78">
        <v>0</v>
      </c>
      <c r="AI78">
        <v>0</v>
      </c>
      <c r="AJ78">
        <v>0</v>
      </c>
      <c r="AK78">
        <v>0</v>
      </c>
      <c r="AL78">
        <v>0</v>
      </c>
      <c r="AM78">
        <v>50.926027397260277</v>
      </c>
      <c r="AN78">
        <v>0</v>
      </c>
      <c r="AO78">
        <v>0</v>
      </c>
      <c r="AP78">
        <v>0</v>
      </c>
      <c r="AQ78">
        <v>0</v>
      </c>
      <c r="AR78">
        <v>0</v>
      </c>
      <c r="AS78">
        <v>0</v>
      </c>
      <c r="AT78">
        <v>0</v>
      </c>
      <c r="AU78">
        <v>0</v>
      </c>
      <c r="AV78">
        <v>0</v>
      </c>
      <c r="AW78">
        <v>0</v>
      </c>
      <c r="AX78">
        <v>0</v>
      </c>
      <c r="AY78">
        <v>0</v>
      </c>
      <c r="AZ78">
        <v>0</v>
      </c>
      <c r="BA78">
        <v>0</v>
      </c>
      <c r="BB78">
        <v>0</v>
      </c>
      <c r="BC78">
        <v>0.1</v>
      </c>
      <c r="BD78">
        <v>0</v>
      </c>
      <c r="BE78">
        <v>0</v>
      </c>
      <c r="BF78">
        <v>0</v>
      </c>
      <c r="BG78">
        <v>0</v>
      </c>
      <c r="BH78">
        <v>0</v>
      </c>
      <c r="BI78">
        <v>0</v>
      </c>
      <c r="BJ78">
        <v>0</v>
      </c>
      <c r="BK78">
        <v>0</v>
      </c>
      <c r="BL78">
        <v>0</v>
      </c>
      <c r="BM78">
        <v>0</v>
      </c>
      <c r="BN78">
        <v>0</v>
      </c>
      <c r="BO78">
        <v>0</v>
      </c>
      <c r="BP78">
        <v>0</v>
      </c>
      <c r="BQ78">
        <v>1.4999999999999999E-2</v>
      </c>
      <c r="BR78">
        <v>0</v>
      </c>
      <c r="BS78">
        <v>0</v>
      </c>
      <c r="BT78">
        <v>0</v>
      </c>
      <c r="BU78">
        <v>0</v>
      </c>
      <c r="BV78">
        <v>0</v>
      </c>
      <c r="BW78">
        <v>81.599999999999994</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1</v>
      </c>
      <c r="FR78">
        <v>0</v>
      </c>
      <c r="FS78">
        <v>0</v>
      </c>
      <c r="FT78">
        <v>0</v>
      </c>
      <c r="FU78">
        <v>0</v>
      </c>
      <c r="FV78">
        <v>0</v>
      </c>
      <c r="FW78">
        <v>0</v>
      </c>
      <c r="FX78">
        <v>20.097090527727023</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0.25340000000000001</v>
      </c>
      <c r="GU78">
        <v>0</v>
      </c>
      <c r="GV78">
        <v>0</v>
      </c>
      <c r="GW78">
        <v>0</v>
      </c>
      <c r="GX78">
        <v>0</v>
      </c>
      <c r="GY78">
        <v>0</v>
      </c>
      <c r="GZ78">
        <v>0</v>
      </c>
      <c r="HA78">
        <v>0</v>
      </c>
      <c r="HB78">
        <v>0</v>
      </c>
      <c r="HC78">
        <v>0</v>
      </c>
      <c r="HD78">
        <v>0</v>
      </c>
      <c r="HE78">
        <v>0</v>
      </c>
      <c r="HF78">
        <v>0</v>
      </c>
      <c r="HG78">
        <v>0</v>
      </c>
      <c r="HH78">
        <v>1.4999999999999999E-2</v>
      </c>
      <c r="HI78">
        <v>0</v>
      </c>
      <c r="HJ78">
        <v>0</v>
      </c>
      <c r="HK78">
        <v>0</v>
      </c>
      <c r="HL78">
        <v>0</v>
      </c>
      <c r="HM78">
        <v>0</v>
      </c>
      <c r="HN78">
        <v>81.599999999999994</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0.95750000000000002</v>
      </c>
      <c r="LI78">
        <v>1</v>
      </c>
      <c r="LJ78">
        <v>0</v>
      </c>
      <c r="LK78">
        <v>0</v>
      </c>
      <c r="LL78">
        <v>1</v>
      </c>
      <c r="LM78">
        <v>0.95</v>
      </c>
      <c r="LN78">
        <v>0</v>
      </c>
      <c r="LO78">
        <v>1</v>
      </c>
      <c r="LP78">
        <v>0.78</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0</v>
      </c>
    </row>
    <row r="79" spans="1:355" x14ac:dyDescent="0.2">
      <c r="A79" t="str">
        <v>CDM AMS II G</v>
      </c>
      <c r="B79" t="str">
        <v>AMS-II.G. Version 03 </v>
      </c>
      <c r="C79" t="str">
        <v>GS1094</v>
      </c>
      <c r="D79">
        <v>2</v>
      </c>
      <c r="E79">
        <v>0</v>
      </c>
      <c r="F79">
        <v>39067</v>
      </c>
      <c r="G79" t="str">
        <v>firewood</v>
      </c>
      <c r="H79">
        <v>4998</v>
      </c>
      <c r="I79">
        <v>3.4232876712328768E-2</v>
      </c>
      <c r="J79">
        <v>3.4237865330322852E-2</v>
      </c>
      <c r="K79" t="str">
        <v>cdm_imp_firewood</v>
      </c>
      <c r="L79">
        <v>1</v>
      </c>
      <c r="M79" t="str">
        <v>Asia</v>
      </c>
      <c r="N79" t="str">
        <v>China</v>
      </c>
      <c r="O79" t="str">
        <v>Sichuan province</v>
      </c>
      <c r="P79">
        <v>3.4</v>
      </c>
      <c r="Q79">
        <v>1</v>
      </c>
      <c r="R79">
        <v>0.159</v>
      </c>
      <c r="S79">
        <v>0.23899999999999999</v>
      </c>
      <c r="T79">
        <v>400</v>
      </c>
      <c r="U79">
        <v>0</v>
      </c>
      <c r="V79">
        <v>365</v>
      </c>
      <c r="W79">
        <v>0</v>
      </c>
      <c r="X79">
        <v>146000</v>
      </c>
      <c r="Y79">
        <v>1</v>
      </c>
      <c r="Z79">
        <v>0</v>
      </c>
      <c r="AA79">
        <v>0</v>
      </c>
      <c r="AB79">
        <v>0</v>
      </c>
      <c r="AC79">
        <v>0</v>
      </c>
      <c r="AD79">
        <v>0</v>
      </c>
      <c r="AE79">
        <v>0</v>
      </c>
      <c r="AF79">
        <v>0</v>
      </c>
      <c r="AG79">
        <v>0</v>
      </c>
      <c r="AH79">
        <v>0</v>
      </c>
      <c r="AI79">
        <v>0</v>
      </c>
      <c r="AJ79">
        <v>0</v>
      </c>
      <c r="AK79">
        <v>0</v>
      </c>
      <c r="AL79">
        <v>0</v>
      </c>
      <c r="AM79">
        <v>50.926027397260277</v>
      </c>
      <c r="AN79">
        <v>0</v>
      </c>
      <c r="AO79">
        <v>0</v>
      </c>
      <c r="AP79">
        <v>0</v>
      </c>
      <c r="AQ79">
        <v>0</v>
      </c>
      <c r="AR79">
        <v>0</v>
      </c>
      <c r="AS79">
        <v>0</v>
      </c>
      <c r="AT79">
        <v>0</v>
      </c>
      <c r="AU79">
        <v>0</v>
      </c>
      <c r="AV79">
        <v>0</v>
      </c>
      <c r="AW79">
        <v>0</v>
      </c>
      <c r="AX79">
        <v>0</v>
      </c>
      <c r="AY79">
        <v>0</v>
      </c>
      <c r="AZ79">
        <v>0</v>
      </c>
      <c r="BA79">
        <v>0</v>
      </c>
      <c r="BB79">
        <v>0</v>
      </c>
      <c r="BC79">
        <v>0.1</v>
      </c>
      <c r="BD79">
        <v>0</v>
      </c>
      <c r="BE79">
        <v>0</v>
      </c>
      <c r="BF79">
        <v>0</v>
      </c>
      <c r="BG79">
        <v>0</v>
      </c>
      <c r="BH79">
        <v>0</v>
      </c>
      <c r="BI79">
        <v>0</v>
      </c>
      <c r="BJ79">
        <v>0</v>
      </c>
      <c r="BK79">
        <v>0</v>
      </c>
      <c r="BL79">
        <v>0</v>
      </c>
      <c r="BM79">
        <v>0</v>
      </c>
      <c r="BN79">
        <v>0</v>
      </c>
      <c r="BO79">
        <v>0</v>
      </c>
      <c r="BP79">
        <v>0</v>
      </c>
      <c r="BQ79">
        <v>1.4999999999999999E-2</v>
      </c>
      <c r="BR79">
        <v>0</v>
      </c>
      <c r="BS79">
        <v>0</v>
      </c>
      <c r="BT79">
        <v>0</v>
      </c>
      <c r="BU79">
        <v>0</v>
      </c>
      <c r="BV79">
        <v>0</v>
      </c>
      <c r="BW79">
        <v>81.599999999999994</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1</v>
      </c>
      <c r="FR79">
        <v>0</v>
      </c>
      <c r="FS79">
        <v>0</v>
      </c>
      <c r="FT79">
        <v>0</v>
      </c>
      <c r="FU79">
        <v>0</v>
      </c>
      <c r="FV79">
        <v>0</v>
      </c>
      <c r="FW79">
        <v>0</v>
      </c>
      <c r="FX79">
        <v>19.685360416412937</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0.25869999999999999</v>
      </c>
      <c r="GU79">
        <v>0</v>
      </c>
      <c r="GV79">
        <v>0</v>
      </c>
      <c r="GW79">
        <v>0</v>
      </c>
      <c r="GX79">
        <v>0</v>
      </c>
      <c r="GY79">
        <v>0</v>
      </c>
      <c r="GZ79">
        <v>0</v>
      </c>
      <c r="HA79">
        <v>0</v>
      </c>
      <c r="HB79">
        <v>0</v>
      </c>
      <c r="HC79">
        <v>0</v>
      </c>
      <c r="HD79">
        <v>0</v>
      </c>
      <c r="HE79">
        <v>0</v>
      </c>
      <c r="HF79">
        <v>0</v>
      </c>
      <c r="HG79">
        <v>0</v>
      </c>
      <c r="HH79">
        <v>1.4999999999999999E-2</v>
      </c>
      <c r="HI79">
        <v>0</v>
      </c>
      <c r="HJ79">
        <v>0</v>
      </c>
      <c r="HK79">
        <v>0</v>
      </c>
      <c r="HL79">
        <v>0</v>
      </c>
      <c r="HM79">
        <v>0</v>
      </c>
      <c r="HN79">
        <v>81.599999999999994</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0.9425</v>
      </c>
      <c r="LI79">
        <v>1</v>
      </c>
      <c r="LJ79">
        <v>0</v>
      </c>
      <c r="LK79">
        <v>0</v>
      </c>
      <c r="LL79">
        <v>1</v>
      </c>
      <c r="LM79">
        <v>0.95</v>
      </c>
      <c r="LN79">
        <v>0</v>
      </c>
      <c r="LO79">
        <v>1</v>
      </c>
      <c r="LP79">
        <v>0.78</v>
      </c>
      <c r="LQ79">
        <v>0</v>
      </c>
      <c r="LR79">
        <v>0</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0</v>
      </c>
    </row>
    <row r="80" spans="1:355" x14ac:dyDescent="0.2">
      <c r="A80" t="str">
        <v>CDM AMS II G</v>
      </c>
      <c r="B80" t="str">
        <v>AMS-II.G. Version 03 </v>
      </c>
      <c r="C80" t="str">
        <v>GS1094</v>
      </c>
      <c r="D80">
        <v>3</v>
      </c>
      <c r="E80">
        <v>0</v>
      </c>
      <c r="F80">
        <v>39067</v>
      </c>
      <c r="G80" t="str">
        <v>firewood</v>
      </c>
      <c r="H80">
        <v>5257</v>
      </c>
      <c r="I80">
        <v>3.6006849315068493E-2</v>
      </c>
      <c r="J80">
        <v>3.6012715434362519E-2</v>
      </c>
      <c r="K80" t="str">
        <v>cdm_imp_firewood</v>
      </c>
      <c r="L80">
        <v>1</v>
      </c>
      <c r="M80" t="str">
        <v>Asia</v>
      </c>
      <c r="N80" t="str">
        <v>China</v>
      </c>
      <c r="O80" t="str">
        <v>Sichuan province</v>
      </c>
      <c r="P80">
        <v>3.4</v>
      </c>
      <c r="Q80">
        <v>1</v>
      </c>
      <c r="R80">
        <v>0.159</v>
      </c>
      <c r="S80">
        <v>0.23899999999999999</v>
      </c>
      <c r="T80">
        <v>400</v>
      </c>
      <c r="U80">
        <v>0</v>
      </c>
      <c r="V80">
        <v>365</v>
      </c>
      <c r="W80">
        <v>0</v>
      </c>
      <c r="X80">
        <v>146000</v>
      </c>
      <c r="Y80">
        <v>1</v>
      </c>
      <c r="Z80">
        <v>0</v>
      </c>
      <c r="AA80">
        <v>0</v>
      </c>
      <c r="AB80">
        <v>0</v>
      </c>
      <c r="AC80">
        <v>0</v>
      </c>
      <c r="AD80">
        <v>0</v>
      </c>
      <c r="AE80">
        <v>0</v>
      </c>
      <c r="AF80">
        <v>0</v>
      </c>
      <c r="AG80">
        <v>0</v>
      </c>
      <c r="AH80">
        <v>0</v>
      </c>
      <c r="AI80">
        <v>0</v>
      </c>
      <c r="AJ80">
        <v>0</v>
      </c>
      <c r="AK80">
        <v>0</v>
      </c>
      <c r="AL80">
        <v>0</v>
      </c>
      <c r="AM80">
        <v>50.926027397260277</v>
      </c>
      <c r="AN80">
        <v>0</v>
      </c>
      <c r="AO80">
        <v>0</v>
      </c>
      <c r="AP80">
        <v>0</v>
      </c>
      <c r="AQ80">
        <v>0</v>
      </c>
      <c r="AR80">
        <v>0</v>
      </c>
      <c r="AS80">
        <v>0</v>
      </c>
      <c r="AT80">
        <v>0</v>
      </c>
      <c r="AU80">
        <v>0</v>
      </c>
      <c r="AV80">
        <v>0</v>
      </c>
      <c r="AW80">
        <v>0</v>
      </c>
      <c r="AX80">
        <v>0</v>
      </c>
      <c r="AY80">
        <v>0</v>
      </c>
      <c r="AZ80">
        <v>0</v>
      </c>
      <c r="BA80">
        <v>0</v>
      </c>
      <c r="BB80">
        <v>0</v>
      </c>
      <c r="BC80">
        <v>0.1</v>
      </c>
      <c r="BD80">
        <v>0</v>
      </c>
      <c r="BE80">
        <v>0</v>
      </c>
      <c r="BF80">
        <v>0</v>
      </c>
      <c r="BG80">
        <v>0</v>
      </c>
      <c r="BH80">
        <v>0</v>
      </c>
      <c r="BI80">
        <v>0</v>
      </c>
      <c r="BJ80">
        <v>0</v>
      </c>
      <c r="BK80">
        <v>0</v>
      </c>
      <c r="BL80">
        <v>0</v>
      </c>
      <c r="BM80">
        <v>0</v>
      </c>
      <c r="BN80">
        <v>0</v>
      </c>
      <c r="BO80">
        <v>0</v>
      </c>
      <c r="BP80">
        <v>0</v>
      </c>
      <c r="BQ80">
        <v>1.4999999999999999E-2</v>
      </c>
      <c r="BR80">
        <v>0</v>
      </c>
      <c r="BS80">
        <v>0</v>
      </c>
      <c r="BT80">
        <v>0</v>
      </c>
      <c r="BU80">
        <v>0</v>
      </c>
      <c r="BV80">
        <v>0</v>
      </c>
      <c r="BW80">
        <v>81.599999999999994</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1</v>
      </c>
      <c r="FR80">
        <v>0</v>
      </c>
      <c r="FS80">
        <v>0</v>
      </c>
      <c r="FT80">
        <v>0</v>
      </c>
      <c r="FU80">
        <v>0</v>
      </c>
      <c r="FV80">
        <v>0</v>
      </c>
      <c r="FW80">
        <v>0</v>
      </c>
      <c r="FX80">
        <v>19.955339889208574</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0.25519999999999998</v>
      </c>
      <c r="GU80">
        <v>0</v>
      </c>
      <c r="GV80">
        <v>0</v>
      </c>
      <c r="GW80">
        <v>0</v>
      </c>
      <c r="GX80">
        <v>0</v>
      </c>
      <c r="GY80">
        <v>0</v>
      </c>
      <c r="GZ80">
        <v>0</v>
      </c>
      <c r="HA80">
        <v>0</v>
      </c>
      <c r="HB80">
        <v>0</v>
      </c>
      <c r="HC80">
        <v>0</v>
      </c>
      <c r="HD80">
        <v>0</v>
      </c>
      <c r="HE80">
        <v>0</v>
      </c>
      <c r="HF80">
        <v>0</v>
      </c>
      <c r="HG80">
        <v>0</v>
      </c>
      <c r="HH80">
        <v>1.4999999999999999E-2</v>
      </c>
      <c r="HI80">
        <v>0</v>
      </c>
      <c r="HJ80">
        <v>0</v>
      </c>
      <c r="HK80">
        <v>0</v>
      </c>
      <c r="HL80">
        <v>0</v>
      </c>
      <c r="HM80">
        <v>0</v>
      </c>
      <c r="HN80">
        <v>81.599999999999994</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1</v>
      </c>
      <c r="LI80">
        <v>1</v>
      </c>
      <c r="LJ80">
        <v>0</v>
      </c>
      <c r="LK80">
        <v>0</v>
      </c>
      <c r="LL80">
        <v>1</v>
      </c>
      <c r="LM80">
        <v>0.95</v>
      </c>
      <c r="LN80">
        <v>0</v>
      </c>
      <c r="LO80">
        <v>1</v>
      </c>
      <c r="LP80">
        <v>0.78</v>
      </c>
      <c r="LQ80">
        <v>0</v>
      </c>
      <c r="LR80">
        <v>0</v>
      </c>
      <c r="LS80">
        <v>0</v>
      </c>
      <c r="LT80">
        <v>0</v>
      </c>
      <c r="LU80">
        <v>0</v>
      </c>
      <c r="LV80">
        <v>0</v>
      </c>
      <c r="LW80">
        <v>0</v>
      </c>
      <c r="LX80">
        <v>0</v>
      </c>
      <c r="LY80">
        <v>0</v>
      </c>
      <c r="LZ80">
        <v>0</v>
      </c>
      <c r="MA80">
        <v>0</v>
      </c>
      <c r="MB80">
        <v>0</v>
      </c>
      <c r="MC80">
        <v>0</v>
      </c>
      <c r="MD80">
        <v>0</v>
      </c>
      <c r="ME80">
        <v>0</v>
      </c>
      <c r="MF80">
        <v>0</v>
      </c>
      <c r="MG80">
        <v>0</v>
      </c>
      <c r="MH80">
        <v>0</v>
      </c>
      <c r="MI80">
        <v>0</v>
      </c>
      <c r="MJ80">
        <v>0</v>
      </c>
      <c r="MK80">
        <v>0</v>
      </c>
      <c r="ML80">
        <v>0</v>
      </c>
      <c r="MM80">
        <v>0</v>
      </c>
      <c r="MN80">
        <v>0</v>
      </c>
      <c r="MO80">
        <v>0</v>
      </c>
      <c r="MP80">
        <v>0</v>
      </c>
      <c r="MQ80">
        <v>0</v>
      </c>
    </row>
    <row r="81" spans="1:355" x14ac:dyDescent="0.2">
      <c r="A81" t="str">
        <v>CDM AMS II G</v>
      </c>
      <c r="B81" t="str">
        <v>AMS-II.G. Version 03 </v>
      </c>
      <c r="C81" t="str">
        <v>GS1094</v>
      </c>
      <c r="D81">
        <v>4</v>
      </c>
      <c r="E81">
        <v>0</v>
      </c>
      <c r="F81">
        <v>39067</v>
      </c>
      <c r="G81" t="str">
        <v>firewood</v>
      </c>
      <c r="H81">
        <v>4983</v>
      </c>
      <c r="I81">
        <v>3.4130136986301365E-2</v>
      </c>
      <c r="J81">
        <v>3.4135554391742533E-2</v>
      </c>
      <c r="K81" t="str">
        <v>cdm_imp_firewood</v>
      </c>
      <c r="L81">
        <v>1</v>
      </c>
      <c r="M81" t="str">
        <v>Asia</v>
      </c>
      <c r="N81" t="str">
        <v>China</v>
      </c>
      <c r="O81" t="str">
        <v>Sichuan province</v>
      </c>
      <c r="P81">
        <v>3.4</v>
      </c>
      <c r="Q81">
        <v>1</v>
      </c>
      <c r="R81">
        <v>0.159</v>
      </c>
      <c r="S81">
        <v>0.23899999999999999</v>
      </c>
      <c r="T81">
        <v>400</v>
      </c>
      <c r="U81">
        <v>0</v>
      </c>
      <c r="V81">
        <v>365</v>
      </c>
      <c r="W81">
        <v>0</v>
      </c>
      <c r="X81">
        <v>146000</v>
      </c>
      <c r="Y81">
        <v>1</v>
      </c>
      <c r="Z81">
        <v>0</v>
      </c>
      <c r="AA81">
        <v>0</v>
      </c>
      <c r="AB81">
        <v>0</v>
      </c>
      <c r="AC81">
        <v>0</v>
      </c>
      <c r="AD81">
        <v>0</v>
      </c>
      <c r="AE81">
        <v>0</v>
      </c>
      <c r="AF81">
        <v>0</v>
      </c>
      <c r="AG81">
        <v>0</v>
      </c>
      <c r="AH81">
        <v>0</v>
      </c>
      <c r="AI81">
        <v>0</v>
      </c>
      <c r="AJ81">
        <v>0</v>
      </c>
      <c r="AK81">
        <v>0</v>
      </c>
      <c r="AL81">
        <v>0</v>
      </c>
      <c r="AM81">
        <v>50.926027397260277</v>
      </c>
      <c r="AN81">
        <v>0</v>
      </c>
      <c r="AO81">
        <v>0</v>
      </c>
      <c r="AP81">
        <v>0</v>
      </c>
      <c r="AQ81">
        <v>0</v>
      </c>
      <c r="AR81">
        <v>0</v>
      </c>
      <c r="AS81">
        <v>0</v>
      </c>
      <c r="AT81">
        <v>0</v>
      </c>
      <c r="AU81">
        <v>0</v>
      </c>
      <c r="AV81">
        <v>0</v>
      </c>
      <c r="AW81">
        <v>0</v>
      </c>
      <c r="AX81">
        <v>0</v>
      </c>
      <c r="AY81">
        <v>0</v>
      </c>
      <c r="AZ81">
        <v>0</v>
      </c>
      <c r="BA81">
        <v>0</v>
      </c>
      <c r="BB81">
        <v>0</v>
      </c>
      <c r="BC81">
        <v>0.1</v>
      </c>
      <c r="BD81">
        <v>0</v>
      </c>
      <c r="BE81">
        <v>0</v>
      </c>
      <c r="BF81">
        <v>0</v>
      </c>
      <c r="BG81">
        <v>0</v>
      </c>
      <c r="BH81">
        <v>0</v>
      </c>
      <c r="BI81">
        <v>0</v>
      </c>
      <c r="BJ81">
        <v>0</v>
      </c>
      <c r="BK81">
        <v>0</v>
      </c>
      <c r="BL81">
        <v>0</v>
      </c>
      <c r="BM81">
        <v>0</v>
      </c>
      <c r="BN81">
        <v>0</v>
      </c>
      <c r="BO81">
        <v>0</v>
      </c>
      <c r="BP81">
        <v>0</v>
      </c>
      <c r="BQ81">
        <v>1.4999999999999999E-2</v>
      </c>
      <c r="BR81">
        <v>0</v>
      </c>
      <c r="BS81">
        <v>0</v>
      </c>
      <c r="BT81">
        <v>0</v>
      </c>
      <c r="BU81">
        <v>0</v>
      </c>
      <c r="BV81">
        <v>0</v>
      </c>
      <c r="BW81">
        <v>81.599999999999994</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1</v>
      </c>
      <c r="FR81">
        <v>0</v>
      </c>
      <c r="FS81">
        <v>0</v>
      </c>
      <c r="FT81">
        <v>0</v>
      </c>
      <c r="FU81">
        <v>0</v>
      </c>
      <c r="FV81">
        <v>0</v>
      </c>
      <c r="FW81">
        <v>0</v>
      </c>
      <c r="FX81">
        <v>21.56968547109711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0.2361</v>
      </c>
      <c r="GU81">
        <v>0</v>
      </c>
      <c r="GV81">
        <v>0</v>
      </c>
      <c r="GW81">
        <v>0</v>
      </c>
      <c r="GX81">
        <v>0</v>
      </c>
      <c r="GY81">
        <v>0</v>
      </c>
      <c r="GZ81">
        <v>0</v>
      </c>
      <c r="HA81">
        <v>0</v>
      </c>
      <c r="HB81">
        <v>0</v>
      </c>
      <c r="HC81">
        <v>0</v>
      </c>
      <c r="HD81">
        <v>0</v>
      </c>
      <c r="HE81">
        <v>0</v>
      </c>
      <c r="HF81">
        <v>0</v>
      </c>
      <c r="HG81">
        <v>0</v>
      </c>
      <c r="HH81">
        <v>1.4999999999999999E-2</v>
      </c>
      <c r="HI81">
        <v>0</v>
      </c>
      <c r="HJ81">
        <v>0</v>
      </c>
      <c r="HK81">
        <v>0</v>
      </c>
      <c r="HL81">
        <v>0</v>
      </c>
      <c r="HM81">
        <v>0</v>
      </c>
      <c r="HN81">
        <v>81.599999999999994</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1</v>
      </c>
      <c r="LI81">
        <v>1</v>
      </c>
      <c r="LJ81">
        <v>0</v>
      </c>
      <c r="LK81">
        <v>0</v>
      </c>
      <c r="LL81">
        <v>1</v>
      </c>
      <c r="LM81">
        <v>0.95</v>
      </c>
      <c r="LN81">
        <v>0</v>
      </c>
      <c r="LO81">
        <v>1</v>
      </c>
      <c r="LP81">
        <v>0.78</v>
      </c>
      <c r="LQ81">
        <v>0</v>
      </c>
      <c r="LR81">
        <v>0</v>
      </c>
      <c r="LS81">
        <v>0</v>
      </c>
      <c r="LT81">
        <v>0</v>
      </c>
      <c r="LU81">
        <v>0</v>
      </c>
      <c r="LV81">
        <v>0</v>
      </c>
      <c r="LW81">
        <v>0</v>
      </c>
      <c r="LX81">
        <v>0</v>
      </c>
      <c r="LY81">
        <v>0</v>
      </c>
      <c r="LZ81">
        <v>0</v>
      </c>
      <c r="MA81">
        <v>0</v>
      </c>
      <c r="MB81">
        <v>0</v>
      </c>
      <c r="MC81">
        <v>0</v>
      </c>
      <c r="MD81">
        <v>0</v>
      </c>
      <c r="ME81">
        <v>0</v>
      </c>
      <c r="MF81">
        <v>0</v>
      </c>
      <c r="MG81">
        <v>0</v>
      </c>
      <c r="MH81">
        <v>0</v>
      </c>
      <c r="MI81">
        <v>0</v>
      </c>
      <c r="MJ81">
        <v>0</v>
      </c>
      <c r="MK81">
        <v>0</v>
      </c>
      <c r="ML81">
        <v>0</v>
      </c>
      <c r="MM81">
        <v>0</v>
      </c>
      <c r="MN81">
        <v>0</v>
      </c>
      <c r="MO81">
        <v>0</v>
      </c>
      <c r="MP81">
        <v>0</v>
      </c>
      <c r="MQ81">
        <v>0</v>
      </c>
    </row>
    <row r="82" spans="1:355" x14ac:dyDescent="0.2">
      <c r="A82" t="str">
        <v>CDM AMS II G</v>
      </c>
      <c r="B82" t="str">
        <v>AMS-II.G. Version 03 </v>
      </c>
      <c r="C82" t="str">
        <v>GS1094</v>
      </c>
      <c r="D82">
        <v>5</v>
      </c>
      <c r="E82">
        <v>0</v>
      </c>
      <c r="F82">
        <v>39067</v>
      </c>
      <c r="G82" t="str">
        <v>firewood</v>
      </c>
      <c r="H82">
        <v>9649</v>
      </c>
      <c r="I82">
        <v>3.1470971950424004E-2</v>
      </c>
      <c r="J82">
        <v>3.1480585754707892E-2</v>
      </c>
      <c r="K82" t="str">
        <v>cdm_imp_firewood</v>
      </c>
      <c r="L82">
        <v>1</v>
      </c>
      <c r="M82" t="str">
        <v>Asia</v>
      </c>
      <c r="N82" t="str">
        <v>China</v>
      </c>
      <c r="O82" t="str">
        <v>Sichuan province</v>
      </c>
      <c r="P82">
        <v>3.4</v>
      </c>
      <c r="Q82">
        <v>1</v>
      </c>
      <c r="R82">
        <v>0.159</v>
      </c>
      <c r="S82">
        <v>0.23899999999999999</v>
      </c>
      <c r="T82">
        <v>840</v>
      </c>
      <c r="U82">
        <v>0</v>
      </c>
      <c r="V82">
        <v>365</v>
      </c>
      <c r="W82">
        <v>0</v>
      </c>
      <c r="X82">
        <v>306600</v>
      </c>
      <c r="Y82">
        <v>1</v>
      </c>
      <c r="Z82">
        <v>0</v>
      </c>
      <c r="AA82">
        <v>0</v>
      </c>
      <c r="AB82">
        <v>0</v>
      </c>
      <c r="AC82">
        <v>0</v>
      </c>
      <c r="AD82">
        <v>0</v>
      </c>
      <c r="AE82">
        <v>0</v>
      </c>
      <c r="AF82">
        <v>0</v>
      </c>
      <c r="AG82">
        <v>0</v>
      </c>
      <c r="AH82">
        <v>0</v>
      </c>
      <c r="AI82">
        <v>0</v>
      </c>
      <c r="AJ82">
        <v>0</v>
      </c>
      <c r="AK82">
        <v>0</v>
      </c>
      <c r="AL82">
        <v>0</v>
      </c>
      <c r="AM82">
        <v>50.926027397260277</v>
      </c>
      <c r="AN82">
        <v>0</v>
      </c>
      <c r="AO82">
        <v>0</v>
      </c>
      <c r="AP82">
        <v>0</v>
      </c>
      <c r="AQ82">
        <v>0</v>
      </c>
      <c r="AR82">
        <v>0</v>
      </c>
      <c r="AS82">
        <v>0</v>
      </c>
      <c r="AT82">
        <v>0</v>
      </c>
      <c r="AU82">
        <v>0</v>
      </c>
      <c r="AV82">
        <v>0</v>
      </c>
      <c r="AW82">
        <v>0</v>
      </c>
      <c r="AX82">
        <v>0</v>
      </c>
      <c r="AY82">
        <v>0</v>
      </c>
      <c r="AZ82">
        <v>0</v>
      </c>
      <c r="BA82">
        <v>0</v>
      </c>
      <c r="BB82">
        <v>0</v>
      </c>
      <c r="BC82">
        <v>0.1</v>
      </c>
      <c r="BD82">
        <v>0</v>
      </c>
      <c r="BE82">
        <v>0</v>
      </c>
      <c r="BF82">
        <v>0</v>
      </c>
      <c r="BG82">
        <v>0</v>
      </c>
      <c r="BH82">
        <v>0</v>
      </c>
      <c r="BI82">
        <v>0</v>
      </c>
      <c r="BJ82">
        <v>0</v>
      </c>
      <c r="BK82">
        <v>0</v>
      </c>
      <c r="BL82">
        <v>0</v>
      </c>
      <c r="BM82">
        <v>0</v>
      </c>
      <c r="BN82">
        <v>0</v>
      </c>
      <c r="BO82">
        <v>0</v>
      </c>
      <c r="BP82">
        <v>0</v>
      </c>
      <c r="BQ82">
        <v>1.4999999999999999E-2</v>
      </c>
      <c r="BR82">
        <v>0</v>
      </c>
      <c r="BS82">
        <v>0</v>
      </c>
      <c r="BT82">
        <v>0</v>
      </c>
      <c r="BU82">
        <v>0</v>
      </c>
      <c r="BV82">
        <v>0</v>
      </c>
      <c r="BW82">
        <v>81.599999999999994</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1</v>
      </c>
      <c r="FR82">
        <v>0</v>
      </c>
      <c r="FS82">
        <v>0</v>
      </c>
      <c r="FT82">
        <v>0</v>
      </c>
      <c r="FU82">
        <v>0</v>
      </c>
      <c r="FV82">
        <v>0</v>
      </c>
      <c r="FW82">
        <v>0</v>
      </c>
      <c r="FX82">
        <v>23.8529402329088</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0.2135</v>
      </c>
      <c r="GU82">
        <v>0</v>
      </c>
      <c r="GV82">
        <v>0</v>
      </c>
      <c r="GW82">
        <v>0</v>
      </c>
      <c r="GX82">
        <v>0</v>
      </c>
      <c r="GY82">
        <v>0</v>
      </c>
      <c r="GZ82">
        <v>0</v>
      </c>
      <c r="HA82">
        <v>0</v>
      </c>
      <c r="HB82">
        <v>0</v>
      </c>
      <c r="HC82">
        <v>0</v>
      </c>
      <c r="HD82">
        <v>0</v>
      </c>
      <c r="HE82">
        <v>0</v>
      </c>
      <c r="HF82">
        <v>0</v>
      </c>
      <c r="HG82">
        <v>0</v>
      </c>
      <c r="HH82">
        <v>1.4999999999999999E-2</v>
      </c>
      <c r="HI82">
        <v>0</v>
      </c>
      <c r="HJ82">
        <v>0</v>
      </c>
      <c r="HK82">
        <v>0</v>
      </c>
      <c r="HL82">
        <v>0</v>
      </c>
      <c r="HM82">
        <v>0</v>
      </c>
      <c r="HN82">
        <v>81.599999999999994</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1</v>
      </c>
      <c r="LI82">
        <v>1</v>
      </c>
      <c r="LJ82">
        <v>0</v>
      </c>
      <c r="LK82">
        <v>0</v>
      </c>
      <c r="LL82">
        <v>1</v>
      </c>
      <c r="LM82">
        <v>0.95</v>
      </c>
      <c r="LN82">
        <v>0</v>
      </c>
      <c r="LO82">
        <v>1</v>
      </c>
      <c r="LP82">
        <v>0.78</v>
      </c>
      <c r="LQ82">
        <v>0</v>
      </c>
      <c r="LR82">
        <v>0</v>
      </c>
      <c r="LS82">
        <v>0</v>
      </c>
      <c r="LT82">
        <v>0</v>
      </c>
      <c r="LU82">
        <v>0</v>
      </c>
      <c r="LV82">
        <v>0</v>
      </c>
      <c r="LW82">
        <v>0</v>
      </c>
      <c r="LX82">
        <v>0</v>
      </c>
      <c r="LY82">
        <v>0</v>
      </c>
      <c r="LZ82">
        <v>0</v>
      </c>
      <c r="MA82">
        <v>0</v>
      </c>
      <c r="MB82">
        <v>0</v>
      </c>
      <c r="MC82">
        <v>0</v>
      </c>
      <c r="MD82">
        <v>0</v>
      </c>
      <c r="ME82">
        <v>0</v>
      </c>
      <c r="MF82">
        <v>0</v>
      </c>
      <c r="MG82">
        <v>0</v>
      </c>
      <c r="MH82">
        <v>0</v>
      </c>
      <c r="MI82">
        <v>0</v>
      </c>
      <c r="MJ82">
        <v>0</v>
      </c>
      <c r="MK82">
        <v>0</v>
      </c>
      <c r="ML82">
        <v>0</v>
      </c>
      <c r="MM82">
        <v>0</v>
      </c>
      <c r="MN82">
        <v>0</v>
      </c>
      <c r="MO82">
        <v>0</v>
      </c>
      <c r="MP82">
        <v>0</v>
      </c>
      <c r="MQ82">
        <v>0</v>
      </c>
    </row>
    <row r="83" spans="1:355" x14ac:dyDescent="0.2">
      <c r="A83" t="str">
        <v>CDM AMS II G</v>
      </c>
      <c r="B83" t="str">
        <v>AMS-II.G. Version 03 </v>
      </c>
      <c r="C83" t="str">
        <v>GS1094</v>
      </c>
      <c r="D83">
        <v>6</v>
      </c>
      <c r="E83">
        <v>0</v>
      </c>
      <c r="F83">
        <v>39067</v>
      </c>
      <c r="G83" t="str">
        <v>firewood</v>
      </c>
      <c r="H83">
        <v>9429</v>
      </c>
      <c r="I83">
        <v>3.2291095890410959E-2</v>
      </c>
      <c r="J83">
        <v>3.230006435865504E-2</v>
      </c>
      <c r="K83" t="str">
        <v>cdm_imp_firewood</v>
      </c>
      <c r="L83">
        <v>1</v>
      </c>
      <c r="M83" t="str">
        <v>Asia</v>
      </c>
      <c r="N83" t="str">
        <v>China</v>
      </c>
      <c r="O83" t="str">
        <v>Sichuan province</v>
      </c>
      <c r="P83">
        <v>3.4</v>
      </c>
      <c r="Q83">
        <v>1</v>
      </c>
      <c r="R83">
        <v>0.159</v>
      </c>
      <c r="S83">
        <v>0.23899999999999999</v>
      </c>
      <c r="T83">
        <v>800</v>
      </c>
      <c r="U83">
        <v>0</v>
      </c>
      <c r="V83">
        <v>365</v>
      </c>
      <c r="W83">
        <v>0</v>
      </c>
      <c r="X83">
        <v>292000</v>
      </c>
      <c r="Y83">
        <v>1</v>
      </c>
      <c r="Z83">
        <v>0</v>
      </c>
      <c r="AA83">
        <v>0</v>
      </c>
      <c r="AB83">
        <v>0</v>
      </c>
      <c r="AC83">
        <v>0</v>
      </c>
      <c r="AD83">
        <v>0</v>
      </c>
      <c r="AE83">
        <v>0</v>
      </c>
      <c r="AF83">
        <v>0</v>
      </c>
      <c r="AG83">
        <v>0</v>
      </c>
      <c r="AH83">
        <v>0</v>
      </c>
      <c r="AI83">
        <v>0</v>
      </c>
      <c r="AJ83">
        <v>0</v>
      </c>
      <c r="AK83">
        <v>0</v>
      </c>
      <c r="AL83">
        <v>0</v>
      </c>
      <c r="AM83">
        <v>50.926027397260277</v>
      </c>
      <c r="AN83">
        <v>0</v>
      </c>
      <c r="AO83">
        <v>0</v>
      </c>
      <c r="AP83">
        <v>0</v>
      </c>
      <c r="AQ83">
        <v>0</v>
      </c>
      <c r="AR83">
        <v>0</v>
      </c>
      <c r="AS83">
        <v>0</v>
      </c>
      <c r="AT83">
        <v>0</v>
      </c>
      <c r="AU83">
        <v>0</v>
      </c>
      <c r="AV83">
        <v>0</v>
      </c>
      <c r="AW83">
        <v>0</v>
      </c>
      <c r="AX83">
        <v>0</v>
      </c>
      <c r="AY83">
        <v>0</v>
      </c>
      <c r="AZ83">
        <v>0</v>
      </c>
      <c r="BA83">
        <v>0</v>
      </c>
      <c r="BB83">
        <v>0</v>
      </c>
      <c r="BC83">
        <v>0.1</v>
      </c>
      <c r="BD83">
        <v>0</v>
      </c>
      <c r="BE83">
        <v>0</v>
      </c>
      <c r="BF83">
        <v>0</v>
      </c>
      <c r="BG83">
        <v>0</v>
      </c>
      <c r="BH83">
        <v>0</v>
      </c>
      <c r="BI83">
        <v>0</v>
      </c>
      <c r="BJ83">
        <v>0</v>
      </c>
      <c r="BK83">
        <v>0</v>
      </c>
      <c r="BL83">
        <v>0</v>
      </c>
      <c r="BM83">
        <v>0</v>
      </c>
      <c r="BN83">
        <v>0</v>
      </c>
      <c r="BO83">
        <v>0</v>
      </c>
      <c r="BP83">
        <v>0</v>
      </c>
      <c r="BQ83">
        <v>1.4999999999999999E-2</v>
      </c>
      <c r="BR83">
        <v>0</v>
      </c>
      <c r="BS83">
        <v>0</v>
      </c>
      <c r="BT83">
        <v>0</v>
      </c>
      <c r="BU83">
        <v>0</v>
      </c>
      <c r="BV83">
        <v>0</v>
      </c>
      <c r="BW83">
        <v>81.599999999999994</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1</v>
      </c>
      <c r="FR83">
        <v>0</v>
      </c>
      <c r="FS83">
        <v>0</v>
      </c>
      <c r="FT83">
        <v>0</v>
      </c>
      <c r="FU83">
        <v>0</v>
      </c>
      <c r="FV83">
        <v>0</v>
      </c>
      <c r="FW83">
        <v>0</v>
      </c>
      <c r="FX83">
        <v>23.148194271481945</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0.22</v>
      </c>
      <c r="GU83">
        <v>0</v>
      </c>
      <c r="GV83">
        <v>0</v>
      </c>
      <c r="GW83">
        <v>0</v>
      </c>
      <c r="GX83">
        <v>0</v>
      </c>
      <c r="GY83">
        <v>0</v>
      </c>
      <c r="GZ83">
        <v>0</v>
      </c>
      <c r="HA83">
        <v>0</v>
      </c>
      <c r="HB83">
        <v>0</v>
      </c>
      <c r="HC83">
        <v>0</v>
      </c>
      <c r="HD83">
        <v>0</v>
      </c>
      <c r="HE83">
        <v>0</v>
      </c>
      <c r="HF83">
        <v>0</v>
      </c>
      <c r="HG83">
        <v>0</v>
      </c>
      <c r="HH83">
        <v>1.4999999999999999E-2</v>
      </c>
      <c r="HI83">
        <v>0</v>
      </c>
      <c r="HJ83">
        <v>0</v>
      </c>
      <c r="HK83">
        <v>0</v>
      </c>
      <c r="HL83">
        <v>0</v>
      </c>
      <c r="HM83">
        <v>0</v>
      </c>
      <c r="HN83">
        <v>81.599999999999994</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1</v>
      </c>
      <c r="LI83">
        <v>1</v>
      </c>
      <c r="LJ83">
        <v>0</v>
      </c>
      <c r="LK83">
        <v>0</v>
      </c>
      <c r="LL83">
        <v>1</v>
      </c>
      <c r="LM83">
        <v>0.95</v>
      </c>
      <c r="LN83">
        <v>0</v>
      </c>
      <c r="LO83">
        <v>1</v>
      </c>
      <c r="LP83">
        <v>0.78</v>
      </c>
      <c r="LQ83">
        <v>0</v>
      </c>
      <c r="LR83">
        <v>0</v>
      </c>
      <c r="LS83">
        <v>0</v>
      </c>
      <c r="LT83">
        <v>0</v>
      </c>
      <c r="LU83">
        <v>0</v>
      </c>
      <c r="LV83">
        <v>0</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row>
    <row r="84" spans="1:355" x14ac:dyDescent="0.2">
      <c r="A84" t="str">
        <v>CDM AMS II G</v>
      </c>
      <c r="B84" t="str">
        <v>AMS-II.G. Version 03 </v>
      </c>
      <c r="C84" t="str">
        <v>GS4291</v>
      </c>
      <c r="D84" t="str">
        <v>MR 3 -2019</v>
      </c>
      <c r="E84">
        <v>0</v>
      </c>
      <c r="F84">
        <v>169804</v>
      </c>
      <c r="G84" t="str">
        <v>firewood</v>
      </c>
      <c r="H84">
        <v>13630</v>
      </c>
      <c r="I84">
        <v>2.2820679520474414E-3</v>
      </c>
      <c r="J84">
        <v>2.281027065651186E-3</v>
      </c>
      <c r="K84" t="str">
        <v>cdm_imp_firewood</v>
      </c>
      <c r="L84">
        <v>1</v>
      </c>
      <c r="M84" t="str">
        <v>Asia</v>
      </c>
      <c r="N84" t="str">
        <v>India</v>
      </c>
      <c r="O84" t="str">
        <v>India tot</v>
      </c>
      <c r="P84">
        <v>4.5999999999999996</v>
      </c>
      <c r="Q84">
        <v>0.90200000000000002</v>
      </c>
      <c r="R84">
        <v>0.106</v>
      </c>
      <c r="S84">
        <v>0.23699999999999999</v>
      </c>
      <c r="T84">
        <v>16363.432876712322</v>
      </c>
      <c r="U84">
        <v>0</v>
      </c>
      <c r="V84">
        <v>365</v>
      </c>
      <c r="W84">
        <v>0</v>
      </c>
      <c r="X84">
        <v>5972652.9999999981</v>
      </c>
      <c r="Y84">
        <v>1</v>
      </c>
      <c r="Z84">
        <v>0</v>
      </c>
      <c r="AA84">
        <v>0</v>
      </c>
      <c r="AB84">
        <v>0</v>
      </c>
      <c r="AC84">
        <v>0</v>
      </c>
      <c r="AD84">
        <v>0</v>
      </c>
      <c r="AE84">
        <v>0</v>
      </c>
      <c r="AF84">
        <v>0</v>
      </c>
      <c r="AG84">
        <v>0</v>
      </c>
      <c r="AH84">
        <v>0</v>
      </c>
      <c r="AI84">
        <v>0</v>
      </c>
      <c r="AJ84">
        <v>0</v>
      </c>
      <c r="AK84">
        <v>0</v>
      </c>
      <c r="AL84">
        <v>0</v>
      </c>
      <c r="AM84">
        <v>4.9534246575342467</v>
      </c>
      <c r="AN84">
        <v>0</v>
      </c>
      <c r="AO84">
        <v>0</v>
      </c>
      <c r="AP84">
        <v>0</v>
      </c>
      <c r="AQ84">
        <v>0</v>
      </c>
      <c r="AR84">
        <v>0</v>
      </c>
      <c r="AS84">
        <v>0</v>
      </c>
      <c r="AT84">
        <v>0</v>
      </c>
      <c r="AU84">
        <v>0</v>
      </c>
      <c r="AV84">
        <v>0</v>
      </c>
      <c r="AW84">
        <v>0</v>
      </c>
      <c r="AX84">
        <v>0</v>
      </c>
      <c r="AY84">
        <v>0</v>
      </c>
      <c r="AZ84">
        <v>0</v>
      </c>
      <c r="BA84">
        <v>0</v>
      </c>
      <c r="BB84">
        <v>0</v>
      </c>
      <c r="BC84">
        <v>0.1</v>
      </c>
      <c r="BD84">
        <v>0</v>
      </c>
      <c r="BE84">
        <v>0</v>
      </c>
      <c r="BF84">
        <v>0</v>
      </c>
      <c r="BG84">
        <v>0</v>
      </c>
      <c r="BH84">
        <v>0</v>
      </c>
      <c r="BI84">
        <v>0</v>
      </c>
      <c r="BJ84">
        <v>0</v>
      </c>
      <c r="BK84">
        <v>0</v>
      </c>
      <c r="BL84">
        <v>0</v>
      </c>
      <c r="BM84">
        <v>0</v>
      </c>
      <c r="BN84">
        <v>0</v>
      </c>
      <c r="BO84">
        <v>0</v>
      </c>
      <c r="BP84">
        <v>0</v>
      </c>
      <c r="BQ84">
        <v>1.4999999999999999E-2</v>
      </c>
      <c r="BR84">
        <v>0</v>
      </c>
      <c r="BS84">
        <v>0</v>
      </c>
      <c r="BT84">
        <v>0</v>
      </c>
      <c r="BU84">
        <v>0</v>
      </c>
      <c r="BV84">
        <v>0</v>
      </c>
      <c r="BW84">
        <v>81.599999999999994</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1</v>
      </c>
      <c r="FR84">
        <v>0</v>
      </c>
      <c r="FS84">
        <v>0</v>
      </c>
      <c r="FT84">
        <v>0</v>
      </c>
      <c r="FU84">
        <v>0</v>
      </c>
      <c r="FV84">
        <v>0</v>
      </c>
      <c r="FW84">
        <v>0</v>
      </c>
      <c r="FX84">
        <v>2.221266662571411</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0.223</v>
      </c>
      <c r="GU84">
        <v>0</v>
      </c>
      <c r="GV84">
        <v>0</v>
      </c>
      <c r="GW84">
        <v>0</v>
      </c>
      <c r="GX84">
        <v>0</v>
      </c>
      <c r="GY84">
        <v>0</v>
      </c>
      <c r="GZ84">
        <v>0</v>
      </c>
      <c r="HA84">
        <v>0</v>
      </c>
      <c r="HB84">
        <v>0</v>
      </c>
      <c r="HC84">
        <v>0</v>
      </c>
      <c r="HD84">
        <v>0</v>
      </c>
      <c r="HE84">
        <v>0</v>
      </c>
      <c r="HF84">
        <v>0</v>
      </c>
      <c r="HG84">
        <v>0</v>
      </c>
      <c r="HH84">
        <v>1.4999999999999999E-2</v>
      </c>
      <c r="HI84">
        <v>0</v>
      </c>
      <c r="HJ84">
        <v>0</v>
      </c>
      <c r="HK84">
        <v>0</v>
      </c>
      <c r="HL84">
        <v>0</v>
      </c>
      <c r="HM84">
        <v>0</v>
      </c>
      <c r="HN84">
        <v>81.599999999999994</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0.79600000000000004</v>
      </c>
      <c r="LI84">
        <v>1</v>
      </c>
      <c r="LJ84">
        <v>0</v>
      </c>
      <c r="LK84">
        <v>0</v>
      </c>
      <c r="LL84">
        <v>1</v>
      </c>
      <c r="LM84">
        <v>0.95</v>
      </c>
      <c r="LN84">
        <v>0</v>
      </c>
      <c r="LO84">
        <v>1</v>
      </c>
      <c r="LP84">
        <v>0.78</v>
      </c>
      <c r="LQ84">
        <v>0</v>
      </c>
      <c r="LR84">
        <v>0</v>
      </c>
      <c r="LS84">
        <v>0</v>
      </c>
      <c r="LT84">
        <v>0</v>
      </c>
      <c r="LU84">
        <v>0</v>
      </c>
      <c r="LV84">
        <v>0</v>
      </c>
      <c r="LW84">
        <v>0</v>
      </c>
      <c r="LX84">
        <v>0</v>
      </c>
      <c r="LY84">
        <v>0</v>
      </c>
      <c r="LZ84">
        <v>0</v>
      </c>
      <c r="MA84">
        <v>0</v>
      </c>
      <c r="MB84">
        <v>0</v>
      </c>
      <c r="MC84">
        <v>0</v>
      </c>
      <c r="MD84">
        <v>0</v>
      </c>
      <c r="ME84">
        <v>0</v>
      </c>
      <c r="MF84">
        <v>0</v>
      </c>
      <c r="MG84">
        <v>0</v>
      </c>
      <c r="MH84">
        <v>0</v>
      </c>
      <c r="MI84">
        <v>0</v>
      </c>
      <c r="MJ84">
        <v>0</v>
      </c>
      <c r="MK84">
        <v>0</v>
      </c>
      <c r="ML84">
        <v>0</v>
      </c>
      <c r="MM84">
        <v>0</v>
      </c>
      <c r="MN84">
        <v>0</v>
      </c>
      <c r="MO84">
        <v>0</v>
      </c>
      <c r="MP84">
        <v>0</v>
      </c>
      <c r="MQ84">
        <v>0</v>
      </c>
    </row>
    <row r="85" spans="1:355" x14ac:dyDescent="0.2">
      <c r="A85" t="str">
        <v>CDM AMS II G</v>
      </c>
      <c r="B85" t="str">
        <v>AMS-II.G. Version 03 </v>
      </c>
      <c r="C85" t="str">
        <v>GS4291</v>
      </c>
      <c r="D85" t="str">
        <v>MR 3- 2020</v>
      </c>
      <c r="E85">
        <v>0</v>
      </c>
      <c r="F85">
        <v>169804</v>
      </c>
      <c r="G85" t="str">
        <v>firewood</v>
      </c>
      <c r="H85">
        <v>12896</v>
      </c>
      <c r="I85">
        <v>2.2820321630783176E-3</v>
      </c>
      <c r="J85">
        <v>2.281027065651186E-3</v>
      </c>
      <c r="K85" t="str">
        <v>cdm_imp_firewood</v>
      </c>
      <c r="L85">
        <v>1</v>
      </c>
      <c r="M85" t="str">
        <v>Asia</v>
      </c>
      <c r="N85" t="str">
        <v>India</v>
      </c>
      <c r="O85" t="str">
        <v>India tot</v>
      </c>
      <c r="P85">
        <v>4.5999999999999996</v>
      </c>
      <c r="Q85">
        <v>0.90200000000000002</v>
      </c>
      <c r="R85">
        <v>0.106</v>
      </c>
      <c r="S85">
        <v>0.23699999999999999</v>
      </c>
      <c r="T85">
        <v>15482.475409836072</v>
      </c>
      <c r="U85">
        <v>0</v>
      </c>
      <c r="V85">
        <v>365</v>
      </c>
      <c r="W85">
        <v>0</v>
      </c>
      <c r="X85">
        <v>5651103.5245901663</v>
      </c>
      <c r="Y85">
        <v>1</v>
      </c>
      <c r="Z85">
        <v>0</v>
      </c>
      <c r="AA85">
        <v>0</v>
      </c>
      <c r="AB85">
        <v>0</v>
      </c>
      <c r="AC85">
        <v>0</v>
      </c>
      <c r="AD85">
        <v>0</v>
      </c>
      <c r="AE85">
        <v>0</v>
      </c>
      <c r="AF85">
        <v>0</v>
      </c>
      <c r="AG85">
        <v>0</v>
      </c>
      <c r="AH85">
        <v>0</v>
      </c>
      <c r="AI85">
        <v>0</v>
      </c>
      <c r="AJ85">
        <v>0</v>
      </c>
      <c r="AK85">
        <v>0</v>
      </c>
      <c r="AL85">
        <v>0</v>
      </c>
      <c r="AM85">
        <v>4.9534246575342467</v>
      </c>
      <c r="AN85">
        <v>0</v>
      </c>
      <c r="AO85">
        <v>0</v>
      </c>
      <c r="AP85">
        <v>0</v>
      </c>
      <c r="AQ85">
        <v>0</v>
      </c>
      <c r="AR85">
        <v>0</v>
      </c>
      <c r="AS85">
        <v>0</v>
      </c>
      <c r="AT85">
        <v>0</v>
      </c>
      <c r="AU85">
        <v>0</v>
      </c>
      <c r="AV85">
        <v>0</v>
      </c>
      <c r="AW85">
        <v>0</v>
      </c>
      <c r="AX85">
        <v>0</v>
      </c>
      <c r="AY85">
        <v>0</v>
      </c>
      <c r="AZ85">
        <v>0</v>
      </c>
      <c r="BA85">
        <v>0</v>
      </c>
      <c r="BB85">
        <v>0</v>
      </c>
      <c r="BC85">
        <v>0.1</v>
      </c>
      <c r="BD85">
        <v>0</v>
      </c>
      <c r="BE85">
        <v>0</v>
      </c>
      <c r="BF85">
        <v>0</v>
      </c>
      <c r="BG85">
        <v>0</v>
      </c>
      <c r="BH85">
        <v>0</v>
      </c>
      <c r="BI85">
        <v>0</v>
      </c>
      <c r="BJ85">
        <v>0</v>
      </c>
      <c r="BK85">
        <v>0</v>
      </c>
      <c r="BL85">
        <v>0</v>
      </c>
      <c r="BM85">
        <v>0</v>
      </c>
      <c r="BN85">
        <v>0</v>
      </c>
      <c r="BO85">
        <v>0</v>
      </c>
      <c r="BP85">
        <v>0</v>
      </c>
      <c r="BQ85">
        <v>1.4999999999999999E-2</v>
      </c>
      <c r="BR85">
        <v>0</v>
      </c>
      <c r="BS85">
        <v>0</v>
      </c>
      <c r="BT85">
        <v>0</v>
      </c>
      <c r="BU85">
        <v>0</v>
      </c>
      <c r="BV85">
        <v>0</v>
      </c>
      <c r="BW85">
        <v>81.599999999999994</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1</v>
      </c>
      <c r="FR85">
        <v>0</v>
      </c>
      <c r="FS85">
        <v>0</v>
      </c>
      <c r="FT85">
        <v>0</v>
      </c>
      <c r="FU85">
        <v>0</v>
      </c>
      <c r="FV85">
        <v>0</v>
      </c>
      <c r="FW85">
        <v>0</v>
      </c>
      <c r="FX85">
        <v>2.221266662571411</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0.223</v>
      </c>
      <c r="GU85">
        <v>0</v>
      </c>
      <c r="GV85">
        <v>0</v>
      </c>
      <c r="GW85">
        <v>0</v>
      </c>
      <c r="GX85">
        <v>0</v>
      </c>
      <c r="GY85">
        <v>0</v>
      </c>
      <c r="GZ85">
        <v>0</v>
      </c>
      <c r="HA85">
        <v>0</v>
      </c>
      <c r="HB85">
        <v>0</v>
      </c>
      <c r="HC85">
        <v>0</v>
      </c>
      <c r="HD85">
        <v>0</v>
      </c>
      <c r="HE85">
        <v>0</v>
      </c>
      <c r="HF85">
        <v>0</v>
      </c>
      <c r="HG85">
        <v>0</v>
      </c>
      <c r="HH85">
        <v>1.4999999999999999E-2</v>
      </c>
      <c r="HI85">
        <v>0</v>
      </c>
      <c r="HJ85">
        <v>0</v>
      </c>
      <c r="HK85">
        <v>0</v>
      </c>
      <c r="HL85">
        <v>0</v>
      </c>
      <c r="HM85">
        <v>0</v>
      </c>
      <c r="HN85">
        <v>81.599999999999994</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0.79600000000000004</v>
      </c>
      <c r="LI85">
        <v>1</v>
      </c>
      <c r="LJ85">
        <v>0</v>
      </c>
      <c r="LK85">
        <v>0</v>
      </c>
      <c r="LL85">
        <v>1</v>
      </c>
      <c r="LM85">
        <v>0.95</v>
      </c>
      <c r="LN85">
        <v>0</v>
      </c>
      <c r="LO85">
        <v>1</v>
      </c>
      <c r="LP85">
        <v>0.78</v>
      </c>
      <c r="LQ85">
        <v>0</v>
      </c>
      <c r="LR85">
        <v>0</v>
      </c>
      <c r="LS85">
        <v>0</v>
      </c>
      <c r="LT85">
        <v>0</v>
      </c>
      <c r="LU85">
        <v>0</v>
      </c>
      <c r="LV85">
        <v>0</v>
      </c>
      <c r="LW85">
        <v>0</v>
      </c>
      <c r="LX85">
        <v>0</v>
      </c>
      <c r="LY85">
        <v>0</v>
      </c>
      <c r="LZ85">
        <v>0</v>
      </c>
      <c r="MA85">
        <v>0</v>
      </c>
      <c r="MB85">
        <v>0</v>
      </c>
      <c r="MC85">
        <v>0</v>
      </c>
      <c r="MD85">
        <v>0</v>
      </c>
      <c r="ME85">
        <v>0</v>
      </c>
      <c r="MF85">
        <v>0</v>
      </c>
      <c r="MG85">
        <v>0</v>
      </c>
      <c r="MH85">
        <v>0</v>
      </c>
      <c r="MI85">
        <v>0</v>
      </c>
      <c r="MJ85">
        <v>0</v>
      </c>
      <c r="MK85">
        <v>0</v>
      </c>
      <c r="ML85">
        <v>0</v>
      </c>
      <c r="MM85">
        <v>0</v>
      </c>
      <c r="MN85">
        <v>0</v>
      </c>
      <c r="MO85">
        <v>0</v>
      </c>
      <c r="MP85">
        <v>0</v>
      </c>
      <c r="MQ85">
        <v>0</v>
      </c>
    </row>
    <row r="86" spans="1:355" x14ac:dyDescent="0.2">
      <c r="A86" t="str">
        <v>CDM AMS II G</v>
      </c>
      <c r="B86" t="str">
        <v>AMS-II.G. Version 09</v>
      </c>
      <c r="C86" t="str">
        <v>GS6604</v>
      </c>
      <c r="D86" t="str">
        <v>1st</v>
      </c>
      <c r="E86">
        <v>0</v>
      </c>
      <c r="F86">
        <v>75317</v>
      </c>
      <c r="G86" t="str">
        <v>firewood</v>
      </c>
      <c r="H86">
        <v>33024</v>
      </c>
      <c r="I86">
        <v>3.3097290640394092E-3</v>
      </c>
      <c r="J86">
        <v>3.2133274199129349E-3</v>
      </c>
      <c r="K86" t="str">
        <v>cdm_imp_firewood</v>
      </c>
      <c r="L86">
        <v>1</v>
      </c>
      <c r="M86" t="str">
        <v>Sub-Saharan Africa</v>
      </c>
      <c r="N86" t="str">
        <v>Uganda</v>
      </c>
      <c r="O86" t="str">
        <v>Buikve (prior Mukono), Mukono and Kayunga</v>
      </c>
      <c r="P86">
        <v>4.5</v>
      </c>
      <c r="Q86">
        <v>0.88</v>
      </c>
      <c r="R86">
        <v>0.34650000000000003</v>
      </c>
      <c r="S86">
        <v>0.50949999999999995</v>
      </c>
      <c r="T86">
        <v>22272</v>
      </c>
      <c r="U86">
        <v>0</v>
      </c>
      <c r="V86">
        <v>448</v>
      </c>
      <c r="W86">
        <v>0</v>
      </c>
      <c r="X86">
        <v>9977856</v>
      </c>
      <c r="Y86">
        <v>1</v>
      </c>
      <c r="Z86">
        <v>0</v>
      </c>
      <c r="AA86">
        <v>0</v>
      </c>
      <c r="AB86">
        <v>0</v>
      </c>
      <c r="AC86">
        <v>0</v>
      </c>
      <c r="AD86">
        <v>0</v>
      </c>
      <c r="AE86">
        <v>0</v>
      </c>
      <c r="AF86">
        <v>0</v>
      </c>
      <c r="AG86">
        <v>0</v>
      </c>
      <c r="AH86">
        <v>0</v>
      </c>
      <c r="AI86">
        <v>0</v>
      </c>
      <c r="AJ86">
        <v>0</v>
      </c>
      <c r="AK86">
        <v>0</v>
      </c>
      <c r="AL86">
        <v>0</v>
      </c>
      <c r="AM86">
        <v>6.4383561643835616</v>
      </c>
      <c r="AN86">
        <v>0</v>
      </c>
      <c r="AO86">
        <v>0</v>
      </c>
      <c r="AP86">
        <v>0</v>
      </c>
      <c r="AQ86">
        <v>0</v>
      </c>
      <c r="AR86">
        <v>0</v>
      </c>
      <c r="AS86">
        <v>0</v>
      </c>
      <c r="AT86">
        <v>0</v>
      </c>
      <c r="AU86">
        <v>0</v>
      </c>
      <c r="AV86">
        <v>0</v>
      </c>
      <c r="AW86">
        <v>0</v>
      </c>
      <c r="AX86">
        <v>0</v>
      </c>
      <c r="AY86">
        <v>0</v>
      </c>
      <c r="AZ86">
        <v>0</v>
      </c>
      <c r="BA86">
        <v>0</v>
      </c>
      <c r="BB86">
        <v>0</v>
      </c>
      <c r="BC86">
        <v>0.1</v>
      </c>
      <c r="BD86">
        <v>0</v>
      </c>
      <c r="BE86">
        <v>0</v>
      </c>
      <c r="BF86">
        <v>0</v>
      </c>
      <c r="BG86">
        <v>0</v>
      </c>
      <c r="BH86">
        <v>0</v>
      </c>
      <c r="BI86">
        <v>0</v>
      </c>
      <c r="BJ86">
        <v>0</v>
      </c>
      <c r="BK86">
        <v>0</v>
      </c>
      <c r="BL86">
        <v>0</v>
      </c>
      <c r="BM86">
        <v>0</v>
      </c>
      <c r="BN86">
        <v>0</v>
      </c>
      <c r="BO86">
        <v>0</v>
      </c>
      <c r="BP86">
        <v>0</v>
      </c>
      <c r="BQ86">
        <v>1.5599999999999999E-2</v>
      </c>
      <c r="BR86">
        <v>0</v>
      </c>
      <c r="BS86">
        <v>0</v>
      </c>
      <c r="BT86">
        <v>0</v>
      </c>
      <c r="BU86">
        <v>0</v>
      </c>
      <c r="BV86">
        <v>0</v>
      </c>
      <c r="BW86">
        <v>63.7</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1</v>
      </c>
      <c r="FR86">
        <v>0</v>
      </c>
      <c r="FS86">
        <v>0</v>
      </c>
      <c r="FT86">
        <v>0</v>
      </c>
      <c r="FU86">
        <v>0</v>
      </c>
      <c r="FV86">
        <v>0</v>
      </c>
      <c r="FW86">
        <v>0</v>
      </c>
      <c r="FX86">
        <v>2.0971844183659814</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0.307</v>
      </c>
      <c r="GU86">
        <v>0</v>
      </c>
      <c r="GV86">
        <v>0</v>
      </c>
      <c r="GW86">
        <v>0</v>
      </c>
      <c r="GX86">
        <v>0</v>
      </c>
      <c r="GY86">
        <v>0</v>
      </c>
      <c r="GZ86">
        <v>0</v>
      </c>
      <c r="HA86">
        <v>0</v>
      </c>
      <c r="HB86">
        <v>0</v>
      </c>
      <c r="HC86">
        <v>0</v>
      </c>
      <c r="HD86">
        <v>0</v>
      </c>
      <c r="HE86">
        <v>0</v>
      </c>
      <c r="HF86">
        <v>0</v>
      </c>
      <c r="HG86">
        <v>0</v>
      </c>
      <c r="HH86">
        <v>1.5599999999999999E-2</v>
      </c>
      <c r="HI86">
        <v>0</v>
      </c>
      <c r="HJ86">
        <v>0</v>
      </c>
      <c r="HK86">
        <v>0</v>
      </c>
      <c r="HL86">
        <v>0</v>
      </c>
      <c r="HM86">
        <v>0</v>
      </c>
      <c r="HN86">
        <v>63.7</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0.9</v>
      </c>
      <c r="LI86">
        <v>1</v>
      </c>
      <c r="LJ86">
        <v>0</v>
      </c>
      <c r="LK86">
        <v>0</v>
      </c>
      <c r="LL86">
        <v>1</v>
      </c>
      <c r="LM86">
        <v>0.95</v>
      </c>
      <c r="LN86">
        <v>0</v>
      </c>
      <c r="LO86">
        <v>1</v>
      </c>
      <c r="LP86">
        <v>0.78</v>
      </c>
      <c r="LQ86">
        <v>0</v>
      </c>
      <c r="LR86">
        <v>0.01</v>
      </c>
      <c r="LS86">
        <v>0</v>
      </c>
      <c r="LT86">
        <v>0</v>
      </c>
      <c r="LU86">
        <v>0</v>
      </c>
      <c r="LV86">
        <v>0</v>
      </c>
      <c r="LW86">
        <v>0</v>
      </c>
      <c r="LX86">
        <v>0</v>
      </c>
      <c r="LY86">
        <v>0</v>
      </c>
      <c r="LZ86">
        <v>0</v>
      </c>
      <c r="MA86">
        <v>0</v>
      </c>
      <c r="MB86">
        <v>0</v>
      </c>
      <c r="MC86">
        <v>0</v>
      </c>
      <c r="MD86">
        <v>0</v>
      </c>
      <c r="ME86">
        <v>0</v>
      </c>
      <c r="MF86">
        <v>0</v>
      </c>
      <c r="MG86">
        <v>0</v>
      </c>
      <c r="MH86">
        <v>0</v>
      </c>
      <c r="MI86">
        <v>0</v>
      </c>
      <c r="MJ86">
        <v>0</v>
      </c>
      <c r="MK86">
        <v>0</v>
      </c>
      <c r="ML86">
        <v>0</v>
      </c>
      <c r="MM86">
        <v>0</v>
      </c>
      <c r="MN86">
        <v>0</v>
      </c>
      <c r="MO86">
        <v>0</v>
      </c>
      <c r="MP86">
        <v>0</v>
      </c>
      <c r="MQ86">
        <v>0</v>
      </c>
    </row>
    <row r="87" spans="1:355" x14ac:dyDescent="0.2">
      <c r="A87" t="str">
        <v>GS Simplified</v>
      </c>
      <c r="B87" t="str">
        <v>Gold Standard VER Methodology "The Gold Standard simplified methodology for efficient cook stoves" – February 2013</v>
      </c>
      <c r="C87" t="str">
        <v xml:space="preserve">GS 2896 </v>
      </c>
      <c r="D87" t="str">
        <v>MR 2019-2020</v>
      </c>
      <c r="E87">
        <v>0</v>
      </c>
      <c r="F87">
        <v>38512</v>
      </c>
      <c r="G87" t="str">
        <v>firewood</v>
      </c>
      <c r="H87">
        <v>31185</v>
      </c>
      <c r="I87">
        <v>1.2221446257380484E-2</v>
      </c>
      <c r="J87">
        <v>1.263914104097621E-2</v>
      </c>
      <c r="K87" t="str">
        <v>gs_simple_firewood</v>
      </c>
      <c r="L87">
        <v>1</v>
      </c>
      <c r="M87" t="str">
        <v>Sub-Saharan Africa</v>
      </c>
      <c r="N87" t="str">
        <v>Sudan</v>
      </c>
      <c r="O87" t="str">
        <v>El Fasher and El Kuma localities in the southern portion of Shamal (Northern) Darfur province. </v>
      </c>
      <c r="P87">
        <v>5.9</v>
      </c>
      <c r="Q87">
        <v>0.85</v>
      </c>
      <c r="R87">
        <v>4.1000000000000002E-2</v>
      </c>
      <c r="S87">
        <v>0.25700000000000001</v>
      </c>
      <c r="T87">
        <v>4974</v>
      </c>
      <c r="U87">
        <v>0</v>
      </c>
      <c r="V87">
        <v>513</v>
      </c>
      <c r="W87">
        <v>0</v>
      </c>
      <c r="X87">
        <v>2551662</v>
      </c>
      <c r="Y87">
        <v>1</v>
      </c>
      <c r="Z87">
        <v>0</v>
      </c>
      <c r="AA87">
        <v>0</v>
      </c>
      <c r="AB87">
        <v>0</v>
      </c>
      <c r="AC87">
        <v>0</v>
      </c>
      <c r="AD87">
        <v>0</v>
      </c>
      <c r="AE87">
        <v>0</v>
      </c>
      <c r="AF87">
        <v>0</v>
      </c>
      <c r="AG87">
        <v>0</v>
      </c>
      <c r="AH87">
        <v>0</v>
      </c>
      <c r="AI87">
        <v>0</v>
      </c>
      <c r="AJ87">
        <v>0</v>
      </c>
      <c r="AK87">
        <v>0</v>
      </c>
      <c r="AL87">
        <v>0</v>
      </c>
      <c r="AM87">
        <v>16.164383561643834</v>
      </c>
      <c r="AN87">
        <v>0</v>
      </c>
      <c r="AO87">
        <v>0</v>
      </c>
      <c r="AP87">
        <v>0</v>
      </c>
      <c r="AQ87">
        <v>0</v>
      </c>
      <c r="AR87">
        <v>0</v>
      </c>
      <c r="AS87">
        <v>0</v>
      </c>
      <c r="AT87">
        <v>0</v>
      </c>
      <c r="AU87">
        <v>0</v>
      </c>
      <c r="AV87">
        <v>0</v>
      </c>
      <c r="AW87">
        <v>0</v>
      </c>
      <c r="AX87">
        <v>0</v>
      </c>
      <c r="AY87">
        <v>0</v>
      </c>
      <c r="AZ87">
        <v>0</v>
      </c>
      <c r="BA87">
        <v>0</v>
      </c>
      <c r="BB87">
        <v>0</v>
      </c>
      <c r="BC87">
        <v>0.1</v>
      </c>
      <c r="BD87">
        <v>0</v>
      </c>
      <c r="BE87">
        <v>0</v>
      </c>
      <c r="BF87">
        <v>0</v>
      </c>
      <c r="BG87">
        <v>0</v>
      </c>
      <c r="BH87">
        <v>0</v>
      </c>
      <c r="BI87">
        <v>0</v>
      </c>
      <c r="BJ87">
        <v>0</v>
      </c>
      <c r="BK87">
        <v>0</v>
      </c>
      <c r="BL87">
        <v>0</v>
      </c>
      <c r="BM87">
        <v>0</v>
      </c>
      <c r="BN87">
        <v>0</v>
      </c>
      <c r="BO87">
        <v>0</v>
      </c>
      <c r="BP87">
        <v>0</v>
      </c>
      <c r="BQ87">
        <v>1.5599999999999999E-2</v>
      </c>
      <c r="BR87">
        <v>0</v>
      </c>
      <c r="BS87">
        <v>0</v>
      </c>
      <c r="BT87">
        <v>0</v>
      </c>
      <c r="BU87">
        <v>0</v>
      </c>
      <c r="BV87">
        <v>0</v>
      </c>
      <c r="BW87">
        <v>112</v>
      </c>
      <c r="BX87">
        <v>0</v>
      </c>
      <c r="BY87">
        <v>0</v>
      </c>
      <c r="BZ87">
        <v>0</v>
      </c>
      <c r="CA87">
        <v>0</v>
      </c>
      <c r="CB87">
        <v>0</v>
      </c>
      <c r="CC87">
        <v>0</v>
      </c>
      <c r="CD87">
        <v>29.17</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1</v>
      </c>
      <c r="FR87">
        <v>0</v>
      </c>
      <c r="FS87">
        <v>0</v>
      </c>
      <c r="FT87">
        <v>0</v>
      </c>
      <c r="FU87">
        <v>0</v>
      </c>
      <c r="FV87">
        <v>0</v>
      </c>
      <c r="FW87">
        <v>0</v>
      </c>
      <c r="FX87">
        <v>5.814526461022961</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0.27800000000000002</v>
      </c>
      <c r="GU87">
        <v>0</v>
      </c>
      <c r="GV87">
        <v>0</v>
      </c>
      <c r="GW87">
        <v>0</v>
      </c>
      <c r="GX87">
        <v>0</v>
      </c>
      <c r="GY87">
        <v>0</v>
      </c>
      <c r="GZ87">
        <v>0</v>
      </c>
      <c r="HA87">
        <v>0</v>
      </c>
      <c r="HB87">
        <v>0</v>
      </c>
      <c r="HC87">
        <v>0</v>
      </c>
      <c r="HD87">
        <v>0</v>
      </c>
      <c r="HE87">
        <v>0</v>
      </c>
      <c r="HF87">
        <v>0</v>
      </c>
      <c r="HG87">
        <v>0</v>
      </c>
      <c r="HH87">
        <v>1.5599999999999999E-2</v>
      </c>
      <c r="HI87">
        <v>0</v>
      </c>
      <c r="HJ87">
        <v>0</v>
      </c>
      <c r="HK87">
        <v>0</v>
      </c>
      <c r="HL87">
        <v>0</v>
      </c>
      <c r="HM87">
        <v>0</v>
      </c>
      <c r="HN87">
        <v>112</v>
      </c>
      <c r="HO87">
        <v>0</v>
      </c>
      <c r="HP87">
        <v>0</v>
      </c>
      <c r="HQ87">
        <v>0</v>
      </c>
      <c r="HR87">
        <v>0</v>
      </c>
      <c r="HS87">
        <v>0</v>
      </c>
      <c r="HT87">
        <v>0</v>
      </c>
      <c r="HU87">
        <v>29.167000000000002</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0.98499999999999999</v>
      </c>
      <c r="LI87">
        <v>1</v>
      </c>
      <c r="LJ87">
        <v>0</v>
      </c>
      <c r="LK87">
        <v>0</v>
      </c>
      <c r="LL87">
        <v>0</v>
      </c>
      <c r="LM87">
        <v>1</v>
      </c>
      <c r="LN87">
        <v>0</v>
      </c>
      <c r="LO87">
        <v>1</v>
      </c>
      <c r="LP87">
        <v>0.78</v>
      </c>
      <c r="LQ87">
        <v>0</v>
      </c>
      <c r="LR87">
        <v>0.36099999999999999</v>
      </c>
      <c r="LS87">
        <v>0</v>
      </c>
      <c r="LT87">
        <v>0</v>
      </c>
      <c r="LU87">
        <v>0</v>
      </c>
      <c r="LV87">
        <v>0</v>
      </c>
      <c r="LW87">
        <v>0</v>
      </c>
      <c r="LX87">
        <v>0</v>
      </c>
      <c r="LY87">
        <v>0</v>
      </c>
      <c r="LZ87">
        <v>0</v>
      </c>
      <c r="MA87">
        <v>0</v>
      </c>
      <c r="MB87">
        <v>0</v>
      </c>
      <c r="MC87">
        <v>0</v>
      </c>
      <c r="MD87">
        <v>0</v>
      </c>
      <c r="ME87">
        <v>0</v>
      </c>
      <c r="MF87">
        <v>0</v>
      </c>
      <c r="MG87">
        <v>0</v>
      </c>
      <c r="MH87">
        <v>0</v>
      </c>
      <c r="MI87">
        <v>0</v>
      </c>
      <c r="MJ87">
        <v>0</v>
      </c>
      <c r="MK87">
        <v>0</v>
      </c>
      <c r="ML87">
        <v>0</v>
      </c>
      <c r="MM87">
        <v>0</v>
      </c>
      <c r="MN87">
        <v>0</v>
      </c>
      <c r="MO87">
        <v>0</v>
      </c>
      <c r="MP87">
        <v>0</v>
      </c>
      <c r="MQ87">
        <v>0</v>
      </c>
    </row>
    <row r="88" spans="1:355" x14ac:dyDescent="0.2">
      <c r="A88" t="str">
        <v>GS Simplified</v>
      </c>
      <c r="B88" t="str">
        <v>The Gold Standard Simplified Methodology for Efficient Cookstoves (February 2013)</v>
      </c>
      <c r="C88" t="str">
        <v xml:space="preserve">GS 3422 </v>
      </c>
      <c r="D88" t="str">
        <v>5th MR 2020</v>
      </c>
      <c r="E88">
        <v>0</v>
      </c>
      <c r="F88">
        <v>45989</v>
      </c>
      <c r="G88" t="str">
        <v>firewood</v>
      </c>
      <c r="H88">
        <v>7180</v>
      </c>
      <c r="I88">
        <v>4.1791444394969892E-3</v>
      </c>
      <c r="J88">
        <v>4.245230090924576E-3</v>
      </c>
      <c r="K88" t="str">
        <v>gs_simple_firewood</v>
      </c>
      <c r="L88">
        <v>1</v>
      </c>
      <c r="M88" t="str">
        <v>Sub-Saharan Africa</v>
      </c>
      <c r="N88" t="str">
        <v>Ethiopia</v>
      </c>
      <c r="O88" t="str">
        <v>Oromia and Somali Regional States</v>
      </c>
      <c r="P88">
        <v>4.7</v>
      </c>
      <c r="Q88">
        <v>0.88</v>
      </c>
      <c r="R88">
        <v>0.34725</v>
      </c>
      <c r="S88">
        <v>0.53150000000000008</v>
      </c>
      <c r="T88">
        <v>4707</v>
      </c>
      <c r="U88">
        <v>0</v>
      </c>
      <c r="V88">
        <v>365</v>
      </c>
      <c r="W88">
        <v>0</v>
      </c>
      <c r="X88">
        <v>1718055</v>
      </c>
      <c r="Y88">
        <v>1</v>
      </c>
      <c r="Z88">
        <v>0</v>
      </c>
      <c r="AA88">
        <v>0</v>
      </c>
      <c r="AB88">
        <v>0</v>
      </c>
      <c r="AC88">
        <v>0</v>
      </c>
      <c r="AD88">
        <v>0</v>
      </c>
      <c r="AE88">
        <v>0</v>
      </c>
      <c r="AF88">
        <v>0</v>
      </c>
      <c r="AG88">
        <v>0</v>
      </c>
      <c r="AH88">
        <v>0</v>
      </c>
      <c r="AI88">
        <v>0</v>
      </c>
      <c r="AJ88">
        <v>0</v>
      </c>
      <c r="AK88">
        <v>0</v>
      </c>
      <c r="AL88">
        <v>0</v>
      </c>
      <c r="AM88">
        <v>6.8493150684931505</v>
      </c>
      <c r="AN88">
        <v>0</v>
      </c>
      <c r="AO88">
        <v>0</v>
      </c>
      <c r="AP88">
        <v>0</v>
      </c>
      <c r="AQ88">
        <v>0</v>
      </c>
      <c r="AR88">
        <v>0</v>
      </c>
      <c r="AS88">
        <v>0</v>
      </c>
      <c r="AT88">
        <v>0</v>
      </c>
      <c r="AU88">
        <v>0</v>
      </c>
      <c r="AV88">
        <v>0</v>
      </c>
      <c r="AW88">
        <v>0</v>
      </c>
      <c r="AX88">
        <v>0</v>
      </c>
      <c r="AY88">
        <v>0</v>
      </c>
      <c r="AZ88">
        <v>0</v>
      </c>
      <c r="BA88">
        <v>0</v>
      </c>
      <c r="BB88">
        <v>0</v>
      </c>
      <c r="BC88">
        <v>0.1</v>
      </c>
      <c r="BD88">
        <v>0</v>
      </c>
      <c r="BE88">
        <v>0</v>
      </c>
      <c r="BF88">
        <v>0</v>
      </c>
      <c r="BG88">
        <v>0</v>
      </c>
      <c r="BH88">
        <v>0</v>
      </c>
      <c r="BI88">
        <v>0</v>
      </c>
      <c r="BJ88">
        <v>0</v>
      </c>
      <c r="BK88">
        <v>0</v>
      </c>
      <c r="BL88">
        <v>0</v>
      </c>
      <c r="BM88">
        <v>0</v>
      </c>
      <c r="BN88">
        <v>0</v>
      </c>
      <c r="BO88">
        <v>0</v>
      </c>
      <c r="BP88">
        <v>0</v>
      </c>
      <c r="BQ88">
        <v>1.5599999999999999E-2</v>
      </c>
      <c r="BR88">
        <v>0</v>
      </c>
      <c r="BS88">
        <v>0</v>
      </c>
      <c r="BT88">
        <v>0</v>
      </c>
      <c r="BU88">
        <v>0</v>
      </c>
      <c r="BV88">
        <v>0</v>
      </c>
      <c r="BW88">
        <v>112</v>
      </c>
      <c r="BX88">
        <v>0</v>
      </c>
      <c r="BY88">
        <v>0</v>
      </c>
      <c r="BZ88">
        <v>0</v>
      </c>
      <c r="CA88">
        <v>0</v>
      </c>
      <c r="CB88">
        <v>0</v>
      </c>
      <c r="CC88">
        <v>0</v>
      </c>
      <c r="CD88">
        <v>29.17</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1</v>
      </c>
      <c r="FR88">
        <v>0</v>
      </c>
      <c r="FS88">
        <v>0</v>
      </c>
      <c r="FT88">
        <v>0</v>
      </c>
      <c r="FU88">
        <v>0</v>
      </c>
      <c r="FV88">
        <v>0</v>
      </c>
      <c r="FW88">
        <v>0</v>
      </c>
      <c r="FX88">
        <v>2.8378004095513552</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0.24135999999999999</v>
      </c>
      <c r="GU88">
        <v>0</v>
      </c>
      <c r="GV88">
        <v>0</v>
      </c>
      <c r="GW88">
        <v>0</v>
      </c>
      <c r="GX88">
        <v>0</v>
      </c>
      <c r="GY88">
        <v>0</v>
      </c>
      <c r="GZ88">
        <v>0</v>
      </c>
      <c r="HA88">
        <v>0</v>
      </c>
      <c r="HB88">
        <v>0</v>
      </c>
      <c r="HC88">
        <v>0</v>
      </c>
      <c r="HD88">
        <v>0</v>
      </c>
      <c r="HE88">
        <v>0</v>
      </c>
      <c r="HF88">
        <v>0</v>
      </c>
      <c r="HG88">
        <v>0</v>
      </c>
      <c r="HH88">
        <v>1.5599999999999999E-2</v>
      </c>
      <c r="HI88">
        <v>0</v>
      </c>
      <c r="HJ88">
        <v>0</v>
      </c>
      <c r="HK88">
        <v>0</v>
      </c>
      <c r="HL88">
        <v>0</v>
      </c>
      <c r="HM88">
        <v>0</v>
      </c>
      <c r="HN88">
        <v>112</v>
      </c>
      <c r="HO88">
        <v>0</v>
      </c>
      <c r="HP88">
        <v>0</v>
      </c>
      <c r="HQ88">
        <v>0</v>
      </c>
      <c r="HR88">
        <v>0</v>
      </c>
      <c r="HS88">
        <v>0</v>
      </c>
      <c r="HT88">
        <v>0</v>
      </c>
      <c r="HU88">
        <v>29.167000000000002</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0.63</v>
      </c>
      <c r="LI88">
        <v>1</v>
      </c>
      <c r="LJ88">
        <v>0</v>
      </c>
      <c r="LK88">
        <v>0</v>
      </c>
      <c r="LL88">
        <v>0</v>
      </c>
      <c r="LM88">
        <v>1</v>
      </c>
      <c r="LN88">
        <v>0</v>
      </c>
      <c r="LO88">
        <v>1</v>
      </c>
      <c r="LP88">
        <v>0.78</v>
      </c>
      <c r="LQ88">
        <v>0</v>
      </c>
      <c r="LR88">
        <v>0.15700000000000003</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0</v>
      </c>
    </row>
    <row r="89" spans="1:355" x14ac:dyDescent="0.2">
      <c r="A89" t="str">
        <v>GS Simplified</v>
      </c>
      <c r="B89">
        <v>0</v>
      </c>
      <c r="C89" t="str">
        <v>GS 2456</v>
      </c>
      <c r="D89" t="str">
        <v>6th MR</v>
      </c>
      <c r="E89" t="str">
        <v>AG 4-5</v>
      </c>
      <c r="F89">
        <v>46382</v>
      </c>
      <c r="G89" t="str">
        <v>firewood</v>
      </c>
      <c r="H89">
        <v>2577</v>
      </c>
      <c r="I89">
        <v>7.067341313916657E-3</v>
      </c>
      <c r="J89">
        <v>7.0278742377963581E-3</v>
      </c>
      <c r="K89" t="str">
        <v>gs_simple_firewood</v>
      </c>
      <c r="L89">
        <v>1</v>
      </c>
      <c r="M89" t="str">
        <v>Sub-Saharan Africa</v>
      </c>
      <c r="N89" t="str">
        <v>Burkina Faso</v>
      </c>
      <c r="O89" t="str">
        <v>Bam and Loroum</v>
      </c>
      <c r="P89">
        <v>5.9</v>
      </c>
      <c r="Q89">
        <v>0.9</v>
      </c>
      <c r="R89">
        <v>0.22875000000000001</v>
      </c>
      <c r="S89">
        <v>0.24775</v>
      </c>
      <c r="T89">
        <v>999</v>
      </c>
      <c r="U89">
        <v>0</v>
      </c>
      <c r="V89">
        <v>365</v>
      </c>
      <c r="W89">
        <v>0</v>
      </c>
      <c r="X89">
        <v>364635</v>
      </c>
      <c r="Y89">
        <v>1</v>
      </c>
      <c r="Z89">
        <v>0</v>
      </c>
      <c r="AA89">
        <v>0</v>
      </c>
      <c r="AB89">
        <v>0</v>
      </c>
      <c r="AC89">
        <v>0</v>
      </c>
      <c r="AD89">
        <v>0</v>
      </c>
      <c r="AE89">
        <v>0</v>
      </c>
      <c r="AF89">
        <v>0</v>
      </c>
      <c r="AG89">
        <v>0</v>
      </c>
      <c r="AH89">
        <v>0</v>
      </c>
      <c r="AI89">
        <v>0</v>
      </c>
      <c r="AJ89">
        <v>0</v>
      </c>
      <c r="AK89">
        <v>0</v>
      </c>
      <c r="AL89">
        <v>0</v>
      </c>
      <c r="AM89">
        <v>9.287671232876713</v>
      </c>
      <c r="AN89">
        <v>0</v>
      </c>
      <c r="AO89">
        <v>0</v>
      </c>
      <c r="AP89">
        <v>0</v>
      </c>
      <c r="AQ89">
        <v>0</v>
      </c>
      <c r="AR89">
        <v>0</v>
      </c>
      <c r="AS89">
        <v>0</v>
      </c>
      <c r="AT89">
        <v>0</v>
      </c>
      <c r="AU89">
        <v>0</v>
      </c>
      <c r="AV89">
        <v>0</v>
      </c>
      <c r="AW89">
        <v>0</v>
      </c>
      <c r="AX89">
        <v>0</v>
      </c>
      <c r="AY89">
        <v>0</v>
      </c>
      <c r="AZ89">
        <v>0</v>
      </c>
      <c r="BA89">
        <v>0</v>
      </c>
      <c r="BB89">
        <v>0</v>
      </c>
      <c r="BC89">
        <v>0.1</v>
      </c>
      <c r="BD89">
        <v>0</v>
      </c>
      <c r="BE89">
        <v>0</v>
      </c>
      <c r="BF89">
        <v>0</v>
      </c>
      <c r="BG89">
        <v>0</v>
      </c>
      <c r="BH89">
        <v>0</v>
      </c>
      <c r="BI89">
        <v>0</v>
      </c>
      <c r="BJ89">
        <v>0</v>
      </c>
      <c r="BK89">
        <v>0</v>
      </c>
      <c r="BL89">
        <v>0</v>
      </c>
      <c r="BM89">
        <v>0</v>
      </c>
      <c r="BN89">
        <v>0</v>
      </c>
      <c r="BO89">
        <v>0</v>
      </c>
      <c r="BP89">
        <v>0</v>
      </c>
      <c r="BQ89">
        <v>1.5599999999999999E-2</v>
      </c>
      <c r="BR89">
        <v>0</v>
      </c>
      <c r="BS89">
        <v>0</v>
      </c>
      <c r="BT89">
        <v>0</v>
      </c>
      <c r="BU89">
        <v>0</v>
      </c>
      <c r="BV89">
        <v>0</v>
      </c>
      <c r="BW89">
        <v>112</v>
      </c>
      <c r="BX89">
        <v>0</v>
      </c>
      <c r="BY89">
        <v>0</v>
      </c>
      <c r="BZ89">
        <v>0</v>
      </c>
      <c r="CA89">
        <v>0</v>
      </c>
      <c r="CB89">
        <v>0</v>
      </c>
      <c r="CC89">
        <v>0</v>
      </c>
      <c r="CD89">
        <v>33.97</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1</v>
      </c>
      <c r="FR89">
        <v>0</v>
      </c>
      <c r="FS89">
        <v>0</v>
      </c>
      <c r="FT89">
        <v>0</v>
      </c>
      <c r="FU89">
        <v>0</v>
      </c>
      <c r="FV89">
        <v>0</v>
      </c>
      <c r="FW89">
        <v>0</v>
      </c>
      <c r="FX89">
        <v>4.42270058708415</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0.21</v>
      </c>
      <c r="GU89">
        <v>0</v>
      </c>
      <c r="GV89">
        <v>0</v>
      </c>
      <c r="GW89">
        <v>0</v>
      </c>
      <c r="GX89">
        <v>0</v>
      </c>
      <c r="GY89">
        <v>0</v>
      </c>
      <c r="GZ89">
        <v>0</v>
      </c>
      <c r="HA89">
        <v>0</v>
      </c>
      <c r="HB89">
        <v>0</v>
      </c>
      <c r="HC89">
        <v>0</v>
      </c>
      <c r="HD89">
        <v>0</v>
      </c>
      <c r="HE89">
        <v>0</v>
      </c>
      <c r="HF89">
        <v>0</v>
      </c>
      <c r="HG89">
        <v>0</v>
      </c>
      <c r="HH89">
        <v>1.5599999999999999E-2</v>
      </c>
      <c r="HI89">
        <v>0</v>
      </c>
      <c r="HJ89">
        <v>0</v>
      </c>
      <c r="HK89">
        <v>0</v>
      </c>
      <c r="HL89">
        <v>0</v>
      </c>
      <c r="HM89">
        <v>0</v>
      </c>
      <c r="HN89">
        <v>112</v>
      </c>
      <c r="HO89">
        <v>0</v>
      </c>
      <c r="HP89">
        <v>0</v>
      </c>
      <c r="HQ89">
        <v>0</v>
      </c>
      <c r="HR89">
        <v>0</v>
      </c>
      <c r="HS89">
        <v>0</v>
      </c>
      <c r="HT89">
        <v>0</v>
      </c>
      <c r="HU89">
        <v>33.97</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0.72719999999999996</v>
      </c>
      <c r="LI89">
        <v>1</v>
      </c>
      <c r="LJ89">
        <v>0</v>
      </c>
      <c r="LK89">
        <v>0</v>
      </c>
      <c r="LL89">
        <v>1</v>
      </c>
      <c r="LM89">
        <v>0.95</v>
      </c>
      <c r="LN89">
        <v>0</v>
      </c>
      <c r="LO89">
        <v>1</v>
      </c>
      <c r="LP89">
        <v>0.78</v>
      </c>
      <c r="LQ89">
        <v>0</v>
      </c>
      <c r="LR89">
        <v>5.3999999999999604E-3</v>
      </c>
      <c r="LS89">
        <v>0</v>
      </c>
      <c r="LT89">
        <v>0</v>
      </c>
      <c r="LU89">
        <v>0</v>
      </c>
      <c r="LV89">
        <v>0</v>
      </c>
      <c r="LW89">
        <v>0</v>
      </c>
      <c r="LX89">
        <v>0</v>
      </c>
      <c r="LY89">
        <v>0</v>
      </c>
      <c r="LZ89">
        <v>0</v>
      </c>
      <c r="MA89">
        <v>0</v>
      </c>
      <c r="MB89">
        <v>0</v>
      </c>
      <c r="MC89">
        <v>0</v>
      </c>
      <c r="MD89">
        <v>0</v>
      </c>
      <c r="ME89">
        <v>0</v>
      </c>
      <c r="MF89">
        <v>0</v>
      </c>
      <c r="MG89">
        <v>0</v>
      </c>
      <c r="MH89">
        <v>0</v>
      </c>
      <c r="MI89">
        <v>0</v>
      </c>
      <c r="MJ89">
        <v>0</v>
      </c>
      <c r="MK89">
        <v>0</v>
      </c>
      <c r="ML89">
        <v>0</v>
      </c>
      <c r="MM89">
        <v>0</v>
      </c>
      <c r="MN89">
        <v>0</v>
      </c>
      <c r="MO89">
        <v>0</v>
      </c>
      <c r="MP89">
        <v>0</v>
      </c>
      <c r="MQ89">
        <v>0</v>
      </c>
    </row>
    <row r="90" spans="1:355" x14ac:dyDescent="0.2">
      <c r="A90" t="str">
        <v>GS Simplified</v>
      </c>
      <c r="B90">
        <v>0</v>
      </c>
      <c r="C90" t="str">
        <v>GS 2456</v>
      </c>
      <c r="D90" t="str">
        <v>6th MR</v>
      </c>
      <c r="E90" t="str">
        <v>AG 3-4</v>
      </c>
      <c r="F90">
        <v>46382</v>
      </c>
      <c r="G90" t="str">
        <v>firewood</v>
      </c>
      <c r="H90">
        <v>3217</v>
      </c>
      <c r="I90">
        <v>8.4260981167657619E-3</v>
      </c>
      <c r="J90">
        <v>8.4137413761632956E-3</v>
      </c>
      <c r="K90" t="str">
        <v>gs_simple_firewood</v>
      </c>
      <c r="L90">
        <v>1</v>
      </c>
      <c r="M90" t="str">
        <v>Sub-Saharan Africa</v>
      </c>
      <c r="N90" t="str">
        <v>Burkina Faso</v>
      </c>
      <c r="O90" t="str">
        <v>Bam and Loroum</v>
      </c>
      <c r="P90">
        <v>5.9</v>
      </c>
      <c r="Q90">
        <v>0.9</v>
      </c>
      <c r="R90">
        <v>0.22875000000000001</v>
      </c>
      <c r="S90">
        <v>0.24775</v>
      </c>
      <c r="T90">
        <v>1046</v>
      </c>
      <c r="U90">
        <v>0</v>
      </c>
      <c r="V90">
        <v>365</v>
      </c>
      <c r="W90">
        <v>0</v>
      </c>
      <c r="X90">
        <v>381790</v>
      </c>
      <c r="Y90">
        <v>1</v>
      </c>
      <c r="Z90">
        <v>0</v>
      </c>
      <c r="AA90">
        <v>0</v>
      </c>
      <c r="AB90">
        <v>0</v>
      </c>
      <c r="AC90">
        <v>0</v>
      </c>
      <c r="AD90">
        <v>0</v>
      </c>
      <c r="AE90">
        <v>0</v>
      </c>
      <c r="AF90">
        <v>0</v>
      </c>
      <c r="AG90">
        <v>0</v>
      </c>
      <c r="AH90">
        <v>0</v>
      </c>
      <c r="AI90">
        <v>0</v>
      </c>
      <c r="AJ90">
        <v>0</v>
      </c>
      <c r="AK90">
        <v>0</v>
      </c>
      <c r="AL90">
        <v>0</v>
      </c>
      <c r="AM90">
        <v>9.287671232876713</v>
      </c>
      <c r="AN90">
        <v>0</v>
      </c>
      <c r="AO90">
        <v>0</v>
      </c>
      <c r="AP90">
        <v>0</v>
      </c>
      <c r="AQ90">
        <v>0</v>
      </c>
      <c r="AR90">
        <v>0</v>
      </c>
      <c r="AS90">
        <v>0</v>
      </c>
      <c r="AT90">
        <v>0</v>
      </c>
      <c r="AU90">
        <v>0</v>
      </c>
      <c r="AV90">
        <v>0</v>
      </c>
      <c r="AW90">
        <v>0</v>
      </c>
      <c r="AX90">
        <v>0</v>
      </c>
      <c r="AY90">
        <v>0</v>
      </c>
      <c r="AZ90">
        <v>0</v>
      </c>
      <c r="BA90">
        <v>0</v>
      </c>
      <c r="BB90">
        <v>0</v>
      </c>
      <c r="BC90">
        <v>0.1</v>
      </c>
      <c r="BD90">
        <v>0</v>
      </c>
      <c r="BE90">
        <v>0</v>
      </c>
      <c r="BF90">
        <v>0</v>
      </c>
      <c r="BG90">
        <v>0</v>
      </c>
      <c r="BH90">
        <v>0</v>
      </c>
      <c r="BI90">
        <v>0</v>
      </c>
      <c r="BJ90">
        <v>0</v>
      </c>
      <c r="BK90">
        <v>0</v>
      </c>
      <c r="BL90">
        <v>0</v>
      </c>
      <c r="BM90">
        <v>0</v>
      </c>
      <c r="BN90">
        <v>0</v>
      </c>
      <c r="BO90">
        <v>0</v>
      </c>
      <c r="BP90">
        <v>0</v>
      </c>
      <c r="BQ90">
        <v>1.5599999999999999E-2</v>
      </c>
      <c r="BR90">
        <v>0</v>
      </c>
      <c r="BS90">
        <v>0</v>
      </c>
      <c r="BT90">
        <v>0</v>
      </c>
      <c r="BU90">
        <v>0</v>
      </c>
      <c r="BV90">
        <v>0</v>
      </c>
      <c r="BW90">
        <v>112</v>
      </c>
      <c r="BX90">
        <v>0</v>
      </c>
      <c r="BY90">
        <v>0</v>
      </c>
      <c r="BZ90">
        <v>0</v>
      </c>
      <c r="CA90">
        <v>0</v>
      </c>
      <c r="CB90">
        <v>0</v>
      </c>
      <c r="CC90">
        <v>0</v>
      </c>
      <c r="CD90">
        <v>33.97</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1</v>
      </c>
      <c r="FR90">
        <v>0</v>
      </c>
      <c r="FS90">
        <v>0</v>
      </c>
      <c r="FT90">
        <v>0</v>
      </c>
      <c r="FU90">
        <v>0</v>
      </c>
      <c r="FV90">
        <v>0</v>
      </c>
      <c r="FW90">
        <v>0</v>
      </c>
      <c r="FX90">
        <v>4.3604090295195848</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0.21299999999999999</v>
      </c>
      <c r="GU90">
        <v>0</v>
      </c>
      <c r="GV90">
        <v>0</v>
      </c>
      <c r="GW90">
        <v>0</v>
      </c>
      <c r="GX90">
        <v>0</v>
      </c>
      <c r="GY90">
        <v>0</v>
      </c>
      <c r="GZ90">
        <v>0</v>
      </c>
      <c r="HA90">
        <v>0</v>
      </c>
      <c r="HB90">
        <v>0</v>
      </c>
      <c r="HC90">
        <v>0</v>
      </c>
      <c r="HD90">
        <v>0</v>
      </c>
      <c r="HE90">
        <v>0</v>
      </c>
      <c r="HF90">
        <v>0</v>
      </c>
      <c r="HG90">
        <v>0</v>
      </c>
      <c r="HH90">
        <v>1.5599999999999999E-2</v>
      </c>
      <c r="HI90">
        <v>0</v>
      </c>
      <c r="HJ90">
        <v>0</v>
      </c>
      <c r="HK90">
        <v>0</v>
      </c>
      <c r="HL90">
        <v>0</v>
      </c>
      <c r="HM90">
        <v>0</v>
      </c>
      <c r="HN90">
        <v>112</v>
      </c>
      <c r="HO90">
        <v>0</v>
      </c>
      <c r="HP90">
        <v>0</v>
      </c>
      <c r="HQ90">
        <v>0</v>
      </c>
      <c r="HR90">
        <v>0</v>
      </c>
      <c r="HS90">
        <v>0</v>
      </c>
      <c r="HT90">
        <v>0</v>
      </c>
      <c r="HU90">
        <v>33.97</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0.85829999999999995</v>
      </c>
      <c r="LI90">
        <v>1</v>
      </c>
      <c r="LJ90">
        <v>0</v>
      </c>
      <c r="LK90">
        <v>0</v>
      </c>
      <c r="LL90">
        <v>1</v>
      </c>
      <c r="LM90">
        <v>0.95</v>
      </c>
      <c r="LN90">
        <v>0</v>
      </c>
      <c r="LO90">
        <v>1</v>
      </c>
      <c r="LP90">
        <v>0.78</v>
      </c>
      <c r="LQ90">
        <v>0</v>
      </c>
      <c r="LR90">
        <v>3.9000000000000146E-3</v>
      </c>
      <c r="LS90">
        <v>0</v>
      </c>
      <c r="LT90">
        <v>0</v>
      </c>
      <c r="LU90">
        <v>0</v>
      </c>
      <c r="LV90">
        <v>0</v>
      </c>
      <c r="LW90">
        <v>0</v>
      </c>
      <c r="LX90">
        <v>0</v>
      </c>
      <c r="LY90">
        <v>0</v>
      </c>
      <c r="LZ90">
        <v>0</v>
      </c>
      <c r="MA90">
        <v>0</v>
      </c>
      <c r="MB90">
        <v>0</v>
      </c>
      <c r="MC90">
        <v>0</v>
      </c>
      <c r="MD90">
        <v>0</v>
      </c>
      <c r="ME90">
        <v>0</v>
      </c>
      <c r="MF90">
        <v>0</v>
      </c>
      <c r="MG90">
        <v>0</v>
      </c>
      <c r="MH90">
        <v>0</v>
      </c>
      <c r="MI90">
        <v>0</v>
      </c>
      <c r="MJ90">
        <v>0</v>
      </c>
      <c r="MK90">
        <v>0</v>
      </c>
      <c r="ML90">
        <v>0</v>
      </c>
      <c r="MM90">
        <v>0</v>
      </c>
      <c r="MN90">
        <v>0</v>
      </c>
      <c r="MO90">
        <v>0</v>
      </c>
      <c r="MP90">
        <v>0</v>
      </c>
      <c r="MQ90">
        <v>0</v>
      </c>
    </row>
    <row r="91" spans="1:355" x14ac:dyDescent="0.2">
      <c r="A91" t="str">
        <v>GS Simplified</v>
      </c>
      <c r="B91">
        <v>0</v>
      </c>
      <c r="C91" t="str">
        <v>GS 2456</v>
      </c>
      <c r="D91" t="str">
        <v>6th MR</v>
      </c>
      <c r="E91" t="str">
        <v>AG 2-3</v>
      </c>
      <c r="F91">
        <v>46382</v>
      </c>
      <c r="G91" t="str">
        <v>firewood</v>
      </c>
      <c r="H91">
        <v>522</v>
      </c>
      <c r="I91">
        <v>9.2866038071517526E-3</v>
      </c>
      <c r="J91">
        <v>9.2743646800397123E-3</v>
      </c>
      <c r="K91" t="str">
        <v>gs_simple_firewood</v>
      </c>
      <c r="L91">
        <v>1</v>
      </c>
      <c r="M91" t="str">
        <v>Sub-Saharan Africa</v>
      </c>
      <c r="N91" t="str">
        <v>Burkina Faso</v>
      </c>
      <c r="O91" t="str">
        <v>Bam and Loroum</v>
      </c>
      <c r="P91">
        <v>5.9</v>
      </c>
      <c r="Q91">
        <v>0.9</v>
      </c>
      <c r="R91">
        <v>0.22875000000000001</v>
      </c>
      <c r="S91">
        <v>0.24775</v>
      </c>
      <c r="T91">
        <v>154</v>
      </c>
      <c r="U91">
        <v>0</v>
      </c>
      <c r="V91">
        <v>365</v>
      </c>
      <c r="W91">
        <v>0</v>
      </c>
      <c r="X91">
        <v>56210</v>
      </c>
      <c r="Y91">
        <v>1</v>
      </c>
      <c r="Z91">
        <v>0</v>
      </c>
      <c r="AA91">
        <v>0</v>
      </c>
      <c r="AB91">
        <v>0</v>
      </c>
      <c r="AC91">
        <v>0</v>
      </c>
      <c r="AD91">
        <v>0</v>
      </c>
      <c r="AE91">
        <v>0</v>
      </c>
      <c r="AF91">
        <v>0</v>
      </c>
      <c r="AG91">
        <v>0</v>
      </c>
      <c r="AH91">
        <v>0</v>
      </c>
      <c r="AI91">
        <v>0</v>
      </c>
      <c r="AJ91">
        <v>0</v>
      </c>
      <c r="AK91">
        <v>0</v>
      </c>
      <c r="AL91">
        <v>0</v>
      </c>
      <c r="AM91">
        <v>9.287671232876713</v>
      </c>
      <c r="AN91">
        <v>0</v>
      </c>
      <c r="AO91">
        <v>0</v>
      </c>
      <c r="AP91">
        <v>0</v>
      </c>
      <c r="AQ91">
        <v>0</v>
      </c>
      <c r="AR91">
        <v>0</v>
      </c>
      <c r="AS91">
        <v>0</v>
      </c>
      <c r="AT91">
        <v>0</v>
      </c>
      <c r="AU91">
        <v>0</v>
      </c>
      <c r="AV91">
        <v>0</v>
      </c>
      <c r="AW91">
        <v>0</v>
      </c>
      <c r="AX91">
        <v>0</v>
      </c>
      <c r="AY91">
        <v>0</v>
      </c>
      <c r="AZ91">
        <v>0</v>
      </c>
      <c r="BA91">
        <v>0</v>
      </c>
      <c r="BB91">
        <v>0</v>
      </c>
      <c r="BC91">
        <v>0.1</v>
      </c>
      <c r="BD91">
        <v>0</v>
      </c>
      <c r="BE91">
        <v>0</v>
      </c>
      <c r="BF91">
        <v>0</v>
      </c>
      <c r="BG91">
        <v>0</v>
      </c>
      <c r="BH91">
        <v>0</v>
      </c>
      <c r="BI91">
        <v>0</v>
      </c>
      <c r="BJ91">
        <v>0</v>
      </c>
      <c r="BK91">
        <v>0</v>
      </c>
      <c r="BL91">
        <v>0</v>
      </c>
      <c r="BM91">
        <v>0</v>
      </c>
      <c r="BN91">
        <v>0</v>
      </c>
      <c r="BO91">
        <v>0</v>
      </c>
      <c r="BP91">
        <v>0</v>
      </c>
      <c r="BQ91">
        <v>1.5599999999999999E-2</v>
      </c>
      <c r="BR91">
        <v>0</v>
      </c>
      <c r="BS91">
        <v>0</v>
      </c>
      <c r="BT91">
        <v>0</v>
      </c>
      <c r="BU91">
        <v>0</v>
      </c>
      <c r="BV91">
        <v>0</v>
      </c>
      <c r="BW91">
        <v>112</v>
      </c>
      <c r="BX91">
        <v>0</v>
      </c>
      <c r="BY91">
        <v>0</v>
      </c>
      <c r="BZ91">
        <v>0</v>
      </c>
      <c r="CA91">
        <v>0</v>
      </c>
      <c r="CB91">
        <v>0</v>
      </c>
      <c r="CC91">
        <v>0</v>
      </c>
      <c r="CD91">
        <v>33.97</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1</v>
      </c>
      <c r="FR91">
        <v>0</v>
      </c>
      <c r="FS91">
        <v>0</v>
      </c>
      <c r="FT91">
        <v>0</v>
      </c>
      <c r="FU91">
        <v>0</v>
      </c>
      <c r="FV91">
        <v>0</v>
      </c>
      <c r="FW91">
        <v>0</v>
      </c>
      <c r="FX91">
        <v>4.2998477929984791</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0.216</v>
      </c>
      <c r="GU91">
        <v>0</v>
      </c>
      <c r="GV91">
        <v>0</v>
      </c>
      <c r="GW91">
        <v>0</v>
      </c>
      <c r="GX91">
        <v>0</v>
      </c>
      <c r="GY91">
        <v>0</v>
      </c>
      <c r="GZ91">
        <v>0</v>
      </c>
      <c r="HA91">
        <v>0</v>
      </c>
      <c r="HB91">
        <v>0</v>
      </c>
      <c r="HC91">
        <v>0</v>
      </c>
      <c r="HD91">
        <v>0</v>
      </c>
      <c r="HE91">
        <v>0</v>
      </c>
      <c r="HF91">
        <v>0</v>
      </c>
      <c r="HG91">
        <v>0</v>
      </c>
      <c r="HH91">
        <v>1.5599999999999999E-2</v>
      </c>
      <c r="HI91">
        <v>0</v>
      </c>
      <c r="HJ91">
        <v>0</v>
      </c>
      <c r="HK91">
        <v>0</v>
      </c>
      <c r="HL91">
        <v>0</v>
      </c>
      <c r="HM91">
        <v>0</v>
      </c>
      <c r="HN91">
        <v>112</v>
      </c>
      <c r="HO91">
        <v>0</v>
      </c>
      <c r="HP91">
        <v>0</v>
      </c>
      <c r="HQ91">
        <v>0</v>
      </c>
      <c r="HR91">
        <v>0</v>
      </c>
      <c r="HS91">
        <v>0</v>
      </c>
      <c r="HT91">
        <v>0</v>
      </c>
      <c r="HU91">
        <v>33.97</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0.93179999999999996</v>
      </c>
      <c r="LI91">
        <v>1</v>
      </c>
      <c r="LJ91">
        <v>0</v>
      </c>
      <c r="LK91">
        <v>0</v>
      </c>
      <c r="LL91">
        <v>1</v>
      </c>
      <c r="LM91">
        <v>0.95</v>
      </c>
      <c r="LN91">
        <v>0</v>
      </c>
      <c r="LO91">
        <v>1</v>
      </c>
      <c r="LP91">
        <v>0.78</v>
      </c>
      <c r="LQ91">
        <v>0</v>
      </c>
      <c r="LR91">
        <v>9.000000000000119E-4</v>
      </c>
      <c r="LS91">
        <v>0</v>
      </c>
      <c r="LT91">
        <v>0</v>
      </c>
      <c r="LU91">
        <v>0</v>
      </c>
      <c r="LV91">
        <v>0</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row>
    <row r="92" spans="1:355" x14ac:dyDescent="0.2">
      <c r="A92" t="str">
        <v>GS Simplified</v>
      </c>
      <c r="B92">
        <v>0</v>
      </c>
      <c r="C92" t="str">
        <v>GS 2456</v>
      </c>
      <c r="D92" t="str">
        <v>6th MR</v>
      </c>
      <c r="E92" t="str">
        <v>AG 1-2</v>
      </c>
      <c r="F92">
        <v>46382</v>
      </c>
      <c r="G92" t="str">
        <v>firewood</v>
      </c>
      <c r="H92">
        <v>11.7</v>
      </c>
      <c r="I92">
        <v>1.0684931506849314E-2</v>
      </c>
      <c r="J92">
        <v>1.002740425458769E-2</v>
      </c>
      <c r="K92" t="str">
        <v>gs_simple_firewood</v>
      </c>
      <c r="L92">
        <v>1</v>
      </c>
      <c r="M92" t="str">
        <v>Sub-Saharan Africa</v>
      </c>
      <c r="N92" t="str">
        <v>Burkina Faso</v>
      </c>
      <c r="O92" t="str">
        <v>Bam and Loroum</v>
      </c>
      <c r="P92">
        <v>5.9</v>
      </c>
      <c r="Q92">
        <v>0.9</v>
      </c>
      <c r="R92">
        <v>0.22875000000000001</v>
      </c>
      <c r="S92">
        <v>0.24775</v>
      </c>
      <c r="T92">
        <v>3</v>
      </c>
      <c r="U92">
        <v>0</v>
      </c>
      <c r="V92">
        <v>365</v>
      </c>
      <c r="W92">
        <v>0</v>
      </c>
      <c r="X92">
        <v>1095</v>
      </c>
      <c r="Y92">
        <v>1</v>
      </c>
      <c r="Z92">
        <v>0</v>
      </c>
      <c r="AA92">
        <v>0</v>
      </c>
      <c r="AB92">
        <v>0</v>
      </c>
      <c r="AC92">
        <v>0</v>
      </c>
      <c r="AD92">
        <v>0</v>
      </c>
      <c r="AE92">
        <v>0</v>
      </c>
      <c r="AF92">
        <v>0</v>
      </c>
      <c r="AG92">
        <v>0</v>
      </c>
      <c r="AH92">
        <v>0</v>
      </c>
      <c r="AI92">
        <v>0</v>
      </c>
      <c r="AJ92">
        <v>0</v>
      </c>
      <c r="AK92">
        <v>0</v>
      </c>
      <c r="AL92">
        <v>0</v>
      </c>
      <c r="AM92">
        <v>9.287671232876713</v>
      </c>
      <c r="AN92">
        <v>0</v>
      </c>
      <c r="AO92">
        <v>0</v>
      </c>
      <c r="AP92">
        <v>0</v>
      </c>
      <c r="AQ92">
        <v>0</v>
      </c>
      <c r="AR92">
        <v>0</v>
      </c>
      <c r="AS92">
        <v>0</v>
      </c>
      <c r="AT92">
        <v>0</v>
      </c>
      <c r="AU92">
        <v>0</v>
      </c>
      <c r="AV92">
        <v>0</v>
      </c>
      <c r="AW92">
        <v>0</v>
      </c>
      <c r="AX92">
        <v>0</v>
      </c>
      <c r="AY92">
        <v>0</v>
      </c>
      <c r="AZ92">
        <v>0</v>
      </c>
      <c r="BA92">
        <v>0</v>
      </c>
      <c r="BB92">
        <v>0</v>
      </c>
      <c r="BC92">
        <v>0.1</v>
      </c>
      <c r="BD92">
        <v>0</v>
      </c>
      <c r="BE92">
        <v>0</v>
      </c>
      <c r="BF92">
        <v>0</v>
      </c>
      <c r="BG92">
        <v>0</v>
      </c>
      <c r="BH92">
        <v>0</v>
      </c>
      <c r="BI92">
        <v>0</v>
      </c>
      <c r="BJ92">
        <v>0</v>
      </c>
      <c r="BK92">
        <v>0</v>
      </c>
      <c r="BL92">
        <v>0</v>
      </c>
      <c r="BM92">
        <v>0</v>
      </c>
      <c r="BN92">
        <v>0</v>
      </c>
      <c r="BO92">
        <v>0</v>
      </c>
      <c r="BP92">
        <v>0</v>
      </c>
      <c r="BQ92">
        <v>1.5599999999999999E-2</v>
      </c>
      <c r="BR92">
        <v>0</v>
      </c>
      <c r="BS92">
        <v>0</v>
      </c>
      <c r="BT92">
        <v>0</v>
      </c>
      <c r="BU92">
        <v>0</v>
      </c>
      <c r="BV92">
        <v>0</v>
      </c>
      <c r="BW92">
        <v>112</v>
      </c>
      <c r="BX92">
        <v>0</v>
      </c>
      <c r="BY92">
        <v>0</v>
      </c>
      <c r="BZ92">
        <v>0</v>
      </c>
      <c r="CA92">
        <v>0</v>
      </c>
      <c r="CB92">
        <v>0</v>
      </c>
      <c r="CC92">
        <v>0</v>
      </c>
      <c r="CD92">
        <v>33.97</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1</v>
      </c>
      <c r="FR92">
        <v>0</v>
      </c>
      <c r="FS92">
        <v>0</v>
      </c>
      <c r="FT92">
        <v>0</v>
      </c>
      <c r="FU92">
        <v>0</v>
      </c>
      <c r="FV92">
        <v>0</v>
      </c>
      <c r="FW92">
        <v>0</v>
      </c>
      <c r="FX92">
        <v>4.0084899580823112</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0.23169999999999999</v>
      </c>
      <c r="GU92">
        <v>0</v>
      </c>
      <c r="GV92">
        <v>0</v>
      </c>
      <c r="GW92">
        <v>0</v>
      </c>
      <c r="GX92">
        <v>0</v>
      </c>
      <c r="GY92">
        <v>0</v>
      </c>
      <c r="GZ92">
        <v>0</v>
      </c>
      <c r="HA92">
        <v>0</v>
      </c>
      <c r="HB92">
        <v>0</v>
      </c>
      <c r="HC92">
        <v>0</v>
      </c>
      <c r="HD92">
        <v>0</v>
      </c>
      <c r="HE92">
        <v>0</v>
      </c>
      <c r="HF92">
        <v>0</v>
      </c>
      <c r="HG92">
        <v>0</v>
      </c>
      <c r="HH92">
        <v>1.5599999999999999E-2</v>
      </c>
      <c r="HI92">
        <v>0</v>
      </c>
      <c r="HJ92">
        <v>0</v>
      </c>
      <c r="HK92">
        <v>0</v>
      </c>
      <c r="HL92">
        <v>0</v>
      </c>
      <c r="HM92">
        <v>0</v>
      </c>
      <c r="HN92">
        <v>112</v>
      </c>
      <c r="HO92">
        <v>0</v>
      </c>
      <c r="HP92">
        <v>0</v>
      </c>
      <c r="HQ92">
        <v>0</v>
      </c>
      <c r="HR92">
        <v>0</v>
      </c>
      <c r="HS92">
        <v>0</v>
      </c>
      <c r="HT92">
        <v>0</v>
      </c>
      <c r="HU92">
        <v>33.97</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0.95099999999999996</v>
      </c>
      <c r="LI92">
        <v>1</v>
      </c>
      <c r="LJ92">
        <v>0</v>
      </c>
      <c r="LK92">
        <v>0</v>
      </c>
      <c r="LL92">
        <v>1</v>
      </c>
      <c r="LM92">
        <v>0.95</v>
      </c>
      <c r="LN92">
        <v>0</v>
      </c>
      <c r="LO92">
        <v>1</v>
      </c>
      <c r="LP92">
        <v>0.78</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0</v>
      </c>
      <c r="MM92">
        <v>0</v>
      </c>
      <c r="MN92">
        <v>0</v>
      </c>
      <c r="MO92">
        <v>0</v>
      </c>
      <c r="MP92">
        <v>0</v>
      </c>
      <c r="MQ92">
        <v>0</v>
      </c>
    </row>
    <row r="93" spans="1:355" x14ac:dyDescent="0.2">
      <c r="A93" t="str">
        <v>GS Simplified</v>
      </c>
      <c r="B93" t="str">
        <v>Gold Standard Simplified Methodology for Efficient Cookstoves - Version 1</v>
      </c>
      <c r="C93" t="str">
        <v>GS 2456</v>
      </c>
      <c r="D93" t="str">
        <v>6th MR</v>
      </c>
      <c r="E93" t="str">
        <v>AG 0-1</v>
      </c>
      <c r="F93">
        <v>46382</v>
      </c>
      <c r="G93" t="str">
        <v>firewood</v>
      </c>
      <c r="H93">
        <v>2073</v>
      </c>
      <c r="I93">
        <v>8.8327403651547749E-3</v>
      </c>
      <c r="J93">
        <v>8.5670662072284721E-3</v>
      </c>
      <c r="K93" t="str">
        <v>gs_simple_firewood</v>
      </c>
      <c r="L93">
        <v>1</v>
      </c>
      <c r="M93" t="str">
        <v>Sub-Saharan Africa</v>
      </c>
      <c r="N93" t="str">
        <v>Burkina Faso</v>
      </c>
      <c r="O93" t="str">
        <v>Bam and Loroum</v>
      </c>
      <c r="P93">
        <v>5.9</v>
      </c>
      <c r="Q93">
        <v>0.9</v>
      </c>
      <c r="R93">
        <v>0.22875000000000001</v>
      </c>
      <c r="S93">
        <v>0.24775</v>
      </c>
      <c r="T93">
        <v>643</v>
      </c>
      <c r="U93">
        <v>0</v>
      </c>
      <c r="V93">
        <v>365</v>
      </c>
      <c r="W93">
        <v>0</v>
      </c>
      <c r="X93">
        <v>234695</v>
      </c>
      <c r="Y93">
        <v>1</v>
      </c>
      <c r="Z93">
        <v>0</v>
      </c>
      <c r="AA93">
        <v>0</v>
      </c>
      <c r="AB93">
        <v>0</v>
      </c>
      <c r="AC93">
        <v>0</v>
      </c>
      <c r="AD93">
        <v>0</v>
      </c>
      <c r="AE93">
        <v>0</v>
      </c>
      <c r="AF93">
        <v>0</v>
      </c>
      <c r="AG93">
        <v>0</v>
      </c>
      <c r="AH93">
        <v>0</v>
      </c>
      <c r="AI93">
        <v>0</v>
      </c>
      <c r="AJ93">
        <v>0</v>
      </c>
      <c r="AK93">
        <v>0</v>
      </c>
      <c r="AL93">
        <v>0</v>
      </c>
      <c r="AM93">
        <v>9.287671232876713</v>
      </c>
      <c r="AN93">
        <v>0</v>
      </c>
      <c r="AO93">
        <v>0</v>
      </c>
      <c r="AP93">
        <v>0</v>
      </c>
      <c r="AQ93">
        <v>0</v>
      </c>
      <c r="AR93">
        <v>0</v>
      </c>
      <c r="AS93">
        <v>0</v>
      </c>
      <c r="AT93">
        <v>0</v>
      </c>
      <c r="AU93">
        <v>0</v>
      </c>
      <c r="AV93">
        <v>0</v>
      </c>
      <c r="AW93">
        <v>0</v>
      </c>
      <c r="AX93">
        <v>0</v>
      </c>
      <c r="AY93">
        <v>0</v>
      </c>
      <c r="AZ93">
        <v>0</v>
      </c>
      <c r="BA93">
        <v>0</v>
      </c>
      <c r="BB93">
        <v>0</v>
      </c>
      <c r="BC93">
        <v>0.1</v>
      </c>
      <c r="BD93">
        <v>0</v>
      </c>
      <c r="BE93">
        <v>0</v>
      </c>
      <c r="BF93">
        <v>0</v>
      </c>
      <c r="BG93">
        <v>0</v>
      </c>
      <c r="BH93">
        <v>0</v>
      </c>
      <c r="BI93">
        <v>0</v>
      </c>
      <c r="BJ93">
        <v>0</v>
      </c>
      <c r="BK93">
        <v>0</v>
      </c>
      <c r="BL93">
        <v>0</v>
      </c>
      <c r="BM93">
        <v>0</v>
      </c>
      <c r="BN93">
        <v>0</v>
      </c>
      <c r="BO93">
        <v>0</v>
      </c>
      <c r="BP93">
        <v>0</v>
      </c>
      <c r="BQ93">
        <v>1.5599999999999999E-2</v>
      </c>
      <c r="BR93">
        <v>0</v>
      </c>
      <c r="BS93">
        <v>0</v>
      </c>
      <c r="BT93">
        <v>0</v>
      </c>
      <c r="BU93">
        <v>0</v>
      </c>
      <c r="BV93">
        <v>0</v>
      </c>
      <c r="BW93">
        <v>112</v>
      </c>
      <c r="BX93">
        <v>0</v>
      </c>
      <c r="BY93">
        <v>0</v>
      </c>
      <c r="BZ93">
        <v>0</v>
      </c>
      <c r="CA93">
        <v>0</v>
      </c>
      <c r="CB93">
        <v>0</v>
      </c>
      <c r="CC93">
        <v>0</v>
      </c>
      <c r="CD93">
        <v>33.97</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1</v>
      </c>
      <c r="FR93">
        <v>0</v>
      </c>
      <c r="FS93">
        <v>0</v>
      </c>
      <c r="FT93">
        <v>0</v>
      </c>
      <c r="FU93">
        <v>0</v>
      </c>
      <c r="FV93">
        <v>0</v>
      </c>
      <c r="FW93">
        <v>0</v>
      </c>
      <c r="FX93">
        <v>4.2216687422166883</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0.22</v>
      </c>
      <c r="GU93">
        <v>0</v>
      </c>
      <c r="GV93">
        <v>0</v>
      </c>
      <c r="GW93">
        <v>0</v>
      </c>
      <c r="GX93">
        <v>0</v>
      </c>
      <c r="GY93">
        <v>0</v>
      </c>
      <c r="GZ93">
        <v>0</v>
      </c>
      <c r="HA93">
        <v>0</v>
      </c>
      <c r="HB93">
        <v>0</v>
      </c>
      <c r="HC93">
        <v>0</v>
      </c>
      <c r="HD93">
        <v>0</v>
      </c>
      <c r="HE93">
        <v>0</v>
      </c>
      <c r="HF93">
        <v>0</v>
      </c>
      <c r="HG93">
        <v>0</v>
      </c>
      <c r="HH93">
        <v>1.5599999999999999E-2</v>
      </c>
      <c r="HI93">
        <v>0</v>
      </c>
      <c r="HJ93">
        <v>0</v>
      </c>
      <c r="HK93">
        <v>0</v>
      </c>
      <c r="HL93">
        <v>0</v>
      </c>
      <c r="HM93">
        <v>0</v>
      </c>
      <c r="HN93">
        <v>112</v>
      </c>
      <c r="HO93">
        <v>0</v>
      </c>
      <c r="HP93">
        <v>0</v>
      </c>
      <c r="HQ93">
        <v>0</v>
      </c>
      <c r="HR93">
        <v>0</v>
      </c>
      <c r="HS93">
        <v>0</v>
      </c>
      <c r="HT93">
        <v>0</v>
      </c>
      <c r="HU93">
        <v>33.97</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0.84719999999999995</v>
      </c>
      <c r="LI93">
        <v>1</v>
      </c>
      <c r="LJ93">
        <v>0</v>
      </c>
      <c r="LK93">
        <v>0</v>
      </c>
      <c r="LL93">
        <v>1</v>
      </c>
      <c r="LM93">
        <v>0.95</v>
      </c>
      <c r="LN93">
        <v>0</v>
      </c>
      <c r="LO93">
        <v>1</v>
      </c>
      <c r="LP93">
        <v>0.78</v>
      </c>
      <c r="LQ93">
        <v>0</v>
      </c>
      <c r="LR93">
        <v>6.0000000000004494E-4</v>
      </c>
      <c r="LS93">
        <v>0</v>
      </c>
      <c r="LT93">
        <v>0</v>
      </c>
      <c r="LU93">
        <v>0</v>
      </c>
      <c r="LV93">
        <v>0</v>
      </c>
      <c r="LW93">
        <v>0</v>
      </c>
      <c r="LX93">
        <v>0</v>
      </c>
      <c r="LY93">
        <v>0</v>
      </c>
      <c r="LZ93">
        <v>0</v>
      </c>
      <c r="MA93">
        <v>0</v>
      </c>
      <c r="MB93">
        <v>0</v>
      </c>
      <c r="MC93">
        <v>0</v>
      </c>
      <c r="MD93">
        <v>0</v>
      </c>
      <c r="ME93">
        <v>0</v>
      </c>
      <c r="MF93">
        <v>0</v>
      </c>
      <c r="MG93">
        <v>0</v>
      </c>
      <c r="MH93">
        <v>0</v>
      </c>
      <c r="MI93">
        <v>0</v>
      </c>
      <c r="MJ93">
        <v>0</v>
      </c>
      <c r="MK93">
        <v>0</v>
      </c>
      <c r="ML93">
        <v>0</v>
      </c>
      <c r="MM93">
        <v>0</v>
      </c>
      <c r="MN93">
        <v>0</v>
      </c>
      <c r="MO93">
        <v>0</v>
      </c>
      <c r="MP93">
        <v>0</v>
      </c>
      <c r="MQ93">
        <v>0</v>
      </c>
    </row>
    <row r="94" spans="1:355" x14ac:dyDescent="0.2">
      <c r="A94" t="str">
        <v>GS Simplified</v>
      </c>
      <c r="B94" t="str">
        <v>The Gold Standard
Simplified Methodology for Efficient Cookstoves
Version 01</v>
      </c>
      <c r="C94" t="str">
        <v>GS 1028</v>
      </c>
      <c r="D94">
        <v>2016</v>
      </c>
      <c r="E94">
        <v>2016</v>
      </c>
      <c r="F94">
        <v>29330</v>
      </c>
      <c r="G94" t="str">
        <v>firewood</v>
      </c>
      <c r="H94">
        <v>710</v>
      </c>
      <c r="I94">
        <v>7.2044647387113142E-3</v>
      </c>
      <c r="J94">
        <v>7.1987631780821917E-3</v>
      </c>
      <c r="K94" t="str">
        <v>gs_simple_firewood</v>
      </c>
      <c r="L94">
        <v>1</v>
      </c>
      <c r="M94" t="str">
        <v>South America</v>
      </c>
      <c r="N94" t="str">
        <v>Brazil</v>
      </c>
      <c r="O94" t="str">
        <v xml:space="preserve"> the municipalities of Conceição do Almeida, Dom Macedo Costa, Muniz Ferreira and Sapeaçú. , Rovacon region, Bahia</v>
      </c>
      <c r="P94">
        <v>3.3</v>
      </c>
      <c r="Q94">
        <v>0.81</v>
      </c>
      <c r="R94">
        <v>5.8000000000000003E-2</v>
      </c>
      <c r="S94">
        <v>0.18</v>
      </c>
      <c r="T94">
        <v>270</v>
      </c>
      <c r="U94">
        <v>0</v>
      </c>
      <c r="V94">
        <v>365</v>
      </c>
      <c r="W94">
        <v>0</v>
      </c>
      <c r="X94">
        <v>98550</v>
      </c>
      <c r="Y94">
        <v>1</v>
      </c>
      <c r="Z94">
        <v>0</v>
      </c>
      <c r="AA94">
        <v>0</v>
      </c>
      <c r="AB94">
        <v>0</v>
      </c>
      <c r="AC94">
        <v>0</v>
      </c>
      <c r="AD94">
        <v>0</v>
      </c>
      <c r="AE94">
        <v>0</v>
      </c>
      <c r="AF94">
        <v>0</v>
      </c>
      <c r="AG94">
        <v>0</v>
      </c>
      <c r="AH94">
        <v>0</v>
      </c>
      <c r="AI94">
        <v>0</v>
      </c>
      <c r="AJ94">
        <v>0</v>
      </c>
      <c r="AK94">
        <v>0</v>
      </c>
      <c r="AL94">
        <v>0</v>
      </c>
      <c r="AM94">
        <v>11.506849315068493</v>
      </c>
      <c r="AN94">
        <v>0</v>
      </c>
      <c r="AO94">
        <v>0</v>
      </c>
      <c r="AP94">
        <v>0</v>
      </c>
      <c r="AQ94">
        <v>0</v>
      </c>
      <c r="AR94">
        <v>0</v>
      </c>
      <c r="AS94">
        <v>0</v>
      </c>
      <c r="AT94">
        <v>0</v>
      </c>
      <c r="AU94">
        <v>0</v>
      </c>
      <c r="AV94">
        <v>0</v>
      </c>
      <c r="AW94">
        <v>0</v>
      </c>
      <c r="AX94">
        <v>0</v>
      </c>
      <c r="AY94">
        <v>0</v>
      </c>
      <c r="AZ94">
        <v>0</v>
      </c>
      <c r="BA94">
        <v>0</v>
      </c>
      <c r="BB94">
        <v>0</v>
      </c>
      <c r="BC94">
        <v>0.1</v>
      </c>
      <c r="BD94">
        <v>0</v>
      </c>
      <c r="BE94">
        <v>0</v>
      </c>
      <c r="BF94">
        <v>0</v>
      </c>
      <c r="BG94">
        <v>0</v>
      </c>
      <c r="BH94">
        <v>0</v>
      </c>
      <c r="BI94">
        <v>0</v>
      </c>
      <c r="BJ94">
        <v>0</v>
      </c>
      <c r="BK94">
        <v>0</v>
      </c>
      <c r="BL94">
        <v>0</v>
      </c>
      <c r="BM94">
        <v>0</v>
      </c>
      <c r="BN94">
        <v>0</v>
      </c>
      <c r="BO94">
        <v>0</v>
      </c>
      <c r="BP94">
        <v>0</v>
      </c>
      <c r="BQ94">
        <v>1.5599999999999999E-2</v>
      </c>
      <c r="BR94">
        <v>0</v>
      </c>
      <c r="BS94">
        <v>0</v>
      </c>
      <c r="BT94">
        <v>0</v>
      </c>
      <c r="BU94">
        <v>0</v>
      </c>
      <c r="BV94">
        <v>0</v>
      </c>
      <c r="BW94">
        <v>112</v>
      </c>
      <c r="BX94">
        <v>0</v>
      </c>
      <c r="BY94">
        <v>0</v>
      </c>
      <c r="BZ94">
        <v>0</v>
      </c>
      <c r="CA94">
        <v>0</v>
      </c>
      <c r="CB94">
        <v>0</v>
      </c>
      <c r="CC94">
        <v>0</v>
      </c>
      <c r="CD94">
        <v>33.97</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1</v>
      </c>
      <c r="FR94">
        <v>0</v>
      </c>
      <c r="FS94">
        <v>0</v>
      </c>
      <c r="FT94">
        <v>0</v>
      </c>
      <c r="FU94">
        <v>0</v>
      </c>
      <c r="FV94">
        <v>0</v>
      </c>
      <c r="FW94">
        <v>0</v>
      </c>
      <c r="FX94">
        <v>6.2199185486856718</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0.185</v>
      </c>
      <c r="GU94">
        <v>0</v>
      </c>
      <c r="GV94">
        <v>0</v>
      </c>
      <c r="GW94">
        <v>0</v>
      </c>
      <c r="GX94">
        <v>0</v>
      </c>
      <c r="GY94">
        <v>0</v>
      </c>
      <c r="GZ94">
        <v>0</v>
      </c>
      <c r="HA94">
        <v>0</v>
      </c>
      <c r="HB94">
        <v>0</v>
      </c>
      <c r="HC94">
        <v>0</v>
      </c>
      <c r="HD94">
        <v>0</v>
      </c>
      <c r="HE94">
        <v>0</v>
      </c>
      <c r="HF94">
        <v>0</v>
      </c>
      <c r="HG94">
        <v>0</v>
      </c>
      <c r="HH94">
        <v>1.5599999999999999E-2</v>
      </c>
      <c r="HI94">
        <v>0</v>
      </c>
      <c r="HJ94">
        <v>0</v>
      </c>
      <c r="HK94">
        <v>0</v>
      </c>
      <c r="HL94">
        <v>0</v>
      </c>
      <c r="HM94">
        <v>0</v>
      </c>
      <c r="HN94">
        <v>112</v>
      </c>
      <c r="HO94">
        <v>0</v>
      </c>
      <c r="HP94">
        <v>0</v>
      </c>
      <c r="HQ94">
        <v>0</v>
      </c>
      <c r="HR94">
        <v>0</v>
      </c>
      <c r="HS94">
        <v>0</v>
      </c>
      <c r="HT94">
        <v>0</v>
      </c>
      <c r="HU94">
        <v>33.97</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0.7</v>
      </c>
      <c r="LI94">
        <v>1</v>
      </c>
      <c r="LJ94">
        <v>0</v>
      </c>
      <c r="LK94">
        <v>0</v>
      </c>
      <c r="LL94">
        <v>0</v>
      </c>
      <c r="LM94">
        <v>1</v>
      </c>
      <c r="LN94">
        <v>0</v>
      </c>
      <c r="LO94">
        <v>1</v>
      </c>
      <c r="LP94">
        <v>0.78</v>
      </c>
      <c r="LQ94">
        <v>0</v>
      </c>
      <c r="LR94">
        <v>0</v>
      </c>
      <c r="LS94">
        <v>0</v>
      </c>
      <c r="LT94">
        <v>0</v>
      </c>
      <c r="LU94">
        <v>0</v>
      </c>
      <c r="LV94">
        <v>0</v>
      </c>
      <c r="LW94">
        <v>0</v>
      </c>
      <c r="LX94">
        <v>0</v>
      </c>
      <c r="LY94">
        <v>0</v>
      </c>
      <c r="LZ94">
        <v>0</v>
      </c>
      <c r="MA94">
        <v>0</v>
      </c>
      <c r="MB94">
        <v>0</v>
      </c>
      <c r="MC94">
        <v>0</v>
      </c>
      <c r="MD94">
        <v>0</v>
      </c>
      <c r="ME94">
        <v>0</v>
      </c>
      <c r="MF94">
        <v>0</v>
      </c>
      <c r="MG94">
        <v>0</v>
      </c>
      <c r="MH94">
        <v>0</v>
      </c>
      <c r="MI94">
        <v>0</v>
      </c>
      <c r="MJ94">
        <v>0</v>
      </c>
      <c r="MK94">
        <v>0</v>
      </c>
      <c r="ML94">
        <v>0</v>
      </c>
      <c r="MM94">
        <v>0</v>
      </c>
      <c r="MN94">
        <v>0</v>
      </c>
      <c r="MO94">
        <v>0</v>
      </c>
      <c r="MP94">
        <v>0</v>
      </c>
      <c r="MQ94">
        <v>0</v>
      </c>
    </row>
    <row r="95" spans="1:355" x14ac:dyDescent="0.2">
      <c r="A95" t="str">
        <v>GS Simplified</v>
      </c>
      <c r="B95" t="str">
        <v>The Gold Standard
Simplified Methodology for Efficient Cookstoves
Version 01</v>
      </c>
      <c r="C95" t="str">
        <v>GS 1028</v>
      </c>
      <c r="D95">
        <v>2017</v>
      </c>
      <c r="E95">
        <v>2017</v>
      </c>
      <c r="F95">
        <v>29330</v>
      </c>
      <c r="G95" t="str">
        <v>firewood</v>
      </c>
      <c r="H95">
        <v>621</v>
      </c>
      <c r="I95">
        <v>6.3247950297907014E-3</v>
      </c>
      <c r="J95">
        <v>6.2940667063103514E-3</v>
      </c>
      <c r="K95" t="str">
        <v>gs_simple_firewood</v>
      </c>
      <c r="L95">
        <v>1</v>
      </c>
      <c r="M95" t="str">
        <v>South America</v>
      </c>
      <c r="N95" t="str">
        <v>Brazil</v>
      </c>
      <c r="O95" t="str">
        <v xml:space="preserve"> the municipalities of Conceição do Almeida, Dom Macedo Costa, Muniz Ferreira and Sapeaçú. , Rovacon region, Bahia</v>
      </c>
      <c r="P95">
        <v>3.3</v>
      </c>
      <c r="Q95">
        <v>0.81</v>
      </c>
      <c r="R95">
        <v>5.8000000000000003E-2</v>
      </c>
      <c r="S95">
        <v>0.18</v>
      </c>
      <c r="T95">
        <v>269</v>
      </c>
      <c r="U95">
        <v>0</v>
      </c>
      <c r="V95">
        <v>365</v>
      </c>
      <c r="W95">
        <v>0</v>
      </c>
      <c r="X95">
        <v>98185</v>
      </c>
      <c r="Y95">
        <v>1</v>
      </c>
      <c r="Z95">
        <v>0</v>
      </c>
      <c r="AA95">
        <v>0</v>
      </c>
      <c r="AB95">
        <v>0</v>
      </c>
      <c r="AC95">
        <v>0</v>
      </c>
      <c r="AD95">
        <v>0</v>
      </c>
      <c r="AE95">
        <v>0</v>
      </c>
      <c r="AF95">
        <v>0</v>
      </c>
      <c r="AG95">
        <v>0</v>
      </c>
      <c r="AH95">
        <v>0</v>
      </c>
      <c r="AI95">
        <v>0</v>
      </c>
      <c r="AJ95">
        <v>0</v>
      </c>
      <c r="AK95">
        <v>0</v>
      </c>
      <c r="AL95">
        <v>0</v>
      </c>
      <c r="AM95">
        <v>11.506849315068493</v>
      </c>
      <c r="AN95">
        <v>0</v>
      </c>
      <c r="AO95">
        <v>0</v>
      </c>
      <c r="AP95">
        <v>0</v>
      </c>
      <c r="AQ95">
        <v>0</v>
      </c>
      <c r="AR95">
        <v>0</v>
      </c>
      <c r="AS95">
        <v>0</v>
      </c>
      <c r="AT95">
        <v>0</v>
      </c>
      <c r="AU95">
        <v>0</v>
      </c>
      <c r="AV95">
        <v>0</v>
      </c>
      <c r="AW95">
        <v>0</v>
      </c>
      <c r="AX95">
        <v>0</v>
      </c>
      <c r="AY95">
        <v>0</v>
      </c>
      <c r="AZ95">
        <v>0</v>
      </c>
      <c r="BA95">
        <v>0</v>
      </c>
      <c r="BB95">
        <v>0</v>
      </c>
      <c r="BC95">
        <v>0.1</v>
      </c>
      <c r="BD95">
        <v>0</v>
      </c>
      <c r="BE95">
        <v>0</v>
      </c>
      <c r="BF95">
        <v>0</v>
      </c>
      <c r="BG95">
        <v>0</v>
      </c>
      <c r="BH95">
        <v>0</v>
      </c>
      <c r="BI95">
        <v>0</v>
      </c>
      <c r="BJ95">
        <v>0</v>
      </c>
      <c r="BK95">
        <v>0</v>
      </c>
      <c r="BL95">
        <v>0</v>
      </c>
      <c r="BM95">
        <v>0</v>
      </c>
      <c r="BN95">
        <v>0</v>
      </c>
      <c r="BO95">
        <v>0</v>
      </c>
      <c r="BP95">
        <v>0</v>
      </c>
      <c r="BQ95">
        <v>1.5599999999999999E-2</v>
      </c>
      <c r="BR95">
        <v>0</v>
      </c>
      <c r="BS95">
        <v>0</v>
      </c>
      <c r="BT95">
        <v>0</v>
      </c>
      <c r="BU95">
        <v>0</v>
      </c>
      <c r="BV95">
        <v>0</v>
      </c>
      <c r="BW95">
        <v>112</v>
      </c>
      <c r="BX95">
        <v>0</v>
      </c>
      <c r="BY95">
        <v>0</v>
      </c>
      <c r="BZ95">
        <v>0</v>
      </c>
      <c r="CA95">
        <v>0</v>
      </c>
      <c r="CB95">
        <v>0</v>
      </c>
      <c r="CC95">
        <v>0</v>
      </c>
      <c r="CD95">
        <v>33.97</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1</v>
      </c>
      <c r="FR95">
        <v>0</v>
      </c>
      <c r="FS95">
        <v>0</v>
      </c>
      <c r="FT95">
        <v>0</v>
      </c>
      <c r="FU95">
        <v>0</v>
      </c>
      <c r="FV95">
        <v>0</v>
      </c>
      <c r="FW95">
        <v>0</v>
      </c>
      <c r="FX95">
        <v>6.2878958005838763</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0.183</v>
      </c>
      <c r="GU95">
        <v>0</v>
      </c>
      <c r="GV95">
        <v>0</v>
      </c>
      <c r="GW95">
        <v>0</v>
      </c>
      <c r="GX95">
        <v>0</v>
      </c>
      <c r="GY95">
        <v>0</v>
      </c>
      <c r="GZ95">
        <v>0</v>
      </c>
      <c r="HA95">
        <v>0</v>
      </c>
      <c r="HB95">
        <v>0</v>
      </c>
      <c r="HC95">
        <v>0</v>
      </c>
      <c r="HD95">
        <v>0</v>
      </c>
      <c r="HE95">
        <v>0</v>
      </c>
      <c r="HF95">
        <v>0</v>
      </c>
      <c r="HG95">
        <v>0</v>
      </c>
      <c r="HH95">
        <v>1.5599999999999999E-2</v>
      </c>
      <c r="HI95">
        <v>0</v>
      </c>
      <c r="HJ95">
        <v>0</v>
      </c>
      <c r="HK95">
        <v>0</v>
      </c>
      <c r="HL95">
        <v>0</v>
      </c>
      <c r="HM95">
        <v>0</v>
      </c>
      <c r="HN95">
        <v>112</v>
      </c>
      <c r="HO95">
        <v>0</v>
      </c>
      <c r="HP95">
        <v>0</v>
      </c>
      <c r="HQ95">
        <v>0</v>
      </c>
      <c r="HR95">
        <v>0</v>
      </c>
      <c r="HS95">
        <v>0</v>
      </c>
      <c r="HT95">
        <v>0</v>
      </c>
      <c r="HU95">
        <v>33.97</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0.62</v>
      </c>
      <c r="LI95">
        <v>1</v>
      </c>
      <c r="LJ95">
        <v>0</v>
      </c>
      <c r="LK95">
        <v>0</v>
      </c>
      <c r="LL95">
        <v>0</v>
      </c>
      <c r="LM95">
        <v>1</v>
      </c>
      <c r="LN95">
        <v>0</v>
      </c>
      <c r="LO95">
        <v>1</v>
      </c>
      <c r="LP95">
        <v>0.78</v>
      </c>
      <c r="LQ95">
        <v>0</v>
      </c>
      <c r="LR95">
        <v>0</v>
      </c>
      <c r="LS95">
        <v>0</v>
      </c>
      <c r="LT95">
        <v>0</v>
      </c>
      <c r="LU95">
        <v>0</v>
      </c>
      <c r="LV95">
        <v>0</v>
      </c>
      <c r="LW95">
        <v>0</v>
      </c>
      <c r="LX95">
        <v>0</v>
      </c>
      <c r="LY95">
        <v>0</v>
      </c>
      <c r="LZ95">
        <v>0</v>
      </c>
      <c r="MA95">
        <v>0</v>
      </c>
      <c r="MB95">
        <v>0</v>
      </c>
      <c r="MC95">
        <v>0</v>
      </c>
      <c r="MD95">
        <v>0</v>
      </c>
      <c r="ME95">
        <v>0</v>
      </c>
      <c r="MF95">
        <v>0</v>
      </c>
      <c r="MG95">
        <v>0</v>
      </c>
      <c r="MH95">
        <v>0</v>
      </c>
      <c r="MI95">
        <v>0</v>
      </c>
      <c r="MJ95">
        <v>0</v>
      </c>
      <c r="MK95">
        <v>0</v>
      </c>
      <c r="ML95">
        <v>0</v>
      </c>
      <c r="MM95">
        <v>0</v>
      </c>
      <c r="MN95">
        <v>0</v>
      </c>
      <c r="MO95">
        <v>0</v>
      </c>
      <c r="MP95">
        <v>0</v>
      </c>
      <c r="MQ95">
        <v>0</v>
      </c>
    </row>
    <row r="96" spans="1:355" x14ac:dyDescent="0.2">
      <c r="A96" t="str">
        <v>GS Simplified</v>
      </c>
      <c r="B96" t="str">
        <v>The Gold Standard
Simplified Methodology for Efficient Cookstoves
Version 01</v>
      </c>
      <c r="C96" t="str">
        <v>GS 1028</v>
      </c>
      <c r="D96">
        <v>2018</v>
      </c>
      <c r="E96">
        <v>2018</v>
      </c>
      <c r="F96">
        <v>29330</v>
      </c>
      <c r="G96" t="str">
        <v>firewood</v>
      </c>
      <c r="H96">
        <v>1615</v>
      </c>
      <c r="I96">
        <v>6.019942223464728E-3</v>
      </c>
      <c r="J96">
        <v>6.0099428695981208E-3</v>
      </c>
      <c r="K96" t="str">
        <v>gs_simple_firewood</v>
      </c>
      <c r="L96">
        <v>1</v>
      </c>
      <c r="M96" t="str">
        <v>South America</v>
      </c>
      <c r="N96" t="str">
        <v>Brazil</v>
      </c>
      <c r="O96" t="str">
        <v xml:space="preserve"> the municipalities of Conceição do Almeida, Dom Macedo Costa, Muniz Ferreira and Sapeaçú. , Rovacon region, Bahia</v>
      </c>
      <c r="P96">
        <v>3.3</v>
      </c>
      <c r="Q96">
        <v>0.81</v>
      </c>
      <c r="R96">
        <v>5.8000000000000003E-2</v>
      </c>
      <c r="S96">
        <v>0.18</v>
      </c>
      <c r="T96">
        <v>735</v>
      </c>
      <c r="U96">
        <v>0</v>
      </c>
      <c r="V96">
        <v>365</v>
      </c>
      <c r="W96">
        <v>0</v>
      </c>
      <c r="X96">
        <v>268275</v>
      </c>
      <c r="Y96">
        <v>1</v>
      </c>
      <c r="Z96">
        <v>0</v>
      </c>
      <c r="AA96">
        <v>0</v>
      </c>
      <c r="AB96">
        <v>0</v>
      </c>
      <c r="AC96">
        <v>0</v>
      </c>
      <c r="AD96">
        <v>0</v>
      </c>
      <c r="AE96">
        <v>0</v>
      </c>
      <c r="AF96">
        <v>0</v>
      </c>
      <c r="AG96">
        <v>0</v>
      </c>
      <c r="AH96">
        <v>0</v>
      </c>
      <c r="AI96">
        <v>0</v>
      </c>
      <c r="AJ96">
        <v>0</v>
      </c>
      <c r="AK96">
        <v>0</v>
      </c>
      <c r="AL96">
        <v>0</v>
      </c>
      <c r="AM96">
        <v>11.506849315068493</v>
      </c>
      <c r="AN96">
        <v>0</v>
      </c>
      <c r="AO96">
        <v>0</v>
      </c>
      <c r="AP96">
        <v>0</v>
      </c>
      <c r="AQ96">
        <v>0</v>
      </c>
      <c r="AR96">
        <v>0</v>
      </c>
      <c r="AS96">
        <v>0</v>
      </c>
      <c r="AT96">
        <v>0</v>
      </c>
      <c r="AU96">
        <v>0</v>
      </c>
      <c r="AV96">
        <v>0</v>
      </c>
      <c r="AW96">
        <v>0</v>
      </c>
      <c r="AX96">
        <v>0</v>
      </c>
      <c r="AY96">
        <v>0</v>
      </c>
      <c r="AZ96">
        <v>0</v>
      </c>
      <c r="BA96">
        <v>0</v>
      </c>
      <c r="BB96">
        <v>0</v>
      </c>
      <c r="BC96">
        <v>0.1</v>
      </c>
      <c r="BD96">
        <v>0</v>
      </c>
      <c r="BE96">
        <v>0</v>
      </c>
      <c r="BF96">
        <v>0</v>
      </c>
      <c r="BG96">
        <v>0</v>
      </c>
      <c r="BH96">
        <v>0</v>
      </c>
      <c r="BI96">
        <v>0</v>
      </c>
      <c r="BJ96">
        <v>0</v>
      </c>
      <c r="BK96">
        <v>0</v>
      </c>
      <c r="BL96">
        <v>0</v>
      </c>
      <c r="BM96">
        <v>0</v>
      </c>
      <c r="BN96">
        <v>0</v>
      </c>
      <c r="BO96">
        <v>0</v>
      </c>
      <c r="BP96">
        <v>0</v>
      </c>
      <c r="BQ96">
        <v>1.5599999999999999E-2</v>
      </c>
      <c r="BR96">
        <v>0</v>
      </c>
      <c r="BS96">
        <v>0</v>
      </c>
      <c r="BT96">
        <v>0</v>
      </c>
      <c r="BU96">
        <v>0</v>
      </c>
      <c r="BV96">
        <v>0</v>
      </c>
      <c r="BW96">
        <v>112</v>
      </c>
      <c r="BX96">
        <v>0</v>
      </c>
      <c r="BY96">
        <v>0</v>
      </c>
      <c r="BZ96">
        <v>0</v>
      </c>
      <c r="CA96">
        <v>0</v>
      </c>
      <c r="CB96">
        <v>0</v>
      </c>
      <c r="CC96">
        <v>0</v>
      </c>
      <c r="CD96">
        <v>33.97</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1</v>
      </c>
      <c r="FR96">
        <v>0</v>
      </c>
      <c r="FS96">
        <v>0</v>
      </c>
      <c r="FT96">
        <v>0</v>
      </c>
      <c r="FU96">
        <v>0</v>
      </c>
      <c r="FV96">
        <v>0</v>
      </c>
      <c r="FW96">
        <v>0</v>
      </c>
      <c r="FX96">
        <v>6.3573753121925378</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0.18099999999999999</v>
      </c>
      <c r="GU96">
        <v>0</v>
      </c>
      <c r="GV96">
        <v>0</v>
      </c>
      <c r="GW96">
        <v>0</v>
      </c>
      <c r="GX96">
        <v>0</v>
      </c>
      <c r="GY96">
        <v>0</v>
      </c>
      <c r="GZ96">
        <v>0</v>
      </c>
      <c r="HA96">
        <v>0</v>
      </c>
      <c r="HB96">
        <v>0</v>
      </c>
      <c r="HC96">
        <v>0</v>
      </c>
      <c r="HD96">
        <v>0</v>
      </c>
      <c r="HE96">
        <v>0</v>
      </c>
      <c r="HF96">
        <v>0</v>
      </c>
      <c r="HG96">
        <v>0</v>
      </c>
      <c r="HH96">
        <v>1.5599999999999999E-2</v>
      </c>
      <c r="HI96">
        <v>0</v>
      </c>
      <c r="HJ96">
        <v>0</v>
      </c>
      <c r="HK96">
        <v>0</v>
      </c>
      <c r="HL96">
        <v>0</v>
      </c>
      <c r="HM96">
        <v>0</v>
      </c>
      <c r="HN96">
        <v>112</v>
      </c>
      <c r="HO96">
        <v>0</v>
      </c>
      <c r="HP96">
        <v>0</v>
      </c>
      <c r="HQ96">
        <v>0</v>
      </c>
      <c r="HR96">
        <v>0</v>
      </c>
      <c r="HS96">
        <v>0</v>
      </c>
      <c r="HT96">
        <v>0</v>
      </c>
      <c r="HU96">
        <v>33.97</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0.6</v>
      </c>
      <c r="LI96">
        <v>1</v>
      </c>
      <c r="LJ96">
        <v>0</v>
      </c>
      <c r="LK96">
        <v>0</v>
      </c>
      <c r="LL96">
        <v>0</v>
      </c>
      <c r="LM96">
        <v>1</v>
      </c>
      <c r="LN96">
        <v>0</v>
      </c>
      <c r="LO96">
        <v>1</v>
      </c>
      <c r="LP96">
        <v>0.78</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0</v>
      </c>
      <c r="MP96">
        <v>0</v>
      </c>
      <c r="MQ96">
        <v>0</v>
      </c>
    </row>
    <row r="97" spans="1:355" x14ac:dyDescent="0.2">
      <c r="A97" t="str">
        <v>GS Simplified</v>
      </c>
      <c r="B97" t="str">
        <v>The Gold Standard
Simplified Methodology for Efficient Cookstoves
Version 01</v>
      </c>
      <c r="C97" t="str">
        <v>GS 1028</v>
      </c>
      <c r="D97">
        <v>2019</v>
      </c>
      <c r="E97">
        <v>2019</v>
      </c>
      <c r="F97">
        <v>29330</v>
      </c>
      <c r="G97" t="str">
        <v>firewood</v>
      </c>
      <c r="H97">
        <v>4023</v>
      </c>
      <c r="I97">
        <v>9.911796590125161E-3</v>
      </c>
      <c r="J97">
        <v>9.8784023142266756E-3</v>
      </c>
      <c r="K97" t="str">
        <v>gs_simple_firewood</v>
      </c>
      <c r="L97">
        <v>1</v>
      </c>
      <c r="M97" t="str">
        <v>South America</v>
      </c>
      <c r="N97" t="str">
        <v>Brazil</v>
      </c>
      <c r="O97" t="str">
        <v xml:space="preserve"> the municipalities of Conceição do Almeida, Dom Macedo Costa, Muniz Ferreira and Sapeaçú. , Rovacon region, Bahia</v>
      </c>
      <c r="P97">
        <v>3.3</v>
      </c>
      <c r="Q97">
        <v>0.81</v>
      </c>
      <c r="R97">
        <v>5.8000000000000003E-2</v>
      </c>
      <c r="S97">
        <v>0.18</v>
      </c>
      <c r="T97">
        <v>1112</v>
      </c>
      <c r="U97">
        <v>0</v>
      </c>
      <c r="V97">
        <v>365</v>
      </c>
      <c r="W97">
        <v>0</v>
      </c>
      <c r="X97">
        <v>405880</v>
      </c>
      <c r="Y97">
        <v>1</v>
      </c>
      <c r="Z97">
        <v>0</v>
      </c>
      <c r="AA97">
        <v>0</v>
      </c>
      <c r="AB97">
        <v>0</v>
      </c>
      <c r="AC97">
        <v>0</v>
      </c>
      <c r="AD97">
        <v>0</v>
      </c>
      <c r="AE97">
        <v>0</v>
      </c>
      <c r="AF97">
        <v>0</v>
      </c>
      <c r="AG97">
        <v>0</v>
      </c>
      <c r="AH97">
        <v>0</v>
      </c>
      <c r="AI97">
        <v>0</v>
      </c>
      <c r="AJ97">
        <v>0</v>
      </c>
      <c r="AK97">
        <v>0</v>
      </c>
      <c r="AL97">
        <v>0</v>
      </c>
      <c r="AM97">
        <v>11.506849315068493</v>
      </c>
      <c r="AN97">
        <v>0</v>
      </c>
      <c r="AO97">
        <v>0</v>
      </c>
      <c r="AP97">
        <v>0</v>
      </c>
      <c r="AQ97">
        <v>0</v>
      </c>
      <c r="AR97">
        <v>0</v>
      </c>
      <c r="AS97">
        <v>0</v>
      </c>
      <c r="AT97">
        <v>0</v>
      </c>
      <c r="AU97">
        <v>0</v>
      </c>
      <c r="AV97">
        <v>0</v>
      </c>
      <c r="AW97">
        <v>0</v>
      </c>
      <c r="AX97">
        <v>0</v>
      </c>
      <c r="AY97">
        <v>0</v>
      </c>
      <c r="AZ97">
        <v>0</v>
      </c>
      <c r="BA97">
        <v>0</v>
      </c>
      <c r="BB97">
        <v>0</v>
      </c>
      <c r="BC97">
        <v>0.1</v>
      </c>
      <c r="BD97">
        <v>0</v>
      </c>
      <c r="BE97">
        <v>0</v>
      </c>
      <c r="BF97">
        <v>0</v>
      </c>
      <c r="BG97">
        <v>0</v>
      </c>
      <c r="BH97">
        <v>0</v>
      </c>
      <c r="BI97">
        <v>0</v>
      </c>
      <c r="BJ97">
        <v>0</v>
      </c>
      <c r="BK97">
        <v>0</v>
      </c>
      <c r="BL97">
        <v>0</v>
      </c>
      <c r="BM97">
        <v>0</v>
      </c>
      <c r="BN97">
        <v>0</v>
      </c>
      <c r="BO97">
        <v>0</v>
      </c>
      <c r="BP97">
        <v>0</v>
      </c>
      <c r="BQ97">
        <v>1.5599999999999999E-2</v>
      </c>
      <c r="BR97">
        <v>0</v>
      </c>
      <c r="BS97">
        <v>0</v>
      </c>
      <c r="BT97">
        <v>0</v>
      </c>
      <c r="BU97">
        <v>0</v>
      </c>
      <c r="BV97">
        <v>0</v>
      </c>
      <c r="BW97">
        <v>112</v>
      </c>
      <c r="BX97">
        <v>0</v>
      </c>
      <c r="BY97">
        <v>0</v>
      </c>
      <c r="BZ97">
        <v>0</v>
      </c>
      <c r="CA97">
        <v>0</v>
      </c>
      <c r="CB97">
        <v>0</v>
      </c>
      <c r="CC97">
        <v>0</v>
      </c>
      <c r="CD97">
        <v>33.97</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1</v>
      </c>
      <c r="FR97">
        <v>0</v>
      </c>
      <c r="FS97">
        <v>0</v>
      </c>
      <c r="FT97">
        <v>0</v>
      </c>
      <c r="FU97">
        <v>0</v>
      </c>
      <c r="FV97">
        <v>0</v>
      </c>
      <c r="FW97">
        <v>0</v>
      </c>
      <c r="FX97">
        <v>6.4284074385857508</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0.17899999999999999</v>
      </c>
      <c r="GU97">
        <v>0</v>
      </c>
      <c r="GV97">
        <v>0</v>
      </c>
      <c r="GW97">
        <v>0</v>
      </c>
      <c r="GX97">
        <v>0</v>
      </c>
      <c r="GY97">
        <v>0</v>
      </c>
      <c r="GZ97">
        <v>0</v>
      </c>
      <c r="HA97">
        <v>0</v>
      </c>
      <c r="HB97">
        <v>0</v>
      </c>
      <c r="HC97">
        <v>0</v>
      </c>
      <c r="HD97">
        <v>0</v>
      </c>
      <c r="HE97">
        <v>0</v>
      </c>
      <c r="HF97">
        <v>0</v>
      </c>
      <c r="HG97">
        <v>0</v>
      </c>
      <c r="HH97">
        <v>1.5599999999999999E-2</v>
      </c>
      <c r="HI97">
        <v>0</v>
      </c>
      <c r="HJ97">
        <v>0</v>
      </c>
      <c r="HK97">
        <v>0</v>
      </c>
      <c r="HL97">
        <v>0</v>
      </c>
      <c r="HM97">
        <v>0</v>
      </c>
      <c r="HN97">
        <v>112</v>
      </c>
      <c r="HO97">
        <v>0</v>
      </c>
      <c r="HP97">
        <v>0</v>
      </c>
      <c r="HQ97">
        <v>0</v>
      </c>
      <c r="HR97">
        <v>0</v>
      </c>
      <c r="HS97">
        <v>0</v>
      </c>
      <c r="HT97">
        <v>0</v>
      </c>
      <c r="HU97">
        <v>33.97</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1</v>
      </c>
      <c r="LI97">
        <v>1</v>
      </c>
      <c r="LJ97">
        <v>0</v>
      </c>
      <c r="LK97">
        <v>0</v>
      </c>
      <c r="LL97">
        <v>0</v>
      </c>
      <c r="LM97">
        <v>1</v>
      </c>
      <c r="LN97">
        <v>0</v>
      </c>
      <c r="LO97">
        <v>1</v>
      </c>
      <c r="LP97">
        <v>0.78</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row>
    <row r="98" spans="1:355" x14ac:dyDescent="0.2">
      <c r="A98" t="str">
        <v>GS Simplified</v>
      </c>
      <c r="B98" t="str">
        <v>The Gold Standard
Simplified Methodology for Efficient Cookstoves
Version 01</v>
      </c>
      <c r="C98" t="str">
        <v>GS 1028</v>
      </c>
      <c r="D98">
        <v>2020</v>
      </c>
      <c r="E98">
        <v>2020</v>
      </c>
      <c r="F98">
        <v>29330</v>
      </c>
      <c r="G98" t="str">
        <v>firewood</v>
      </c>
      <c r="H98">
        <v>4354</v>
      </c>
      <c r="I98">
        <v>2.8449241887163537E-3</v>
      </c>
      <c r="J98">
        <v>2.933618681949207E-3</v>
      </c>
      <c r="K98" t="str">
        <v>gs_simple_firewood</v>
      </c>
      <c r="L98">
        <v>1</v>
      </c>
      <c r="M98" t="str">
        <v>South America</v>
      </c>
      <c r="N98" t="str">
        <v>Brazil</v>
      </c>
      <c r="O98" t="str">
        <v xml:space="preserve"> the municipalities of Conceição do Almeida, Dom Macedo Costa, Muniz Ferreira and Sapeaçú. , Rovacon region, Bahia</v>
      </c>
      <c r="P98">
        <v>3.3</v>
      </c>
      <c r="Q98">
        <v>0.81</v>
      </c>
      <c r="R98">
        <v>5.8000000000000003E-2</v>
      </c>
      <c r="S98">
        <v>0.18</v>
      </c>
      <c r="T98">
        <v>4193</v>
      </c>
      <c r="U98">
        <v>0</v>
      </c>
      <c r="V98">
        <v>365</v>
      </c>
      <c r="W98">
        <v>0</v>
      </c>
      <c r="X98">
        <v>1530445</v>
      </c>
      <c r="Y98">
        <v>1</v>
      </c>
      <c r="Z98">
        <v>0</v>
      </c>
      <c r="AA98">
        <v>0</v>
      </c>
      <c r="AB98">
        <v>0</v>
      </c>
      <c r="AC98">
        <v>0</v>
      </c>
      <c r="AD98">
        <v>0</v>
      </c>
      <c r="AE98">
        <v>0</v>
      </c>
      <c r="AF98">
        <v>0</v>
      </c>
      <c r="AG98">
        <v>0</v>
      </c>
      <c r="AH98">
        <v>0</v>
      </c>
      <c r="AI98">
        <v>0</v>
      </c>
      <c r="AJ98">
        <v>0</v>
      </c>
      <c r="AK98">
        <v>0</v>
      </c>
      <c r="AL98">
        <v>0</v>
      </c>
      <c r="AM98">
        <v>11.506849315068493</v>
      </c>
      <c r="AN98">
        <v>0</v>
      </c>
      <c r="AO98">
        <v>0</v>
      </c>
      <c r="AP98">
        <v>0</v>
      </c>
      <c r="AQ98">
        <v>0</v>
      </c>
      <c r="AR98">
        <v>0</v>
      </c>
      <c r="AS98">
        <v>0</v>
      </c>
      <c r="AT98">
        <v>0</v>
      </c>
      <c r="AU98">
        <v>0</v>
      </c>
      <c r="AV98">
        <v>0</v>
      </c>
      <c r="AW98">
        <v>0</v>
      </c>
      <c r="AX98">
        <v>0</v>
      </c>
      <c r="AY98">
        <v>0</v>
      </c>
      <c r="AZ98">
        <v>0</v>
      </c>
      <c r="BA98">
        <v>0</v>
      </c>
      <c r="BB98">
        <v>0</v>
      </c>
      <c r="BC98">
        <v>0.1</v>
      </c>
      <c r="BD98">
        <v>0</v>
      </c>
      <c r="BE98">
        <v>0</v>
      </c>
      <c r="BF98">
        <v>0</v>
      </c>
      <c r="BG98">
        <v>0</v>
      </c>
      <c r="BH98">
        <v>0</v>
      </c>
      <c r="BI98">
        <v>0</v>
      </c>
      <c r="BJ98">
        <v>0</v>
      </c>
      <c r="BK98">
        <v>0</v>
      </c>
      <c r="BL98">
        <v>0</v>
      </c>
      <c r="BM98">
        <v>0</v>
      </c>
      <c r="BN98">
        <v>0</v>
      </c>
      <c r="BO98">
        <v>0</v>
      </c>
      <c r="BP98">
        <v>0</v>
      </c>
      <c r="BQ98">
        <v>1.5599999999999999E-2</v>
      </c>
      <c r="BR98">
        <v>0</v>
      </c>
      <c r="BS98">
        <v>0</v>
      </c>
      <c r="BT98">
        <v>0</v>
      </c>
      <c r="BU98">
        <v>0</v>
      </c>
      <c r="BV98">
        <v>0</v>
      </c>
      <c r="BW98">
        <v>112</v>
      </c>
      <c r="BX98">
        <v>0</v>
      </c>
      <c r="BY98">
        <v>0</v>
      </c>
      <c r="BZ98">
        <v>0</v>
      </c>
      <c r="CA98">
        <v>0</v>
      </c>
      <c r="CB98">
        <v>0</v>
      </c>
      <c r="CC98">
        <v>0</v>
      </c>
      <c r="CD98">
        <v>33.97</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1</v>
      </c>
      <c r="FR98">
        <v>0</v>
      </c>
      <c r="FS98">
        <v>0</v>
      </c>
      <c r="FT98">
        <v>0</v>
      </c>
      <c r="FU98">
        <v>0</v>
      </c>
      <c r="FV98">
        <v>0</v>
      </c>
      <c r="FW98">
        <v>0</v>
      </c>
      <c r="FX98">
        <v>6.4645220871171309</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0.17799999999999999</v>
      </c>
      <c r="GU98">
        <v>0</v>
      </c>
      <c r="GV98">
        <v>0</v>
      </c>
      <c r="GW98">
        <v>0</v>
      </c>
      <c r="GX98">
        <v>0</v>
      </c>
      <c r="GY98">
        <v>0</v>
      </c>
      <c r="GZ98">
        <v>0</v>
      </c>
      <c r="HA98">
        <v>0</v>
      </c>
      <c r="HB98">
        <v>0</v>
      </c>
      <c r="HC98">
        <v>0</v>
      </c>
      <c r="HD98">
        <v>0</v>
      </c>
      <c r="HE98">
        <v>0</v>
      </c>
      <c r="HF98">
        <v>0</v>
      </c>
      <c r="HG98">
        <v>0</v>
      </c>
      <c r="HH98">
        <v>1.5599999999999999E-2</v>
      </c>
      <c r="HI98">
        <v>0</v>
      </c>
      <c r="HJ98">
        <v>0</v>
      </c>
      <c r="HK98">
        <v>0</v>
      </c>
      <c r="HL98">
        <v>0</v>
      </c>
      <c r="HM98">
        <v>0</v>
      </c>
      <c r="HN98">
        <v>112</v>
      </c>
      <c r="HO98">
        <v>0</v>
      </c>
      <c r="HP98">
        <v>0</v>
      </c>
      <c r="HQ98">
        <v>0</v>
      </c>
      <c r="HR98">
        <v>0</v>
      </c>
      <c r="HS98">
        <v>0</v>
      </c>
      <c r="HT98">
        <v>0</v>
      </c>
      <c r="HU98">
        <v>33.97</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0.3</v>
      </c>
      <c r="LI98">
        <v>1</v>
      </c>
      <c r="LJ98">
        <v>0</v>
      </c>
      <c r="LK98">
        <v>0</v>
      </c>
      <c r="LL98">
        <v>0</v>
      </c>
      <c r="LM98">
        <v>1</v>
      </c>
      <c r="LN98">
        <v>0</v>
      </c>
      <c r="LO98">
        <v>1</v>
      </c>
      <c r="LP98">
        <v>0.78</v>
      </c>
      <c r="LQ98">
        <v>0</v>
      </c>
      <c r="LR98">
        <v>3.0000000000000027E-3</v>
      </c>
      <c r="LS98">
        <v>0</v>
      </c>
      <c r="LT98">
        <v>0</v>
      </c>
      <c r="LU98">
        <v>0</v>
      </c>
      <c r="LV98">
        <v>0</v>
      </c>
      <c r="LW98">
        <v>0</v>
      </c>
      <c r="LX98">
        <v>0</v>
      </c>
      <c r="LY98">
        <v>0</v>
      </c>
      <c r="LZ98">
        <v>0</v>
      </c>
      <c r="MA98">
        <v>0</v>
      </c>
      <c r="MB98">
        <v>0</v>
      </c>
      <c r="MC98">
        <v>0</v>
      </c>
      <c r="MD98">
        <v>0</v>
      </c>
      <c r="ME98">
        <v>0</v>
      </c>
      <c r="MF98">
        <v>0</v>
      </c>
      <c r="MG98">
        <v>0</v>
      </c>
      <c r="MH98">
        <v>0</v>
      </c>
      <c r="MI98">
        <v>0</v>
      </c>
      <c r="MJ98">
        <v>0</v>
      </c>
      <c r="MK98">
        <v>0</v>
      </c>
      <c r="ML98">
        <v>0</v>
      </c>
      <c r="MM98">
        <v>0</v>
      </c>
      <c r="MN98">
        <v>0</v>
      </c>
      <c r="MO98">
        <v>0</v>
      </c>
      <c r="MP98">
        <v>0</v>
      </c>
      <c r="MQ98">
        <v>0</v>
      </c>
    </row>
    <row r="99" spans="1:355" x14ac:dyDescent="0.2">
      <c r="A99" t="str">
        <v>GS Simplified</v>
      </c>
      <c r="B99" t="str">
        <v>“The Gold Standard Simplified Methodology for Efficient Cookstoves” February 2013</v>
      </c>
      <c r="C99" t="str">
        <v>GS 3018</v>
      </c>
      <c r="D99" t="str">
        <v>2nd MR 2015-2017</v>
      </c>
      <c r="E99" t="str">
        <v>Age 1-2</v>
      </c>
      <c r="F99">
        <v>27096</v>
      </c>
      <c r="G99" t="str">
        <v>firewood</v>
      </c>
      <c r="H99">
        <v>157</v>
      </c>
      <c r="I99">
        <v>4.7267800692458225E-3</v>
      </c>
      <c r="J99">
        <v>4.7066682713133327E-3</v>
      </c>
      <c r="K99" t="str">
        <v>gs_simple_firewood</v>
      </c>
      <c r="L99">
        <v>1</v>
      </c>
      <c r="M99" t="str">
        <v>Asia</v>
      </c>
      <c r="N99" t="str">
        <v>Nepal</v>
      </c>
      <c r="O99" t="str">
        <v>districts Doti, Dadeldhura, Baitadi, Achham, Darchula, Bajhang &amp; Bajura (in color) in which ICS may be installed. </v>
      </c>
      <c r="P99">
        <v>4.3</v>
      </c>
      <c r="Q99">
        <v>0.86</v>
      </c>
      <c r="R99">
        <v>0.48699999999999999</v>
      </c>
      <c r="S99">
        <v>0.57199999999999995</v>
      </c>
      <c r="T99">
        <v>91</v>
      </c>
      <c r="U99">
        <v>0</v>
      </c>
      <c r="V99">
        <v>365</v>
      </c>
      <c r="W99">
        <v>0</v>
      </c>
      <c r="X99">
        <v>33215</v>
      </c>
      <c r="Y99">
        <v>1</v>
      </c>
      <c r="Z99">
        <v>0</v>
      </c>
      <c r="AA99">
        <v>0</v>
      </c>
      <c r="AB99">
        <v>0</v>
      </c>
      <c r="AC99">
        <v>0</v>
      </c>
      <c r="AD99">
        <v>0</v>
      </c>
      <c r="AE99">
        <v>0</v>
      </c>
      <c r="AF99">
        <v>0</v>
      </c>
      <c r="AG99">
        <v>0</v>
      </c>
      <c r="AH99">
        <v>0</v>
      </c>
      <c r="AI99">
        <v>0</v>
      </c>
      <c r="AJ99">
        <v>0</v>
      </c>
      <c r="AK99">
        <v>0</v>
      </c>
      <c r="AL99">
        <v>0</v>
      </c>
      <c r="AM99">
        <v>11.043835616438354</v>
      </c>
      <c r="AN99">
        <v>0</v>
      </c>
      <c r="AO99">
        <v>0</v>
      </c>
      <c r="AP99">
        <v>0</v>
      </c>
      <c r="AQ99">
        <v>0</v>
      </c>
      <c r="AR99">
        <v>0</v>
      </c>
      <c r="AS99">
        <v>0</v>
      </c>
      <c r="AT99">
        <v>0</v>
      </c>
      <c r="AU99">
        <v>0</v>
      </c>
      <c r="AV99">
        <v>0</v>
      </c>
      <c r="AW99">
        <v>0</v>
      </c>
      <c r="AX99">
        <v>0</v>
      </c>
      <c r="AY99">
        <v>0</v>
      </c>
      <c r="AZ99">
        <v>0</v>
      </c>
      <c r="BA99">
        <v>0</v>
      </c>
      <c r="BB99">
        <v>0</v>
      </c>
      <c r="BC99">
        <v>0.1</v>
      </c>
      <c r="BD99">
        <v>0</v>
      </c>
      <c r="BE99">
        <v>0</v>
      </c>
      <c r="BF99">
        <v>0</v>
      </c>
      <c r="BG99">
        <v>0</v>
      </c>
      <c r="BH99">
        <v>0</v>
      </c>
      <c r="BI99">
        <v>0</v>
      </c>
      <c r="BJ99">
        <v>0</v>
      </c>
      <c r="BK99">
        <v>0</v>
      </c>
      <c r="BL99">
        <v>0</v>
      </c>
      <c r="BM99">
        <v>0</v>
      </c>
      <c r="BN99">
        <v>0</v>
      </c>
      <c r="BO99">
        <v>0</v>
      </c>
      <c r="BP99">
        <v>0</v>
      </c>
      <c r="BQ99">
        <v>1.5599999999999999E-2</v>
      </c>
      <c r="BR99">
        <v>0</v>
      </c>
      <c r="BS99">
        <v>0</v>
      </c>
      <c r="BT99">
        <v>0</v>
      </c>
      <c r="BU99">
        <v>0</v>
      </c>
      <c r="BV99">
        <v>0</v>
      </c>
      <c r="BW99">
        <v>112</v>
      </c>
      <c r="BX99">
        <v>0</v>
      </c>
      <c r="BY99">
        <v>0</v>
      </c>
      <c r="BZ99">
        <v>0</v>
      </c>
      <c r="CA99">
        <v>0</v>
      </c>
      <c r="CB99">
        <v>0</v>
      </c>
      <c r="CC99">
        <v>0</v>
      </c>
      <c r="CD99">
        <v>29.17</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1</v>
      </c>
      <c r="FR99">
        <v>0</v>
      </c>
      <c r="FS99">
        <v>0</v>
      </c>
      <c r="FT99">
        <v>0</v>
      </c>
      <c r="FU99">
        <v>0</v>
      </c>
      <c r="FV99">
        <v>0</v>
      </c>
      <c r="FW99">
        <v>0</v>
      </c>
      <c r="FX99">
        <v>4.9747007281253852</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0.222</v>
      </c>
      <c r="GU99">
        <v>0</v>
      </c>
      <c r="GV99">
        <v>0</v>
      </c>
      <c r="GW99">
        <v>0</v>
      </c>
      <c r="GX99">
        <v>0</v>
      </c>
      <c r="GY99">
        <v>0</v>
      </c>
      <c r="GZ99">
        <v>0</v>
      </c>
      <c r="HA99">
        <v>0</v>
      </c>
      <c r="HB99">
        <v>0</v>
      </c>
      <c r="HC99">
        <v>0</v>
      </c>
      <c r="HD99">
        <v>0</v>
      </c>
      <c r="HE99">
        <v>0</v>
      </c>
      <c r="HF99">
        <v>0</v>
      </c>
      <c r="HG99">
        <v>0</v>
      </c>
      <c r="HH99">
        <v>1.5599999999999999E-2</v>
      </c>
      <c r="HI99">
        <v>0</v>
      </c>
      <c r="HJ99">
        <v>0</v>
      </c>
      <c r="HK99">
        <v>0</v>
      </c>
      <c r="HL99">
        <v>0</v>
      </c>
      <c r="HM99">
        <v>0</v>
      </c>
      <c r="HN99">
        <v>112</v>
      </c>
      <c r="HO99">
        <v>0</v>
      </c>
      <c r="HP99">
        <v>0</v>
      </c>
      <c r="HQ99">
        <v>0</v>
      </c>
      <c r="HR99">
        <v>0</v>
      </c>
      <c r="HS99">
        <v>0</v>
      </c>
      <c r="HT99">
        <v>0</v>
      </c>
      <c r="HU99">
        <v>29.17</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0.432</v>
      </c>
      <c r="LI99">
        <v>1</v>
      </c>
      <c r="LJ99">
        <v>0</v>
      </c>
      <c r="LK99">
        <v>0</v>
      </c>
      <c r="LL99">
        <v>0</v>
      </c>
      <c r="LM99">
        <v>1</v>
      </c>
      <c r="LN99">
        <v>0</v>
      </c>
      <c r="LO99">
        <v>1</v>
      </c>
      <c r="LP99">
        <v>0.78</v>
      </c>
      <c r="LQ99">
        <v>0</v>
      </c>
      <c r="LR99">
        <v>8.2999999999999963E-2</v>
      </c>
      <c r="LS99">
        <v>0</v>
      </c>
      <c r="LT99">
        <v>0</v>
      </c>
      <c r="LU99">
        <v>0</v>
      </c>
      <c r="LV99">
        <v>0</v>
      </c>
      <c r="LW99">
        <v>0</v>
      </c>
      <c r="LX99">
        <v>0</v>
      </c>
      <c r="LY99">
        <v>0</v>
      </c>
      <c r="LZ99">
        <v>0</v>
      </c>
      <c r="MA99">
        <v>0</v>
      </c>
      <c r="MB99">
        <v>0</v>
      </c>
      <c r="MC99">
        <v>0</v>
      </c>
      <c r="MD99">
        <v>0</v>
      </c>
      <c r="ME99">
        <v>0</v>
      </c>
      <c r="MF99">
        <v>0</v>
      </c>
      <c r="MG99">
        <v>0</v>
      </c>
      <c r="MH99">
        <v>0</v>
      </c>
      <c r="MI99">
        <v>0</v>
      </c>
      <c r="MJ99">
        <v>0</v>
      </c>
      <c r="MK99">
        <v>0</v>
      </c>
      <c r="ML99">
        <v>0</v>
      </c>
      <c r="MM99">
        <v>0</v>
      </c>
      <c r="MN99">
        <v>0</v>
      </c>
      <c r="MO99">
        <v>0</v>
      </c>
      <c r="MP99">
        <v>0</v>
      </c>
      <c r="MQ99">
        <v>0</v>
      </c>
    </row>
    <row r="100" spans="1:355" x14ac:dyDescent="0.2">
      <c r="A100" t="str">
        <v>GS Simplified</v>
      </c>
      <c r="B100" t="str">
        <v>“The Gold Standard Simplified Methodology for Efficient Cookstoves” February 2013</v>
      </c>
      <c r="C100" t="str">
        <v>GS 3018</v>
      </c>
      <c r="D100" t="str">
        <v>2nd MR 2015-2017</v>
      </c>
      <c r="E100" t="str">
        <v>Age 2-3</v>
      </c>
      <c r="F100">
        <v>27096</v>
      </c>
      <c r="G100" t="str">
        <v>firewood</v>
      </c>
      <c r="H100">
        <v>4403</v>
      </c>
      <c r="I100">
        <v>3.0986421008554169E-3</v>
      </c>
      <c r="J100">
        <v>3.1054822250656429E-3</v>
      </c>
      <c r="K100" t="str">
        <v>gs_simple_firewood</v>
      </c>
      <c r="L100">
        <v>1</v>
      </c>
      <c r="M100" t="str">
        <v>Asia</v>
      </c>
      <c r="N100" t="str">
        <v>Nepal</v>
      </c>
      <c r="O100" t="str">
        <v>districts Doti, Dadeldhura, Baitadi, Achham, Darchula, Bajhang &amp; Bajura (in color) in which ICS may be installed. </v>
      </c>
      <c r="P100">
        <v>4.3</v>
      </c>
      <c r="Q100">
        <v>0.86</v>
      </c>
      <c r="R100">
        <v>0.48699999999999999</v>
      </c>
      <c r="S100">
        <v>0.57199999999999995</v>
      </c>
      <c r="T100">
        <v>3893</v>
      </c>
      <c r="U100">
        <v>0</v>
      </c>
      <c r="V100">
        <v>365</v>
      </c>
      <c r="W100">
        <v>0</v>
      </c>
      <c r="X100">
        <v>1420945</v>
      </c>
      <c r="Y100">
        <v>1</v>
      </c>
      <c r="Z100">
        <v>0</v>
      </c>
      <c r="AA100">
        <v>0</v>
      </c>
      <c r="AB100">
        <v>0</v>
      </c>
      <c r="AC100">
        <v>0</v>
      </c>
      <c r="AD100">
        <v>0</v>
      </c>
      <c r="AE100">
        <v>0</v>
      </c>
      <c r="AF100">
        <v>0</v>
      </c>
      <c r="AG100">
        <v>0</v>
      </c>
      <c r="AH100">
        <v>0</v>
      </c>
      <c r="AI100">
        <v>0</v>
      </c>
      <c r="AJ100">
        <v>0</v>
      </c>
      <c r="AK100">
        <v>0</v>
      </c>
      <c r="AL100">
        <v>0</v>
      </c>
      <c r="AM100">
        <v>11.043835616438354</v>
      </c>
      <c r="AN100">
        <v>0</v>
      </c>
      <c r="AO100">
        <v>0</v>
      </c>
      <c r="AP100">
        <v>0</v>
      </c>
      <c r="AQ100">
        <v>0</v>
      </c>
      <c r="AR100">
        <v>0</v>
      </c>
      <c r="AS100">
        <v>0</v>
      </c>
      <c r="AT100">
        <v>0</v>
      </c>
      <c r="AU100">
        <v>0</v>
      </c>
      <c r="AV100">
        <v>0</v>
      </c>
      <c r="AW100">
        <v>0</v>
      </c>
      <c r="AX100">
        <v>0</v>
      </c>
      <c r="AY100">
        <v>0</v>
      </c>
      <c r="AZ100">
        <v>0</v>
      </c>
      <c r="BA100">
        <v>0</v>
      </c>
      <c r="BB100">
        <v>0</v>
      </c>
      <c r="BC100">
        <v>0.1</v>
      </c>
      <c r="BD100">
        <v>0</v>
      </c>
      <c r="BE100">
        <v>0</v>
      </c>
      <c r="BF100">
        <v>0</v>
      </c>
      <c r="BG100">
        <v>0</v>
      </c>
      <c r="BH100">
        <v>0</v>
      </c>
      <c r="BI100">
        <v>0</v>
      </c>
      <c r="BJ100">
        <v>0</v>
      </c>
      <c r="BK100">
        <v>0</v>
      </c>
      <c r="BL100">
        <v>0</v>
      </c>
      <c r="BM100">
        <v>0</v>
      </c>
      <c r="BN100">
        <v>0</v>
      </c>
      <c r="BO100">
        <v>0</v>
      </c>
      <c r="BP100">
        <v>0</v>
      </c>
      <c r="BQ100">
        <v>1.5599999999999999E-2</v>
      </c>
      <c r="BR100">
        <v>0</v>
      </c>
      <c r="BS100">
        <v>0</v>
      </c>
      <c r="BT100">
        <v>0</v>
      </c>
      <c r="BU100">
        <v>0</v>
      </c>
      <c r="BV100">
        <v>0</v>
      </c>
      <c r="BW100">
        <v>112</v>
      </c>
      <c r="BX100">
        <v>0</v>
      </c>
      <c r="BY100">
        <v>0</v>
      </c>
      <c r="BZ100">
        <v>0</v>
      </c>
      <c r="CA100">
        <v>0</v>
      </c>
      <c r="CB100">
        <v>0</v>
      </c>
      <c r="CC100">
        <v>0</v>
      </c>
      <c r="CD100">
        <v>29.17</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1</v>
      </c>
      <c r="FR100">
        <v>0</v>
      </c>
      <c r="FS100">
        <v>0</v>
      </c>
      <c r="FT100">
        <v>0</v>
      </c>
      <c r="FU100">
        <v>0</v>
      </c>
      <c r="FV100">
        <v>0</v>
      </c>
      <c r="FW100">
        <v>0</v>
      </c>
      <c r="FX100">
        <v>5.019925280199252</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0.22</v>
      </c>
      <c r="GU100">
        <v>0</v>
      </c>
      <c r="GV100">
        <v>0</v>
      </c>
      <c r="GW100">
        <v>0</v>
      </c>
      <c r="GX100">
        <v>0</v>
      </c>
      <c r="GY100">
        <v>0</v>
      </c>
      <c r="GZ100">
        <v>0</v>
      </c>
      <c r="HA100">
        <v>0</v>
      </c>
      <c r="HB100">
        <v>0</v>
      </c>
      <c r="HC100">
        <v>0</v>
      </c>
      <c r="HD100">
        <v>0</v>
      </c>
      <c r="HE100">
        <v>0</v>
      </c>
      <c r="HF100">
        <v>0</v>
      </c>
      <c r="HG100">
        <v>0</v>
      </c>
      <c r="HH100">
        <v>1.5599999999999999E-2</v>
      </c>
      <c r="HI100">
        <v>0</v>
      </c>
      <c r="HJ100">
        <v>0</v>
      </c>
      <c r="HK100">
        <v>0</v>
      </c>
      <c r="HL100">
        <v>0</v>
      </c>
      <c r="HM100">
        <v>0</v>
      </c>
      <c r="HN100">
        <v>112</v>
      </c>
      <c r="HO100">
        <v>0</v>
      </c>
      <c r="HP100">
        <v>0</v>
      </c>
      <c r="HQ100">
        <v>0</v>
      </c>
      <c r="HR100">
        <v>0</v>
      </c>
      <c r="HS100">
        <v>0</v>
      </c>
      <c r="HT100">
        <v>0</v>
      </c>
      <c r="HU100">
        <v>29.17</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0.28499999999999998</v>
      </c>
      <c r="LI100">
        <v>1</v>
      </c>
      <c r="LJ100">
        <v>0</v>
      </c>
      <c r="LK100">
        <v>0</v>
      </c>
      <c r="LL100">
        <v>0</v>
      </c>
      <c r="LM100">
        <v>1</v>
      </c>
      <c r="LN100">
        <v>0</v>
      </c>
      <c r="LO100">
        <v>1</v>
      </c>
      <c r="LP100">
        <v>0.78</v>
      </c>
      <c r="LQ100">
        <v>0</v>
      </c>
      <c r="LR100">
        <v>7.5999999999999956E-2</v>
      </c>
      <c r="LS100">
        <v>0</v>
      </c>
      <c r="LT100">
        <v>0</v>
      </c>
      <c r="LU100">
        <v>0</v>
      </c>
      <c r="LV100">
        <v>0</v>
      </c>
      <c r="LW100">
        <v>0</v>
      </c>
      <c r="LX100">
        <v>0</v>
      </c>
      <c r="LY100">
        <v>0</v>
      </c>
      <c r="LZ100">
        <v>0</v>
      </c>
      <c r="MA100">
        <v>0</v>
      </c>
      <c r="MB100">
        <v>0</v>
      </c>
      <c r="MC100">
        <v>0</v>
      </c>
      <c r="MD100">
        <v>0</v>
      </c>
      <c r="ME100">
        <v>0</v>
      </c>
      <c r="MF100">
        <v>0</v>
      </c>
      <c r="MG100">
        <v>0</v>
      </c>
      <c r="MH100">
        <v>0</v>
      </c>
      <c r="MI100">
        <v>0</v>
      </c>
      <c r="MJ100">
        <v>0</v>
      </c>
      <c r="MK100">
        <v>0</v>
      </c>
      <c r="ML100">
        <v>0</v>
      </c>
      <c r="MM100">
        <v>0</v>
      </c>
      <c r="MN100">
        <v>0</v>
      </c>
      <c r="MO100">
        <v>0</v>
      </c>
      <c r="MP100">
        <v>0</v>
      </c>
      <c r="MQ100">
        <v>0</v>
      </c>
    </row>
    <row r="101" spans="1:355" x14ac:dyDescent="0.2">
      <c r="A101" t="str">
        <v>GS Simplified</v>
      </c>
      <c r="B101" t="str">
        <v>“The Gold Standard Simplified Methodology for Efficient Cookstoves” February 2013</v>
      </c>
      <c r="C101" t="str">
        <v>GS 3018</v>
      </c>
      <c r="D101" t="str">
        <v>2nd MR 2015-2017</v>
      </c>
      <c r="E101" t="str">
        <v>Age 3-4</v>
      </c>
      <c r="F101">
        <v>27096</v>
      </c>
      <c r="G101" t="str">
        <v>firewood</v>
      </c>
      <c r="H101">
        <v>3035</v>
      </c>
      <c r="I101">
        <v>1.5594652087679453E-3</v>
      </c>
      <c r="J101">
        <v>1.5594184876159701E-3</v>
      </c>
      <c r="K101" t="str">
        <v>gs_simple_firewood</v>
      </c>
      <c r="L101">
        <v>1</v>
      </c>
      <c r="M101" t="str">
        <v>Asia</v>
      </c>
      <c r="N101" t="str">
        <v>Nepal</v>
      </c>
      <c r="O101" t="str">
        <v>districts Doti, Dadeldhura, Baitadi, Achham, Darchula, Bajhang &amp; Bajura (in color) in which ICS may be installed. </v>
      </c>
      <c r="P101">
        <v>4.3</v>
      </c>
      <c r="Q101">
        <v>0.86</v>
      </c>
      <c r="R101">
        <v>0.48699999999999999</v>
      </c>
      <c r="S101">
        <v>0.57199999999999995</v>
      </c>
      <c r="T101">
        <v>5332</v>
      </c>
      <c r="U101">
        <v>0</v>
      </c>
      <c r="V101">
        <v>365</v>
      </c>
      <c r="W101">
        <v>0</v>
      </c>
      <c r="X101">
        <v>1946180</v>
      </c>
      <c r="Y101">
        <v>1</v>
      </c>
      <c r="Z101">
        <v>0</v>
      </c>
      <c r="AA101">
        <v>0</v>
      </c>
      <c r="AB101">
        <v>0</v>
      </c>
      <c r="AC101">
        <v>0</v>
      </c>
      <c r="AD101">
        <v>0</v>
      </c>
      <c r="AE101">
        <v>0</v>
      </c>
      <c r="AF101">
        <v>0</v>
      </c>
      <c r="AG101">
        <v>0</v>
      </c>
      <c r="AH101">
        <v>0</v>
      </c>
      <c r="AI101">
        <v>0</v>
      </c>
      <c r="AJ101">
        <v>0</v>
      </c>
      <c r="AK101">
        <v>0</v>
      </c>
      <c r="AL101">
        <v>0</v>
      </c>
      <c r="AM101">
        <v>11.043835616438354</v>
      </c>
      <c r="AN101">
        <v>0</v>
      </c>
      <c r="AO101">
        <v>0</v>
      </c>
      <c r="AP101">
        <v>0</v>
      </c>
      <c r="AQ101">
        <v>0</v>
      </c>
      <c r="AR101">
        <v>0</v>
      </c>
      <c r="AS101">
        <v>0</v>
      </c>
      <c r="AT101">
        <v>0</v>
      </c>
      <c r="AU101">
        <v>0</v>
      </c>
      <c r="AV101">
        <v>0</v>
      </c>
      <c r="AW101">
        <v>0</v>
      </c>
      <c r="AX101">
        <v>0</v>
      </c>
      <c r="AY101">
        <v>0</v>
      </c>
      <c r="AZ101">
        <v>0</v>
      </c>
      <c r="BA101">
        <v>0</v>
      </c>
      <c r="BB101">
        <v>0</v>
      </c>
      <c r="BC101">
        <v>0.1</v>
      </c>
      <c r="BD101">
        <v>0</v>
      </c>
      <c r="BE101">
        <v>0</v>
      </c>
      <c r="BF101">
        <v>0</v>
      </c>
      <c r="BG101">
        <v>0</v>
      </c>
      <c r="BH101">
        <v>0</v>
      </c>
      <c r="BI101">
        <v>0</v>
      </c>
      <c r="BJ101">
        <v>0</v>
      </c>
      <c r="BK101">
        <v>0</v>
      </c>
      <c r="BL101">
        <v>0</v>
      </c>
      <c r="BM101">
        <v>0</v>
      </c>
      <c r="BN101">
        <v>0</v>
      </c>
      <c r="BO101">
        <v>0</v>
      </c>
      <c r="BP101">
        <v>0</v>
      </c>
      <c r="BQ101">
        <v>1.5599999999999999E-2</v>
      </c>
      <c r="BR101">
        <v>0</v>
      </c>
      <c r="BS101">
        <v>0</v>
      </c>
      <c r="BT101">
        <v>0</v>
      </c>
      <c r="BU101">
        <v>0</v>
      </c>
      <c r="BV101">
        <v>0</v>
      </c>
      <c r="BW101">
        <v>112</v>
      </c>
      <c r="BX101">
        <v>0</v>
      </c>
      <c r="BY101">
        <v>0</v>
      </c>
      <c r="BZ101">
        <v>0</v>
      </c>
      <c r="CA101">
        <v>0</v>
      </c>
      <c r="CB101">
        <v>0</v>
      </c>
      <c r="CC101">
        <v>0</v>
      </c>
      <c r="CD101">
        <v>29.17</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1</v>
      </c>
      <c r="FR101">
        <v>0</v>
      </c>
      <c r="FS101">
        <v>0</v>
      </c>
      <c r="FT101">
        <v>0</v>
      </c>
      <c r="FU101">
        <v>0</v>
      </c>
      <c r="FV101">
        <v>0</v>
      </c>
      <c r="FW101">
        <v>0</v>
      </c>
      <c r="FX101">
        <v>5.0659796405680524</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0.218</v>
      </c>
      <c r="GU101">
        <v>0</v>
      </c>
      <c r="GV101">
        <v>0</v>
      </c>
      <c r="GW101">
        <v>0</v>
      </c>
      <c r="GX101">
        <v>0</v>
      </c>
      <c r="GY101">
        <v>0</v>
      </c>
      <c r="GZ101">
        <v>0</v>
      </c>
      <c r="HA101">
        <v>0</v>
      </c>
      <c r="HB101">
        <v>0</v>
      </c>
      <c r="HC101">
        <v>0</v>
      </c>
      <c r="HD101">
        <v>0</v>
      </c>
      <c r="HE101">
        <v>0</v>
      </c>
      <c r="HF101">
        <v>0</v>
      </c>
      <c r="HG101">
        <v>0</v>
      </c>
      <c r="HH101">
        <v>1.5599999999999999E-2</v>
      </c>
      <c r="HI101">
        <v>0</v>
      </c>
      <c r="HJ101">
        <v>0</v>
      </c>
      <c r="HK101">
        <v>0</v>
      </c>
      <c r="HL101">
        <v>0</v>
      </c>
      <c r="HM101">
        <v>0</v>
      </c>
      <c r="HN101">
        <v>112</v>
      </c>
      <c r="HO101">
        <v>0</v>
      </c>
      <c r="HP101">
        <v>0</v>
      </c>
      <c r="HQ101">
        <v>0</v>
      </c>
      <c r="HR101">
        <v>0</v>
      </c>
      <c r="HS101">
        <v>0</v>
      </c>
      <c r="HT101">
        <v>0</v>
      </c>
      <c r="HU101">
        <v>29.17</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0.14499999999999999</v>
      </c>
      <c r="LI101">
        <v>1</v>
      </c>
      <c r="LJ101">
        <v>0</v>
      </c>
      <c r="LK101">
        <v>0</v>
      </c>
      <c r="LL101">
        <v>0</v>
      </c>
      <c r="LM101">
        <v>1</v>
      </c>
      <c r="LN101">
        <v>0</v>
      </c>
      <c r="LO101">
        <v>1</v>
      </c>
      <c r="LP101">
        <v>0.78</v>
      </c>
      <c r="LQ101">
        <v>0</v>
      </c>
      <c r="LR101">
        <v>8.0999999999999961E-2</v>
      </c>
      <c r="LS101">
        <v>0</v>
      </c>
      <c r="LT101">
        <v>0</v>
      </c>
      <c r="LU101">
        <v>0</v>
      </c>
      <c r="LV101">
        <v>0</v>
      </c>
      <c r="LW101">
        <v>0</v>
      </c>
      <c r="LX101">
        <v>0</v>
      </c>
      <c r="LY101">
        <v>0</v>
      </c>
      <c r="LZ101">
        <v>0</v>
      </c>
      <c r="MA101">
        <v>0</v>
      </c>
      <c r="MB101">
        <v>0</v>
      </c>
      <c r="MC101">
        <v>0</v>
      </c>
      <c r="MD101">
        <v>0</v>
      </c>
      <c r="ME101">
        <v>0</v>
      </c>
      <c r="MF101">
        <v>0</v>
      </c>
      <c r="MG101">
        <v>0</v>
      </c>
      <c r="MH101">
        <v>0</v>
      </c>
      <c r="MI101">
        <v>0</v>
      </c>
      <c r="MJ101">
        <v>0</v>
      </c>
      <c r="MK101">
        <v>0</v>
      </c>
      <c r="ML101">
        <v>0</v>
      </c>
      <c r="MM101">
        <v>0</v>
      </c>
      <c r="MN101">
        <v>0</v>
      </c>
      <c r="MO101">
        <v>0</v>
      </c>
      <c r="MP101">
        <v>0</v>
      </c>
      <c r="MQ101">
        <v>0</v>
      </c>
    </row>
    <row r="102" spans="1:355" x14ac:dyDescent="0.2">
      <c r="A102" t="str">
        <v>GS TPDDTEC</v>
      </c>
      <c r="B102" t="str">
        <v>GS TPDDTEC v1</v>
      </c>
      <c r="C102" t="str">
        <v>GS1267</v>
      </c>
      <c r="D102" t="str">
        <v>1st</v>
      </c>
      <c r="E102">
        <v>0</v>
      </c>
      <c r="F102">
        <v>59891</v>
      </c>
      <c r="G102" t="str">
        <v>firewood</v>
      </c>
      <c r="H102">
        <v>6515</v>
      </c>
      <c r="I102">
        <v>1.9202824863752788E-2</v>
      </c>
      <c r="J102">
        <v>1.8466536989589041E-2</v>
      </c>
      <c r="K102" t="str">
        <v>gs_imp_firewood</v>
      </c>
      <c r="L102">
        <v>1</v>
      </c>
      <c r="M102" t="str">
        <v>Sub-Saharan Africa</v>
      </c>
      <c r="N102" t="str">
        <v>Rwanda</v>
      </c>
      <c r="O102" t="str">
        <v>Eastern Province- Bugesera (formerly kigali-ngali admin unit)</v>
      </c>
      <c r="P102">
        <v>4.3</v>
      </c>
      <c r="Q102">
        <v>0.98</v>
      </c>
      <c r="R102">
        <v>0.48299999999999998</v>
      </c>
      <c r="S102">
        <v>0.501</v>
      </c>
      <c r="T102">
        <v>339273</v>
      </c>
      <c r="U102">
        <v>0</v>
      </c>
      <c r="V102">
        <v>1</v>
      </c>
      <c r="W102">
        <v>0</v>
      </c>
      <c r="X102">
        <v>339273</v>
      </c>
      <c r="Y102">
        <v>1</v>
      </c>
      <c r="Z102">
        <v>0</v>
      </c>
      <c r="AA102">
        <v>0</v>
      </c>
      <c r="AB102">
        <v>0</v>
      </c>
      <c r="AC102">
        <v>0</v>
      </c>
      <c r="AD102">
        <v>0</v>
      </c>
      <c r="AE102">
        <v>0</v>
      </c>
      <c r="AF102">
        <v>0</v>
      </c>
      <c r="AG102">
        <v>0</v>
      </c>
      <c r="AH102">
        <v>0</v>
      </c>
      <c r="AI102">
        <v>0</v>
      </c>
      <c r="AJ102">
        <v>0</v>
      </c>
      <c r="AK102">
        <v>0</v>
      </c>
      <c r="AL102">
        <v>0</v>
      </c>
      <c r="AM102">
        <v>13.615999999999998</v>
      </c>
      <c r="AN102">
        <v>0</v>
      </c>
      <c r="AO102">
        <v>0</v>
      </c>
      <c r="AP102">
        <v>0</v>
      </c>
      <c r="AQ102">
        <v>0</v>
      </c>
      <c r="AR102">
        <v>0</v>
      </c>
      <c r="AS102">
        <v>0</v>
      </c>
      <c r="AT102">
        <v>0</v>
      </c>
      <c r="AU102">
        <v>0</v>
      </c>
      <c r="AV102">
        <v>0</v>
      </c>
      <c r="AW102">
        <v>0</v>
      </c>
      <c r="AX102">
        <v>0</v>
      </c>
      <c r="AY102">
        <v>0</v>
      </c>
      <c r="AZ102">
        <v>0</v>
      </c>
      <c r="BA102">
        <v>0</v>
      </c>
      <c r="BB102">
        <v>0</v>
      </c>
      <c r="BC102">
        <v>0.1</v>
      </c>
      <c r="BD102">
        <v>0</v>
      </c>
      <c r="BE102">
        <v>0</v>
      </c>
      <c r="BF102">
        <v>0</v>
      </c>
      <c r="BG102">
        <v>0</v>
      </c>
      <c r="BH102">
        <v>0</v>
      </c>
      <c r="BI102">
        <v>0</v>
      </c>
      <c r="BJ102">
        <v>0</v>
      </c>
      <c r="BK102">
        <v>0</v>
      </c>
      <c r="BL102">
        <v>0</v>
      </c>
      <c r="BM102">
        <v>0</v>
      </c>
      <c r="BN102">
        <v>0</v>
      </c>
      <c r="BO102">
        <v>0</v>
      </c>
      <c r="BP102">
        <v>0</v>
      </c>
      <c r="BQ102">
        <v>1.4999999999999999E-2</v>
      </c>
      <c r="BR102">
        <v>0</v>
      </c>
      <c r="BS102">
        <v>0</v>
      </c>
      <c r="BT102">
        <v>0</v>
      </c>
      <c r="BU102">
        <v>0</v>
      </c>
      <c r="BV102">
        <v>0</v>
      </c>
      <c r="BW102">
        <v>112</v>
      </c>
      <c r="BX102">
        <v>0</v>
      </c>
      <c r="BY102">
        <v>0</v>
      </c>
      <c r="BZ102">
        <v>0</v>
      </c>
      <c r="CA102">
        <v>0</v>
      </c>
      <c r="CB102">
        <v>0</v>
      </c>
      <c r="CC102">
        <v>0</v>
      </c>
      <c r="CD102">
        <v>8.6920000000000002</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1</v>
      </c>
      <c r="FR102">
        <v>0</v>
      </c>
      <c r="FS102">
        <v>0</v>
      </c>
      <c r="FT102">
        <v>0</v>
      </c>
      <c r="FU102">
        <v>0</v>
      </c>
      <c r="FV102">
        <v>0</v>
      </c>
      <c r="FW102">
        <v>0</v>
      </c>
      <c r="FX102">
        <v>3.2227397260273971</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1.4999999999999999E-2</v>
      </c>
      <c r="HI102">
        <v>0</v>
      </c>
      <c r="HJ102">
        <v>0</v>
      </c>
      <c r="HK102">
        <v>0</v>
      </c>
      <c r="HL102">
        <v>0</v>
      </c>
      <c r="HM102">
        <v>0</v>
      </c>
      <c r="HN102">
        <v>112</v>
      </c>
      <c r="HO102">
        <v>0</v>
      </c>
      <c r="HP102">
        <v>0</v>
      </c>
      <c r="HQ102">
        <v>0</v>
      </c>
      <c r="HR102">
        <v>0</v>
      </c>
      <c r="HS102">
        <v>0</v>
      </c>
      <c r="HT102">
        <v>0</v>
      </c>
      <c r="HU102">
        <v>8.6920000000000002</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1</v>
      </c>
      <c r="LI102">
        <v>1</v>
      </c>
      <c r="LJ102">
        <v>0</v>
      </c>
      <c r="LK102">
        <v>0</v>
      </c>
      <c r="LL102">
        <v>0</v>
      </c>
      <c r="LM102">
        <v>1</v>
      </c>
      <c r="LN102">
        <v>0</v>
      </c>
      <c r="LO102">
        <v>1</v>
      </c>
      <c r="LP102">
        <v>1</v>
      </c>
      <c r="LQ102">
        <v>0</v>
      </c>
      <c r="LR102">
        <v>0</v>
      </c>
      <c r="LS102">
        <v>0</v>
      </c>
      <c r="LT102">
        <v>0</v>
      </c>
      <c r="LU102">
        <v>0</v>
      </c>
      <c r="LV102">
        <v>0</v>
      </c>
      <c r="LW102">
        <v>0</v>
      </c>
      <c r="LX102">
        <v>0</v>
      </c>
      <c r="LY102">
        <v>0</v>
      </c>
      <c r="LZ102">
        <v>0</v>
      </c>
      <c r="MA102">
        <v>0</v>
      </c>
      <c r="MB102">
        <v>0</v>
      </c>
      <c r="MC102">
        <v>0</v>
      </c>
      <c r="MD102">
        <v>0</v>
      </c>
      <c r="ME102">
        <v>0</v>
      </c>
      <c r="MF102">
        <v>0</v>
      </c>
      <c r="MG102">
        <v>0</v>
      </c>
      <c r="MH102">
        <v>0</v>
      </c>
      <c r="MI102">
        <v>0</v>
      </c>
      <c r="MJ102">
        <v>0</v>
      </c>
      <c r="MK102">
        <v>0</v>
      </c>
      <c r="ML102">
        <v>0</v>
      </c>
      <c r="MM102">
        <v>0</v>
      </c>
      <c r="MN102">
        <v>0</v>
      </c>
      <c r="MO102">
        <v>0</v>
      </c>
      <c r="MP102">
        <v>0</v>
      </c>
      <c r="MQ102">
        <v>0</v>
      </c>
    </row>
    <row r="103" spans="1:355" x14ac:dyDescent="0.2">
      <c r="A103" t="str">
        <v>GS TPDDTEC</v>
      </c>
      <c r="B103" t="str">
        <v>GS TPDDTEC v1</v>
      </c>
      <c r="C103" t="str">
        <v>GS1267</v>
      </c>
      <c r="D103" t="str">
        <v>2nd</v>
      </c>
      <c r="E103">
        <v>0</v>
      </c>
      <c r="F103">
        <v>59891</v>
      </c>
      <c r="G103" t="str">
        <v>firewood</v>
      </c>
      <c r="H103">
        <v>3527</v>
      </c>
      <c r="I103">
        <v>1.8674220363212791E-2</v>
      </c>
      <c r="J103">
        <v>1.7956138680000001E-2</v>
      </c>
      <c r="K103" t="str">
        <v>gs_imp_firewood</v>
      </c>
      <c r="L103">
        <v>1</v>
      </c>
      <c r="M103" t="str">
        <v>Sub-Saharan Africa</v>
      </c>
      <c r="N103" t="str">
        <v>Rwanda</v>
      </c>
      <c r="O103" t="str">
        <v>Eastern Province- Bugesera (formerly kigali-ngali admin unit)</v>
      </c>
      <c r="P103">
        <v>4.3</v>
      </c>
      <c r="Q103">
        <v>0.98</v>
      </c>
      <c r="R103">
        <v>0.48299999999999998</v>
      </c>
      <c r="S103">
        <v>0.501</v>
      </c>
      <c r="T103">
        <v>188870</v>
      </c>
      <c r="U103">
        <v>0</v>
      </c>
      <c r="V103">
        <v>1</v>
      </c>
      <c r="W103">
        <v>0</v>
      </c>
      <c r="X103">
        <v>188870</v>
      </c>
      <c r="Y103">
        <v>1</v>
      </c>
      <c r="Z103">
        <v>0</v>
      </c>
      <c r="AA103">
        <v>0</v>
      </c>
      <c r="AB103">
        <v>0</v>
      </c>
      <c r="AC103">
        <v>0</v>
      </c>
      <c r="AD103">
        <v>0</v>
      </c>
      <c r="AE103">
        <v>0</v>
      </c>
      <c r="AF103">
        <v>0</v>
      </c>
      <c r="AG103">
        <v>0</v>
      </c>
      <c r="AH103">
        <v>0</v>
      </c>
      <c r="AI103">
        <v>0</v>
      </c>
      <c r="AJ103">
        <v>0</v>
      </c>
      <c r="AK103">
        <v>0</v>
      </c>
      <c r="AL103">
        <v>0</v>
      </c>
      <c r="AM103">
        <v>13.615999999999998</v>
      </c>
      <c r="AN103">
        <v>0</v>
      </c>
      <c r="AO103">
        <v>0</v>
      </c>
      <c r="AP103">
        <v>0</v>
      </c>
      <c r="AQ103">
        <v>0</v>
      </c>
      <c r="AR103">
        <v>0</v>
      </c>
      <c r="AS103">
        <v>0</v>
      </c>
      <c r="AT103">
        <v>0</v>
      </c>
      <c r="AU103">
        <v>0</v>
      </c>
      <c r="AV103">
        <v>0</v>
      </c>
      <c r="AW103">
        <v>0</v>
      </c>
      <c r="AX103">
        <v>0</v>
      </c>
      <c r="AY103">
        <v>0</v>
      </c>
      <c r="AZ103">
        <v>0</v>
      </c>
      <c r="BA103">
        <v>0</v>
      </c>
      <c r="BB103">
        <v>0</v>
      </c>
      <c r="BC103">
        <v>0.1</v>
      </c>
      <c r="BD103">
        <v>0</v>
      </c>
      <c r="BE103">
        <v>0</v>
      </c>
      <c r="BF103">
        <v>0</v>
      </c>
      <c r="BG103">
        <v>0</v>
      </c>
      <c r="BH103">
        <v>0</v>
      </c>
      <c r="BI103">
        <v>0</v>
      </c>
      <c r="BJ103">
        <v>0</v>
      </c>
      <c r="BK103">
        <v>0</v>
      </c>
      <c r="BL103">
        <v>0</v>
      </c>
      <c r="BM103">
        <v>0</v>
      </c>
      <c r="BN103">
        <v>0</v>
      </c>
      <c r="BO103">
        <v>0</v>
      </c>
      <c r="BP103">
        <v>0</v>
      </c>
      <c r="BQ103">
        <v>1.4999999999999999E-2</v>
      </c>
      <c r="BR103">
        <v>0</v>
      </c>
      <c r="BS103">
        <v>0</v>
      </c>
      <c r="BT103">
        <v>0</v>
      </c>
      <c r="BU103">
        <v>0</v>
      </c>
      <c r="BV103">
        <v>0</v>
      </c>
      <c r="BW103">
        <v>112</v>
      </c>
      <c r="BX103">
        <v>0</v>
      </c>
      <c r="BY103">
        <v>0</v>
      </c>
      <c r="BZ103">
        <v>0</v>
      </c>
      <c r="CA103">
        <v>0</v>
      </c>
      <c r="CB103">
        <v>0</v>
      </c>
      <c r="CC103">
        <v>0</v>
      </c>
      <c r="CD103">
        <v>8.6920000000000002</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1</v>
      </c>
      <c r="FR103">
        <v>0</v>
      </c>
      <c r="FS103">
        <v>0</v>
      </c>
      <c r="FT103">
        <v>0</v>
      </c>
      <c r="FU103">
        <v>0</v>
      </c>
      <c r="FV103">
        <v>0</v>
      </c>
      <c r="FW103">
        <v>0</v>
      </c>
      <c r="FX103">
        <v>3.51</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1.4999999999999999E-2</v>
      </c>
      <c r="HI103">
        <v>0</v>
      </c>
      <c r="HJ103">
        <v>0</v>
      </c>
      <c r="HK103">
        <v>0</v>
      </c>
      <c r="HL103">
        <v>0</v>
      </c>
      <c r="HM103">
        <v>0</v>
      </c>
      <c r="HN103">
        <v>112</v>
      </c>
      <c r="HO103">
        <v>0</v>
      </c>
      <c r="HP103">
        <v>0</v>
      </c>
      <c r="HQ103">
        <v>0</v>
      </c>
      <c r="HR103">
        <v>0</v>
      </c>
      <c r="HS103">
        <v>0</v>
      </c>
      <c r="HT103">
        <v>0</v>
      </c>
      <c r="HU103">
        <v>8.6920000000000002</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1</v>
      </c>
      <c r="LI103">
        <v>1</v>
      </c>
      <c r="LJ103">
        <v>0</v>
      </c>
      <c r="LK103">
        <v>0</v>
      </c>
      <c r="LL103">
        <v>0</v>
      </c>
      <c r="LM103">
        <v>1</v>
      </c>
      <c r="LN103">
        <v>0</v>
      </c>
      <c r="LO103">
        <v>1</v>
      </c>
      <c r="LP103">
        <v>1</v>
      </c>
      <c r="LQ103">
        <v>0</v>
      </c>
      <c r="LR103">
        <v>0</v>
      </c>
      <c r="LS103">
        <v>0</v>
      </c>
      <c r="LT103">
        <v>0</v>
      </c>
      <c r="LU103">
        <v>0</v>
      </c>
      <c r="LV103">
        <v>0</v>
      </c>
      <c r="LW103">
        <v>0</v>
      </c>
      <c r="LX103">
        <v>0</v>
      </c>
      <c r="LY103">
        <v>0</v>
      </c>
      <c r="LZ103">
        <v>0</v>
      </c>
      <c r="MA103">
        <v>0</v>
      </c>
      <c r="MB103">
        <v>0</v>
      </c>
      <c r="MC103">
        <v>0</v>
      </c>
      <c r="MD103">
        <v>0</v>
      </c>
      <c r="ME103">
        <v>0</v>
      </c>
      <c r="MF103">
        <v>0</v>
      </c>
      <c r="MG103">
        <v>0</v>
      </c>
      <c r="MH103">
        <v>0</v>
      </c>
      <c r="MI103">
        <v>0</v>
      </c>
      <c r="MJ103">
        <v>0</v>
      </c>
      <c r="MK103">
        <v>0</v>
      </c>
      <c r="ML103">
        <v>0</v>
      </c>
      <c r="MM103">
        <v>0</v>
      </c>
      <c r="MN103">
        <v>0</v>
      </c>
      <c r="MO103">
        <v>0</v>
      </c>
      <c r="MP103">
        <v>0</v>
      </c>
      <c r="MQ103">
        <v>0</v>
      </c>
    </row>
    <row r="104" spans="1:355" x14ac:dyDescent="0.2">
      <c r="A104" t="str">
        <v>GS TPDDTEC</v>
      </c>
      <c r="B104" t="str">
        <v>GS TPDDTEC v1</v>
      </c>
      <c r="C104" t="str">
        <v>GS1267</v>
      </c>
      <c r="D104" t="str">
        <v>3rd</v>
      </c>
      <c r="E104">
        <v>0</v>
      </c>
      <c r="F104">
        <v>59891</v>
      </c>
      <c r="G104" t="str">
        <v>firewood</v>
      </c>
      <c r="H104">
        <v>26147</v>
      </c>
      <c r="I104">
        <v>1.8397832817337461E-2</v>
      </c>
      <c r="J104">
        <v>1.7691416227799999E-2</v>
      </c>
      <c r="K104" t="str">
        <v>gs_imp_firewood</v>
      </c>
      <c r="L104">
        <v>1</v>
      </c>
      <c r="M104" t="str">
        <v>Sub-Saharan Africa</v>
      </c>
      <c r="N104" t="str">
        <v>Rwanda</v>
      </c>
      <c r="O104" t="str">
        <v>Eastern Province- Bugesera (formerly kigali-ngali admin unit)</v>
      </c>
      <c r="P104">
        <v>4.3</v>
      </c>
      <c r="Q104">
        <v>0.98</v>
      </c>
      <c r="R104">
        <v>0.48299999999999998</v>
      </c>
      <c r="S104">
        <v>0.501</v>
      </c>
      <c r="T104">
        <v>1421200</v>
      </c>
      <c r="U104">
        <v>0</v>
      </c>
      <c r="V104">
        <v>1</v>
      </c>
      <c r="W104">
        <v>0</v>
      </c>
      <c r="X104">
        <v>1421200</v>
      </c>
      <c r="Y104">
        <v>1</v>
      </c>
      <c r="Z104">
        <v>0</v>
      </c>
      <c r="AA104">
        <v>0</v>
      </c>
      <c r="AB104">
        <v>0</v>
      </c>
      <c r="AC104">
        <v>0</v>
      </c>
      <c r="AD104">
        <v>0</v>
      </c>
      <c r="AE104">
        <v>0</v>
      </c>
      <c r="AF104">
        <v>0</v>
      </c>
      <c r="AG104">
        <v>0</v>
      </c>
      <c r="AH104">
        <v>0</v>
      </c>
      <c r="AI104">
        <v>0</v>
      </c>
      <c r="AJ104">
        <v>0</v>
      </c>
      <c r="AK104">
        <v>0</v>
      </c>
      <c r="AL104">
        <v>0</v>
      </c>
      <c r="AM104">
        <v>13.615999999999998</v>
      </c>
      <c r="AN104">
        <v>0</v>
      </c>
      <c r="AO104">
        <v>0</v>
      </c>
      <c r="AP104">
        <v>0</v>
      </c>
      <c r="AQ104">
        <v>0</v>
      </c>
      <c r="AR104">
        <v>0</v>
      </c>
      <c r="AS104">
        <v>0</v>
      </c>
      <c r="AT104">
        <v>0</v>
      </c>
      <c r="AU104">
        <v>0</v>
      </c>
      <c r="AV104">
        <v>0</v>
      </c>
      <c r="AW104">
        <v>0</v>
      </c>
      <c r="AX104">
        <v>0</v>
      </c>
      <c r="AY104">
        <v>0</v>
      </c>
      <c r="AZ104">
        <v>0</v>
      </c>
      <c r="BA104">
        <v>0</v>
      </c>
      <c r="BB104">
        <v>0</v>
      </c>
      <c r="BC104">
        <v>0.1</v>
      </c>
      <c r="BD104">
        <v>0</v>
      </c>
      <c r="BE104">
        <v>0</v>
      </c>
      <c r="BF104">
        <v>0</v>
      </c>
      <c r="BG104">
        <v>0</v>
      </c>
      <c r="BH104">
        <v>0</v>
      </c>
      <c r="BI104">
        <v>0</v>
      </c>
      <c r="BJ104">
        <v>0</v>
      </c>
      <c r="BK104">
        <v>0</v>
      </c>
      <c r="BL104">
        <v>0</v>
      </c>
      <c r="BM104">
        <v>0</v>
      </c>
      <c r="BN104">
        <v>0</v>
      </c>
      <c r="BO104">
        <v>0</v>
      </c>
      <c r="BP104">
        <v>0</v>
      </c>
      <c r="BQ104">
        <v>1.4999999999999999E-2</v>
      </c>
      <c r="BR104">
        <v>0</v>
      </c>
      <c r="BS104">
        <v>0</v>
      </c>
      <c r="BT104">
        <v>0</v>
      </c>
      <c r="BU104">
        <v>0</v>
      </c>
      <c r="BV104">
        <v>0</v>
      </c>
      <c r="BW104">
        <v>112</v>
      </c>
      <c r="BX104">
        <v>0</v>
      </c>
      <c r="BY104">
        <v>0</v>
      </c>
      <c r="BZ104">
        <v>0</v>
      </c>
      <c r="CA104">
        <v>0</v>
      </c>
      <c r="CB104">
        <v>0</v>
      </c>
      <c r="CC104">
        <v>0</v>
      </c>
      <c r="CD104">
        <v>8.6920000000000002</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1</v>
      </c>
      <c r="FR104">
        <v>0</v>
      </c>
      <c r="FS104">
        <v>0</v>
      </c>
      <c r="FT104">
        <v>0</v>
      </c>
      <c r="FU104">
        <v>0</v>
      </c>
      <c r="FV104">
        <v>0</v>
      </c>
      <c r="FW104">
        <v>0</v>
      </c>
      <c r="FX104">
        <v>3.3159999999999998</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1.4999999999999999E-2</v>
      </c>
      <c r="HI104">
        <v>0</v>
      </c>
      <c r="HJ104">
        <v>0</v>
      </c>
      <c r="HK104">
        <v>0</v>
      </c>
      <c r="HL104">
        <v>0</v>
      </c>
      <c r="HM104">
        <v>0</v>
      </c>
      <c r="HN104">
        <v>112</v>
      </c>
      <c r="HO104">
        <v>0</v>
      </c>
      <c r="HP104">
        <v>0</v>
      </c>
      <c r="HQ104">
        <v>0</v>
      </c>
      <c r="HR104">
        <v>0</v>
      </c>
      <c r="HS104">
        <v>0</v>
      </c>
      <c r="HT104">
        <v>0</v>
      </c>
      <c r="HU104">
        <v>8.6920000000000002</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0.9667</v>
      </c>
      <c r="LI104">
        <v>1</v>
      </c>
      <c r="LJ104">
        <v>0</v>
      </c>
      <c r="LK104">
        <v>0</v>
      </c>
      <c r="LL104">
        <v>0</v>
      </c>
      <c r="LM104">
        <v>1</v>
      </c>
      <c r="LN104">
        <v>0</v>
      </c>
      <c r="LO104">
        <v>1</v>
      </c>
      <c r="LP104">
        <v>1</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0</v>
      </c>
    </row>
    <row r="105" spans="1:355" x14ac:dyDescent="0.2">
      <c r="A105" t="str">
        <v>GS TPDDTEC</v>
      </c>
      <c r="B105" t="str">
        <v>GS TPDDTEC v1</v>
      </c>
      <c r="C105" t="str">
        <v>GS1267</v>
      </c>
      <c r="D105" t="str">
        <v>4th</v>
      </c>
      <c r="E105">
        <v>0</v>
      </c>
      <c r="F105">
        <v>59891</v>
      </c>
      <c r="G105" t="str">
        <v>firewood</v>
      </c>
      <c r="H105">
        <v>11617</v>
      </c>
      <c r="I105">
        <v>1.7129923175604935E-2</v>
      </c>
      <c r="J105">
        <v>1.64707506E-2</v>
      </c>
      <c r="K105" t="str">
        <v>gs_imp_firewood</v>
      </c>
      <c r="L105">
        <v>1</v>
      </c>
      <c r="M105" t="str">
        <v>Sub-Saharan Africa</v>
      </c>
      <c r="N105" t="str">
        <v>Rwanda</v>
      </c>
      <c r="O105" t="str">
        <v>Eastern Province- Bugesera (formerly kigali-ngali admin unit)</v>
      </c>
      <c r="P105">
        <v>4.3</v>
      </c>
      <c r="Q105">
        <v>0.98</v>
      </c>
      <c r="R105">
        <v>0.48299999999999998</v>
      </c>
      <c r="S105">
        <v>0.501</v>
      </c>
      <c r="T105">
        <v>678170</v>
      </c>
      <c r="U105">
        <v>0</v>
      </c>
      <c r="V105">
        <v>1</v>
      </c>
      <c r="W105">
        <v>0</v>
      </c>
      <c r="X105">
        <v>678170</v>
      </c>
      <c r="Y105">
        <v>1</v>
      </c>
      <c r="Z105">
        <v>0</v>
      </c>
      <c r="AA105">
        <v>0</v>
      </c>
      <c r="AB105">
        <v>0</v>
      </c>
      <c r="AC105">
        <v>0</v>
      </c>
      <c r="AD105">
        <v>0</v>
      </c>
      <c r="AE105">
        <v>0</v>
      </c>
      <c r="AF105">
        <v>0</v>
      </c>
      <c r="AG105">
        <v>0</v>
      </c>
      <c r="AH105">
        <v>0</v>
      </c>
      <c r="AI105">
        <v>0</v>
      </c>
      <c r="AJ105">
        <v>0</v>
      </c>
      <c r="AK105">
        <v>0</v>
      </c>
      <c r="AL105">
        <v>0</v>
      </c>
      <c r="AM105">
        <v>13.615999999999998</v>
      </c>
      <c r="AN105">
        <v>0</v>
      </c>
      <c r="AO105">
        <v>0</v>
      </c>
      <c r="AP105">
        <v>0</v>
      </c>
      <c r="AQ105">
        <v>0</v>
      </c>
      <c r="AR105">
        <v>0</v>
      </c>
      <c r="AS105">
        <v>0</v>
      </c>
      <c r="AT105">
        <v>0</v>
      </c>
      <c r="AU105">
        <v>0</v>
      </c>
      <c r="AV105">
        <v>0</v>
      </c>
      <c r="AW105">
        <v>0</v>
      </c>
      <c r="AX105">
        <v>0</v>
      </c>
      <c r="AY105">
        <v>0</v>
      </c>
      <c r="AZ105">
        <v>0</v>
      </c>
      <c r="BA105">
        <v>0</v>
      </c>
      <c r="BB105">
        <v>0</v>
      </c>
      <c r="BC105">
        <v>0.1</v>
      </c>
      <c r="BD105">
        <v>0</v>
      </c>
      <c r="BE105">
        <v>0</v>
      </c>
      <c r="BF105">
        <v>0</v>
      </c>
      <c r="BG105">
        <v>0</v>
      </c>
      <c r="BH105">
        <v>0</v>
      </c>
      <c r="BI105">
        <v>0</v>
      </c>
      <c r="BJ105">
        <v>0</v>
      </c>
      <c r="BK105">
        <v>0</v>
      </c>
      <c r="BL105">
        <v>0</v>
      </c>
      <c r="BM105">
        <v>0</v>
      </c>
      <c r="BN105">
        <v>0</v>
      </c>
      <c r="BO105">
        <v>0</v>
      </c>
      <c r="BP105">
        <v>0</v>
      </c>
      <c r="BQ105">
        <v>1.4999999999999999E-2</v>
      </c>
      <c r="BR105">
        <v>0</v>
      </c>
      <c r="BS105">
        <v>0</v>
      </c>
      <c r="BT105">
        <v>0</v>
      </c>
      <c r="BU105">
        <v>0</v>
      </c>
      <c r="BV105">
        <v>0</v>
      </c>
      <c r="BW105">
        <v>112</v>
      </c>
      <c r="BX105">
        <v>0</v>
      </c>
      <c r="BY105">
        <v>0</v>
      </c>
      <c r="BZ105">
        <v>0</v>
      </c>
      <c r="CA105">
        <v>0</v>
      </c>
      <c r="CB105">
        <v>0</v>
      </c>
      <c r="CC105">
        <v>0</v>
      </c>
      <c r="CD105">
        <v>8.6920000000000002</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1</v>
      </c>
      <c r="FR105">
        <v>0</v>
      </c>
      <c r="FS105">
        <v>0</v>
      </c>
      <c r="FT105">
        <v>0</v>
      </c>
      <c r="FU105">
        <v>0</v>
      </c>
      <c r="FV105">
        <v>0</v>
      </c>
      <c r="FW105">
        <v>0</v>
      </c>
      <c r="FX105">
        <v>3.3159999999999998</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1.4999999999999999E-2</v>
      </c>
      <c r="HI105">
        <v>0</v>
      </c>
      <c r="HJ105">
        <v>0</v>
      </c>
      <c r="HK105">
        <v>0</v>
      </c>
      <c r="HL105">
        <v>0</v>
      </c>
      <c r="HM105">
        <v>0</v>
      </c>
      <c r="HN105">
        <v>112</v>
      </c>
      <c r="HO105">
        <v>0</v>
      </c>
      <c r="HP105">
        <v>0</v>
      </c>
      <c r="HQ105">
        <v>0</v>
      </c>
      <c r="HR105">
        <v>0</v>
      </c>
      <c r="HS105">
        <v>0</v>
      </c>
      <c r="HT105">
        <v>0</v>
      </c>
      <c r="HU105">
        <v>8.6920000000000002</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0.9</v>
      </c>
      <c r="LI105">
        <v>1</v>
      </c>
      <c r="LJ105">
        <v>0</v>
      </c>
      <c r="LK105">
        <v>0</v>
      </c>
      <c r="LL105">
        <v>0</v>
      </c>
      <c r="LM105">
        <v>1</v>
      </c>
      <c r="LN105">
        <v>0</v>
      </c>
      <c r="LO105">
        <v>1</v>
      </c>
      <c r="LP105">
        <v>1</v>
      </c>
      <c r="LQ105">
        <v>0</v>
      </c>
      <c r="LR105">
        <v>0</v>
      </c>
      <c r="LS105">
        <v>0</v>
      </c>
      <c r="LT105">
        <v>0</v>
      </c>
      <c r="LU105">
        <v>0</v>
      </c>
      <c r="LV105">
        <v>0</v>
      </c>
      <c r="LW105">
        <v>0</v>
      </c>
      <c r="LX105">
        <v>0</v>
      </c>
      <c r="LY105">
        <v>0</v>
      </c>
      <c r="LZ105">
        <v>0</v>
      </c>
      <c r="MA105">
        <v>0</v>
      </c>
      <c r="MB105">
        <v>0</v>
      </c>
      <c r="MC105">
        <v>0</v>
      </c>
      <c r="MD105">
        <v>0</v>
      </c>
      <c r="ME105">
        <v>0</v>
      </c>
      <c r="MF105">
        <v>0</v>
      </c>
      <c r="MG105">
        <v>0</v>
      </c>
      <c r="MH105">
        <v>0</v>
      </c>
      <c r="MI105">
        <v>0</v>
      </c>
      <c r="MJ105">
        <v>0</v>
      </c>
      <c r="MK105">
        <v>0</v>
      </c>
      <c r="ML105">
        <v>0</v>
      </c>
      <c r="MM105">
        <v>0</v>
      </c>
      <c r="MN105">
        <v>0</v>
      </c>
      <c r="MO105">
        <v>0</v>
      </c>
      <c r="MP105">
        <v>0</v>
      </c>
      <c r="MQ105">
        <v>0</v>
      </c>
    </row>
    <row r="106" spans="1:355" x14ac:dyDescent="0.2">
      <c r="A106" t="str">
        <v>GS TPDDTEC</v>
      </c>
      <c r="B106" t="str">
        <v>GS TPDDTEC v1</v>
      </c>
      <c r="C106" t="str">
        <v>GS1267</v>
      </c>
      <c r="D106" t="str">
        <v>5th</v>
      </c>
      <c r="E106">
        <v>0</v>
      </c>
      <c r="F106">
        <v>59891</v>
      </c>
      <c r="G106" t="str">
        <v>firewood</v>
      </c>
      <c r="H106">
        <v>10996</v>
      </c>
      <c r="I106">
        <v>1.6214223572260641E-2</v>
      </c>
      <c r="J106">
        <v>1.5584848092E-2</v>
      </c>
      <c r="K106" t="str">
        <v>gs_imp_firewood</v>
      </c>
      <c r="L106">
        <v>1</v>
      </c>
      <c r="M106" t="str">
        <v>Sub-Saharan Africa</v>
      </c>
      <c r="N106" t="str">
        <v>Rwanda</v>
      </c>
      <c r="O106" t="str">
        <v>Eastern Province- Bugesera (formerly kigali-ngali admin unit)</v>
      </c>
      <c r="P106">
        <v>4.3</v>
      </c>
      <c r="Q106">
        <v>0.98</v>
      </c>
      <c r="R106">
        <v>0.48299999999999998</v>
      </c>
      <c r="S106">
        <v>0.501</v>
      </c>
      <c r="T106">
        <v>678170</v>
      </c>
      <c r="U106">
        <v>0</v>
      </c>
      <c r="V106">
        <v>1</v>
      </c>
      <c r="W106">
        <v>0</v>
      </c>
      <c r="X106">
        <v>678170</v>
      </c>
      <c r="Y106">
        <v>1</v>
      </c>
      <c r="Z106">
        <v>0</v>
      </c>
      <c r="AA106">
        <v>0</v>
      </c>
      <c r="AB106">
        <v>0</v>
      </c>
      <c r="AC106">
        <v>0</v>
      </c>
      <c r="AD106">
        <v>0</v>
      </c>
      <c r="AE106">
        <v>0</v>
      </c>
      <c r="AF106">
        <v>0</v>
      </c>
      <c r="AG106">
        <v>0</v>
      </c>
      <c r="AH106">
        <v>0</v>
      </c>
      <c r="AI106">
        <v>0</v>
      </c>
      <c r="AJ106">
        <v>0</v>
      </c>
      <c r="AK106">
        <v>0</v>
      </c>
      <c r="AL106">
        <v>0</v>
      </c>
      <c r="AM106">
        <v>13.615999999999998</v>
      </c>
      <c r="AN106">
        <v>0</v>
      </c>
      <c r="AO106">
        <v>0</v>
      </c>
      <c r="AP106">
        <v>0</v>
      </c>
      <c r="AQ106">
        <v>0</v>
      </c>
      <c r="AR106">
        <v>0</v>
      </c>
      <c r="AS106">
        <v>0</v>
      </c>
      <c r="AT106">
        <v>0</v>
      </c>
      <c r="AU106">
        <v>0</v>
      </c>
      <c r="AV106">
        <v>0</v>
      </c>
      <c r="AW106">
        <v>0</v>
      </c>
      <c r="AX106">
        <v>0</v>
      </c>
      <c r="AY106">
        <v>0</v>
      </c>
      <c r="AZ106">
        <v>0</v>
      </c>
      <c r="BA106">
        <v>0</v>
      </c>
      <c r="BB106">
        <v>0</v>
      </c>
      <c r="BC106">
        <v>0.1</v>
      </c>
      <c r="BD106">
        <v>0</v>
      </c>
      <c r="BE106">
        <v>0</v>
      </c>
      <c r="BF106">
        <v>0</v>
      </c>
      <c r="BG106">
        <v>0</v>
      </c>
      <c r="BH106">
        <v>0</v>
      </c>
      <c r="BI106">
        <v>0</v>
      </c>
      <c r="BJ106">
        <v>0</v>
      </c>
      <c r="BK106">
        <v>0</v>
      </c>
      <c r="BL106">
        <v>0</v>
      </c>
      <c r="BM106">
        <v>0</v>
      </c>
      <c r="BN106">
        <v>0</v>
      </c>
      <c r="BO106">
        <v>0</v>
      </c>
      <c r="BP106">
        <v>0</v>
      </c>
      <c r="BQ106">
        <v>1.4999999999999999E-2</v>
      </c>
      <c r="BR106">
        <v>0</v>
      </c>
      <c r="BS106">
        <v>0</v>
      </c>
      <c r="BT106">
        <v>0</v>
      </c>
      <c r="BU106">
        <v>0</v>
      </c>
      <c r="BV106">
        <v>0</v>
      </c>
      <c r="BW106">
        <v>112</v>
      </c>
      <c r="BX106">
        <v>0</v>
      </c>
      <c r="BY106">
        <v>0</v>
      </c>
      <c r="BZ106">
        <v>0</v>
      </c>
      <c r="CA106">
        <v>0</v>
      </c>
      <c r="CB106">
        <v>0</v>
      </c>
      <c r="CC106">
        <v>0</v>
      </c>
      <c r="CD106">
        <v>8.6920000000000002</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1</v>
      </c>
      <c r="FR106">
        <v>0</v>
      </c>
      <c r="FS106">
        <v>0</v>
      </c>
      <c r="FT106">
        <v>0</v>
      </c>
      <c r="FU106">
        <v>0</v>
      </c>
      <c r="FV106">
        <v>0</v>
      </c>
      <c r="FW106">
        <v>0</v>
      </c>
      <c r="FX106">
        <v>3.8699999999999997</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1.4999999999999999E-2</v>
      </c>
      <c r="HI106">
        <v>0</v>
      </c>
      <c r="HJ106">
        <v>0</v>
      </c>
      <c r="HK106">
        <v>0</v>
      </c>
      <c r="HL106">
        <v>0</v>
      </c>
      <c r="HM106">
        <v>0</v>
      </c>
      <c r="HN106">
        <v>112</v>
      </c>
      <c r="HO106">
        <v>0</v>
      </c>
      <c r="HP106">
        <v>0</v>
      </c>
      <c r="HQ106">
        <v>0</v>
      </c>
      <c r="HR106">
        <v>0</v>
      </c>
      <c r="HS106">
        <v>0</v>
      </c>
      <c r="HT106">
        <v>0</v>
      </c>
      <c r="HU106">
        <v>8.6920000000000002</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0.9</v>
      </c>
      <c r="LI106">
        <v>1</v>
      </c>
      <c r="LJ106">
        <v>0</v>
      </c>
      <c r="LK106">
        <v>0</v>
      </c>
      <c r="LL106">
        <v>0</v>
      </c>
      <c r="LM106">
        <v>1</v>
      </c>
      <c r="LN106">
        <v>0</v>
      </c>
      <c r="LO106">
        <v>1</v>
      </c>
      <c r="LP106">
        <v>1</v>
      </c>
      <c r="LQ106">
        <v>0</v>
      </c>
      <c r="LR106">
        <v>0</v>
      </c>
      <c r="LS106">
        <v>0</v>
      </c>
      <c r="LT106">
        <v>0</v>
      </c>
      <c r="LU106">
        <v>0</v>
      </c>
      <c r="LV106">
        <v>0</v>
      </c>
      <c r="LW106">
        <v>0</v>
      </c>
      <c r="LX106">
        <v>0</v>
      </c>
      <c r="LY106">
        <v>0</v>
      </c>
      <c r="LZ106">
        <v>0</v>
      </c>
      <c r="MA106">
        <v>0</v>
      </c>
      <c r="MB106">
        <v>0</v>
      </c>
      <c r="MC106">
        <v>0</v>
      </c>
      <c r="MD106">
        <v>0</v>
      </c>
      <c r="ME106">
        <v>0</v>
      </c>
      <c r="MF106">
        <v>0</v>
      </c>
      <c r="MG106">
        <v>0</v>
      </c>
      <c r="MH106">
        <v>0</v>
      </c>
      <c r="MI106">
        <v>0</v>
      </c>
      <c r="MJ106">
        <v>0</v>
      </c>
      <c r="MK106">
        <v>0</v>
      </c>
      <c r="ML106">
        <v>0</v>
      </c>
      <c r="MM106">
        <v>0</v>
      </c>
      <c r="MN106">
        <v>0</v>
      </c>
      <c r="MO106">
        <v>0</v>
      </c>
      <c r="MP106">
        <v>0</v>
      </c>
      <c r="MQ106">
        <v>0</v>
      </c>
    </row>
    <row r="107" spans="1:355" x14ac:dyDescent="0.2">
      <c r="A107" t="str">
        <v>GS TPDDTEC</v>
      </c>
      <c r="B107" t="str">
        <v>GS TPDDTEC v1</v>
      </c>
      <c r="C107" t="str">
        <v>GS1267</v>
      </c>
      <c r="D107" t="str">
        <v>6th</v>
      </c>
      <c r="E107">
        <v>0</v>
      </c>
      <c r="F107">
        <v>59891</v>
      </c>
      <c r="G107" t="str">
        <v>firewood</v>
      </c>
      <c r="H107">
        <v>3083</v>
      </c>
      <c r="I107">
        <v>4.5336368502473428E-3</v>
      </c>
      <c r="J107">
        <v>4.3143333849863016E-3</v>
      </c>
      <c r="K107" t="str">
        <v>gs_imp_firewood</v>
      </c>
      <c r="L107">
        <v>1</v>
      </c>
      <c r="M107" t="str">
        <v>Sub-Saharan Africa</v>
      </c>
      <c r="N107" t="str">
        <v>Rwanda</v>
      </c>
      <c r="O107" t="str">
        <v>Eastern Province- Bugesera (formerly kigali-ngali admin unit)</v>
      </c>
      <c r="P107">
        <v>4.3</v>
      </c>
      <c r="Q107">
        <v>0.98</v>
      </c>
      <c r="R107">
        <v>0.48299999999999998</v>
      </c>
      <c r="S107">
        <v>0.501</v>
      </c>
      <c r="T107">
        <v>680028</v>
      </c>
      <c r="U107">
        <v>0</v>
      </c>
      <c r="V107">
        <v>1</v>
      </c>
      <c r="W107">
        <v>0</v>
      </c>
      <c r="X107">
        <v>680028</v>
      </c>
      <c r="Y107">
        <v>1</v>
      </c>
      <c r="Z107">
        <v>0</v>
      </c>
      <c r="AA107">
        <v>0</v>
      </c>
      <c r="AB107">
        <v>0</v>
      </c>
      <c r="AC107">
        <v>0</v>
      </c>
      <c r="AD107">
        <v>0</v>
      </c>
      <c r="AE107">
        <v>0</v>
      </c>
      <c r="AF107">
        <v>0</v>
      </c>
      <c r="AG107">
        <v>0</v>
      </c>
      <c r="AH107">
        <v>0</v>
      </c>
      <c r="AI107">
        <v>0</v>
      </c>
      <c r="AJ107">
        <v>0</v>
      </c>
      <c r="AK107">
        <v>0</v>
      </c>
      <c r="AL107">
        <v>0</v>
      </c>
      <c r="AM107">
        <v>13.620000000000001</v>
      </c>
      <c r="AN107">
        <v>0</v>
      </c>
      <c r="AO107">
        <v>0</v>
      </c>
      <c r="AP107">
        <v>0</v>
      </c>
      <c r="AQ107">
        <v>0</v>
      </c>
      <c r="AR107">
        <v>0</v>
      </c>
      <c r="AS107">
        <v>0</v>
      </c>
      <c r="AT107">
        <v>0</v>
      </c>
      <c r="AU107">
        <v>0</v>
      </c>
      <c r="AV107">
        <v>0</v>
      </c>
      <c r="AW107">
        <v>0</v>
      </c>
      <c r="AX107">
        <v>0</v>
      </c>
      <c r="AY107">
        <v>0</v>
      </c>
      <c r="AZ107">
        <v>0</v>
      </c>
      <c r="BA107">
        <v>0</v>
      </c>
      <c r="BB107">
        <v>0</v>
      </c>
      <c r="BC107">
        <v>0.1</v>
      </c>
      <c r="BD107">
        <v>0</v>
      </c>
      <c r="BE107">
        <v>0</v>
      </c>
      <c r="BF107">
        <v>0</v>
      </c>
      <c r="BG107">
        <v>0</v>
      </c>
      <c r="BH107">
        <v>0</v>
      </c>
      <c r="BI107">
        <v>0</v>
      </c>
      <c r="BJ107">
        <v>0</v>
      </c>
      <c r="BK107">
        <v>0</v>
      </c>
      <c r="BL107">
        <v>0</v>
      </c>
      <c r="BM107">
        <v>0</v>
      </c>
      <c r="BN107">
        <v>0</v>
      </c>
      <c r="BO107">
        <v>0</v>
      </c>
      <c r="BP107">
        <v>0</v>
      </c>
      <c r="BQ107">
        <v>1.4999999999999999E-2</v>
      </c>
      <c r="BR107">
        <v>0</v>
      </c>
      <c r="BS107">
        <v>0</v>
      </c>
      <c r="BT107">
        <v>0</v>
      </c>
      <c r="BU107">
        <v>0</v>
      </c>
      <c r="BV107">
        <v>0</v>
      </c>
      <c r="BW107">
        <v>112</v>
      </c>
      <c r="BX107">
        <v>0</v>
      </c>
      <c r="BY107">
        <v>0</v>
      </c>
      <c r="BZ107">
        <v>0</v>
      </c>
      <c r="CA107">
        <v>0</v>
      </c>
      <c r="CB107">
        <v>0</v>
      </c>
      <c r="CC107">
        <v>0</v>
      </c>
      <c r="CD107">
        <v>8.6920000000000002</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v>
      </c>
      <c r="FR107">
        <v>0</v>
      </c>
      <c r="FS107">
        <v>0</v>
      </c>
      <c r="FT107">
        <v>0</v>
      </c>
      <c r="FU107">
        <v>0</v>
      </c>
      <c r="FV107">
        <v>0</v>
      </c>
      <c r="FW107">
        <v>0</v>
      </c>
      <c r="FX107">
        <v>4.9479452054794519</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1.4999999999999999E-2</v>
      </c>
      <c r="HI107">
        <v>0</v>
      </c>
      <c r="HJ107">
        <v>0</v>
      </c>
      <c r="HK107">
        <v>0</v>
      </c>
      <c r="HL107">
        <v>0</v>
      </c>
      <c r="HM107">
        <v>0</v>
      </c>
      <c r="HN107">
        <v>112</v>
      </c>
      <c r="HO107">
        <v>0</v>
      </c>
      <c r="HP107">
        <v>0</v>
      </c>
      <c r="HQ107">
        <v>0</v>
      </c>
      <c r="HR107">
        <v>0</v>
      </c>
      <c r="HS107">
        <v>0</v>
      </c>
      <c r="HT107">
        <v>0</v>
      </c>
      <c r="HU107">
        <v>8.6920000000000002</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0.28000000000000003</v>
      </c>
      <c r="LI107">
        <v>1</v>
      </c>
      <c r="LJ107">
        <v>0</v>
      </c>
      <c r="LK107">
        <v>0</v>
      </c>
      <c r="LL107">
        <v>0</v>
      </c>
      <c r="LM107">
        <v>1</v>
      </c>
      <c r="LN107">
        <v>0</v>
      </c>
      <c r="LO107">
        <v>1</v>
      </c>
      <c r="LP107">
        <v>1</v>
      </c>
      <c r="LQ107">
        <v>0</v>
      </c>
      <c r="LR107">
        <v>0</v>
      </c>
      <c r="LS107">
        <v>0</v>
      </c>
      <c r="LT107">
        <v>0</v>
      </c>
      <c r="LU107">
        <v>0</v>
      </c>
      <c r="LV107">
        <v>0</v>
      </c>
      <c r="LW107">
        <v>0</v>
      </c>
      <c r="LX107">
        <v>0</v>
      </c>
      <c r="LY107">
        <v>0</v>
      </c>
      <c r="LZ107">
        <v>0</v>
      </c>
      <c r="MA107">
        <v>0</v>
      </c>
      <c r="MB107">
        <v>0</v>
      </c>
      <c r="MC107">
        <v>0</v>
      </c>
      <c r="MD107">
        <v>0</v>
      </c>
      <c r="ME107">
        <v>0</v>
      </c>
      <c r="MF107">
        <v>0</v>
      </c>
      <c r="MG107">
        <v>0</v>
      </c>
      <c r="MH107">
        <v>0</v>
      </c>
      <c r="MI107">
        <v>0</v>
      </c>
      <c r="MJ107">
        <v>0</v>
      </c>
      <c r="MK107">
        <v>0</v>
      </c>
      <c r="ML107">
        <v>0</v>
      </c>
      <c r="MM107">
        <v>0</v>
      </c>
      <c r="MN107">
        <v>0</v>
      </c>
      <c r="MO107">
        <v>0</v>
      </c>
      <c r="MP107">
        <v>0</v>
      </c>
      <c r="MQ107">
        <v>0</v>
      </c>
    </row>
    <row r="108" spans="1:355" x14ac:dyDescent="0.2">
      <c r="A108" t="str">
        <v>GS TPDDTEC</v>
      </c>
      <c r="B108" t="str">
        <v>GS TPDDTEC v1</v>
      </c>
      <c r="C108" t="str">
        <v>GS2439</v>
      </c>
      <c r="D108" t="str">
        <v>1st 2012</v>
      </c>
      <c r="E108" t="str">
        <v>ecocina</v>
      </c>
      <c r="F108">
        <v>30313</v>
      </c>
      <c r="G108" t="str">
        <v>firewood</v>
      </c>
      <c r="H108">
        <v>172</v>
      </c>
      <c r="I108">
        <v>1.9232919601923294E-2</v>
      </c>
      <c r="J108">
        <v>1.8698659063391999E-2</v>
      </c>
      <c r="K108" t="str">
        <v>gs_imp_firewood</v>
      </c>
      <c r="L108">
        <v>1</v>
      </c>
      <c r="M108" t="str">
        <v>Central America</v>
      </c>
      <c r="N108" t="str">
        <v>Guatemala</v>
      </c>
      <c r="O108" t="str">
        <v>Guatemala tot</v>
      </c>
      <c r="P108">
        <v>4.8</v>
      </c>
      <c r="Q108">
        <v>0.61170000000000002</v>
      </c>
      <c r="R108">
        <v>0.28999999999999998</v>
      </c>
      <c r="S108">
        <v>0.34899999999999998</v>
      </c>
      <c r="T108">
        <v>8943</v>
      </c>
      <c r="U108">
        <v>0</v>
      </c>
      <c r="V108">
        <v>1</v>
      </c>
      <c r="W108">
        <v>0</v>
      </c>
      <c r="X108">
        <v>8943</v>
      </c>
      <c r="Y108">
        <v>1</v>
      </c>
      <c r="Z108">
        <v>0</v>
      </c>
      <c r="AA108">
        <v>0</v>
      </c>
      <c r="AB108">
        <v>0</v>
      </c>
      <c r="AC108">
        <v>0</v>
      </c>
      <c r="AD108">
        <v>0</v>
      </c>
      <c r="AE108">
        <v>0</v>
      </c>
      <c r="AF108">
        <v>0</v>
      </c>
      <c r="AG108">
        <v>0</v>
      </c>
      <c r="AH108">
        <v>0</v>
      </c>
      <c r="AI108">
        <v>0</v>
      </c>
      <c r="AJ108">
        <v>0</v>
      </c>
      <c r="AK108">
        <v>0</v>
      </c>
      <c r="AL108">
        <v>0</v>
      </c>
      <c r="AM108">
        <v>24.119999999999997</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1.4999999999999999E-2</v>
      </c>
      <c r="BR108">
        <v>0</v>
      </c>
      <c r="BS108">
        <v>0</v>
      </c>
      <c r="BT108">
        <v>0</v>
      </c>
      <c r="BU108">
        <v>0</v>
      </c>
      <c r="BV108">
        <v>0</v>
      </c>
      <c r="BW108">
        <v>112</v>
      </c>
      <c r="BX108">
        <v>0</v>
      </c>
      <c r="BY108">
        <v>0</v>
      </c>
      <c r="BZ108">
        <v>0</v>
      </c>
      <c r="CA108">
        <v>0</v>
      </c>
      <c r="CB108">
        <v>0</v>
      </c>
      <c r="CC108">
        <v>0</v>
      </c>
      <c r="CD108">
        <v>8.6920000000000002</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1</v>
      </c>
      <c r="FR108">
        <v>0</v>
      </c>
      <c r="FS108">
        <v>0</v>
      </c>
      <c r="FT108">
        <v>0</v>
      </c>
      <c r="FU108">
        <v>0</v>
      </c>
      <c r="FV108">
        <v>0</v>
      </c>
      <c r="FW108">
        <v>0</v>
      </c>
      <c r="FX108">
        <v>7.46</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1.4999999999999999E-2</v>
      </c>
      <c r="HI108">
        <v>0</v>
      </c>
      <c r="HJ108">
        <v>0</v>
      </c>
      <c r="HK108">
        <v>0</v>
      </c>
      <c r="HL108">
        <v>0</v>
      </c>
      <c r="HM108">
        <v>0</v>
      </c>
      <c r="HN108">
        <v>112</v>
      </c>
      <c r="HO108">
        <v>0</v>
      </c>
      <c r="HP108">
        <v>0</v>
      </c>
      <c r="HQ108">
        <v>0</v>
      </c>
      <c r="HR108">
        <v>0</v>
      </c>
      <c r="HS108">
        <v>0</v>
      </c>
      <c r="HT108">
        <v>0</v>
      </c>
      <c r="HU108">
        <v>8.6920000000000002</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0.96919999999999995</v>
      </c>
      <c r="LI108">
        <v>1</v>
      </c>
      <c r="LJ108">
        <v>0</v>
      </c>
      <c r="LK108">
        <v>0</v>
      </c>
      <c r="LL108">
        <v>0</v>
      </c>
      <c r="LM108">
        <v>1</v>
      </c>
      <c r="LN108">
        <v>0</v>
      </c>
      <c r="LO108">
        <v>1</v>
      </c>
      <c r="LP108">
        <v>1</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0</v>
      </c>
      <c r="MJ108">
        <v>0</v>
      </c>
      <c r="MK108">
        <v>0</v>
      </c>
      <c r="ML108">
        <v>0</v>
      </c>
      <c r="MM108">
        <v>0</v>
      </c>
      <c r="MN108">
        <v>0</v>
      </c>
      <c r="MO108">
        <v>0</v>
      </c>
      <c r="MP108">
        <v>0</v>
      </c>
      <c r="MQ108">
        <v>0</v>
      </c>
    </row>
    <row r="109" spans="1:355" x14ac:dyDescent="0.2">
      <c r="A109" t="str">
        <v>GS TPDDTEC</v>
      </c>
      <c r="B109" t="str">
        <v>GS TPDDTEC v1</v>
      </c>
      <c r="C109" t="str">
        <v>GS2439</v>
      </c>
      <c r="D109" t="str">
        <v>1st 2013</v>
      </c>
      <c r="E109" t="str">
        <v>ecocina</v>
      </c>
      <c r="F109">
        <v>30313</v>
      </c>
      <c r="G109" t="str">
        <v>firewood</v>
      </c>
      <c r="H109">
        <v>4754</v>
      </c>
      <c r="I109">
        <v>1.9372295254317405E-2</v>
      </c>
      <c r="J109">
        <v>1.8876889141651199E-2</v>
      </c>
      <c r="K109" t="str">
        <v>gs_imp_firewood</v>
      </c>
      <c r="L109">
        <v>1</v>
      </c>
      <c r="M109" t="str">
        <v>Central America</v>
      </c>
      <c r="N109" t="str">
        <v>Guatemala</v>
      </c>
      <c r="O109" t="str">
        <v>Guatemala tot</v>
      </c>
      <c r="P109">
        <v>4.8</v>
      </c>
      <c r="Q109">
        <v>0.61170000000000002</v>
      </c>
      <c r="R109">
        <v>0.28999999999999998</v>
      </c>
      <c r="S109">
        <v>0.34899999999999998</v>
      </c>
      <c r="T109">
        <v>245402</v>
      </c>
      <c r="U109">
        <v>0</v>
      </c>
      <c r="V109">
        <v>1</v>
      </c>
      <c r="W109">
        <v>0</v>
      </c>
      <c r="X109">
        <v>245402</v>
      </c>
      <c r="Y109">
        <v>1</v>
      </c>
      <c r="Z109">
        <v>0</v>
      </c>
      <c r="AA109">
        <v>0</v>
      </c>
      <c r="AB109">
        <v>0</v>
      </c>
      <c r="AC109">
        <v>0</v>
      </c>
      <c r="AD109">
        <v>0</v>
      </c>
      <c r="AE109">
        <v>0</v>
      </c>
      <c r="AF109">
        <v>0</v>
      </c>
      <c r="AG109">
        <v>0</v>
      </c>
      <c r="AH109">
        <v>0</v>
      </c>
      <c r="AI109">
        <v>0</v>
      </c>
      <c r="AJ109">
        <v>0</v>
      </c>
      <c r="AK109">
        <v>0</v>
      </c>
      <c r="AL109">
        <v>0</v>
      </c>
      <c r="AM109">
        <v>24.119999999999997</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1.4999999999999999E-2</v>
      </c>
      <c r="BR109">
        <v>0</v>
      </c>
      <c r="BS109">
        <v>0</v>
      </c>
      <c r="BT109">
        <v>0</v>
      </c>
      <c r="BU109">
        <v>0</v>
      </c>
      <c r="BV109">
        <v>0</v>
      </c>
      <c r="BW109">
        <v>112</v>
      </c>
      <c r="BX109">
        <v>0</v>
      </c>
      <c r="BY109">
        <v>0</v>
      </c>
      <c r="BZ109">
        <v>0</v>
      </c>
      <c r="CA109">
        <v>0</v>
      </c>
      <c r="CB109">
        <v>0</v>
      </c>
      <c r="CC109">
        <v>0</v>
      </c>
      <c r="CD109">
        <v>8.6920000000000002</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1</v>
      </c>
      <c r="FR109">
        <v>0</v>
      </c>
      <c r="FS109">
        <v>0</v>
      </c>
      <c r="FT109">
        <v>0</v>
      </c>
      <c r="FU109">
        <v>0</v>
      </c>
      <c r="FV109">
        <v>0</v>
      </c>
      <c r="FW109">
        <v>0</v>
      </c>
      <c r="FX109">
        <v>7.3220000000000001</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1.4999999999999999E-2</v>
      </c>
      <c r="HI109">
        <v>0</v>
      </c>
      <c r="HJ109">
        <v>0</v>
      </c>
      <c r="HK109">
        <v>0</v>
      </c>
      <c r="HL109">
        <v>0</v>
      </c>
      <c r="HM109">
        <v>0</v>
      </c>
      <c r="HN109">
        <v>112</v>
      </c>
      <c r="HO109">
        <v>0</v>
      </c>
      <c r="HP109">
        <v>0</v>
      </c>
      <c r="HQ109">
        <v>0</v>
      </c>
      <c r="HR109">
        <v>0</v>
      </c>
      <c r="HS109">
        <v>0</v>
      </c>
      <c r="HT109">
        <v>0</v>
      </c>
      <c r="HU109">
        <v>8.6920000000000002</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0.97040000000000004</v>
      </c>
      <c r="LI109">
        <v>1</v>
      </c>
      <c r="LJ109">
        <v>0</v>
      </c>
      <c r="LK109">
        <v>0</v>
      </c>
      <c r="LL109">
        <v>0</v>
      </c>
      <c r="LM109">
        <v>1</v>
      </c>
      <c r="LN109">
        <v>0</v>
      </c>
      <c r="LO109">
        <v>1</v>
      </c>
      <c r="LP109">
        <v>1</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0</v>
      </c>
    </row>
    <row r="110" spans="1:355" x14ac:dyDescent="0.2">
      <c r="A110" t="str">
        <v>GS TPDDTEC</v>
      </c>
      <c r="B110" t="str">
        <v>GS TPDDTEC v1</v>
      </c>
      <c r="C110" t="str">
        <v>GS2439</v>
      </c>
      <c r="D110" t="str">
        <v>1st 2014</v>
      </c>
      <c r="E110" t="str">
        <v>ecocina</v>
      </c>
      <c r="F110">
        <v>30313</v>
      </c>
      <c r="G110" t="str">
        <v>firewood</v>
      </c>
      <c r="H110">
        <v>8973</v>
      </c>
      <c r="I110">
        <v>1.9821467623610808E-2</v>
      </c>
      <c r="J110">
        <v>1.9178405816935199E-2</v>
      </c>
      <c r="K110" t="str">
        <v>gs_imp_firewood</v>
      </c>
      <c r="L110">
        <v>1</v>
      </c>
      <c r="M110" t="str">
        <v>Central America</v>
      </c>
      <c r="N110" t="str">
        <v>Guatemala</v>
      </c>
      <c r="O110" t="str">
        <v>Guatemala tot</v>
      </c>
      <c r="P110">
        <v>4.8</v>
      </c>
      <c r="Q110">
        <v>0.61170000000000002</v>
      </c>
      <c r="R110">
        <v>0.28999999999999998</v>
      </c>
      <c r="S110">
        <v>0.34899999999999998</v>
      </c>
      <c r="T110">
        <v>452691</v>
      </c>
      <c r="U110">
        <v>0</v>
      </c>
      <c r="V110">
        <v>1</v>
      </c>
      <c r="W110">
        <v>0</v>
      </c>
      <c r="X110">
        <v>452691</v>
      </c>
      <c r="Y110">
        <v>1</v>
      </c>
      <c r="Z110">
        <v>0</v>
      </c>
      <c r="AA110">
        <v>0</v>
      </c>
      <c r="AB110">
        <v>0</v>
      </c>
      <c r="AC110">
        <v>0</v>
      </c>
      <c r="AD110">
        <v>0</v>
      </c>
      <c r="AE110">
        <v>0</v>
      </c>
      <c r="AF110">
        <v>0</v>
      </c>
      <c r="AG110">
        <v>0</v>
      </c>
      <c r="AH110">
        <v>0</v>
      </c>
      <c r="AI110">
        <v>0</v>
      </c>
      <c r="AJ110">
        <v>0</v>
      </c>
      <c r="AK110">
        <v>0</v>
      </c>
      <c r="AL110">
        <v>0</v>
      </c>
      <c r="AM110">
        <v>24.119999999999997</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1.4999999999999999E-2</v>
      </c>
      <c r="BR110">
        <v>0</v>
      </c>
      <c r="BS110">
        <v>0</v>
      </c>
      <c r="BT110">
        <v>0</v>
      </c>
      <c r="BU110">
        <v>0</v>
      </c>
      <c r="BV110">
        <v>0</v>
      </c>
      <c r="BW110">
        <v>112</v>
      </c>
      <c r="BX110">
        <v>0</v>
      </c>
      <c r="BY110">
        <v>0</v>
      </c>
      <c r="BZ110">
        <v>0</v>
      </c>
      <c r="CA110">
        <v>0</v>
      </c>
      <c r="CB110">
        <v>0</v>
      </c>
      <c r="CC110">
        <v>0</v>
      </c>
      <c r="CD110">
        <v>8.6920000000000002</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1</v>
      </c>
      <c r="FR110">
        <v>0</v>
      </c>
      <c r="FS110">
        <v>0</v>
      </c>
      <c r="FT110">
        <v>0</v>
      </c>
      <c r="FU110">
        <v>0</v>
      </c>
      <c r="FV110">
        <v>0</v>
      </c>
      <c r="FW110">
        <v>0</v>
      </c>
      <c r="FX110">
        <v>7.3220000000000001</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1.4999999999999999E-2</v>
      </c>
      <c r="HI110">
        <v>0</v>
      </c>
      <c r="HJ110">
        <v>0</v>
      </c>
      <c r="HK110">
        <v>0</v>
      </c>
      <c r="HL110">
        <v>0</v>
      </c>
      <c r="HM110">
        <v>0</v>
      </c>
      <c r="HN110">
        <v>112</v>
      </c>
      <c r="HO110">
        <v>0</v>
      </c>
      <c r="HP110">
        <v>0</v>
      </c>
      <c r="HQ110">
        <v>0</v>
      </c>
      <c r="HR110">
        <v>0</v>
      </c>
      <c r="HS110">
        <v>0</v>
      </c>
      <c r="HT110">
        <v>0</v>
      </c>
      <c r="HU110">
        <v>8.6920000000000002</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0.9859</v>
      </c>
      <c r="LI110">
        <v>1</v>
      </c>
      <c r="LJ110">
        <v>0</v>
      </c>
      <c r="LK110">
        <v>0</v>
      </c>
      <c r="LL110">
        <v>0</v>
      </c>
      <c r="LM110">
        <v>1</v>
      </c>
      <c r="LN110">
        <v>0</v>
      </c>
      <c r="LO110">
        <v>1</v>
      </c>
      <c r="LP110">
        <v>1</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0</v>
      </c>
    </row>
    <row r="111" spans="1:355" x14ac:dyDescent="0.2">
      <c r="A111" t="str">
        <v>GS TPDDTEC</v>
      </c>
      <c r="B111" t="str">
        <v>GS TPDDTEC v1</v>
      </c>
      <c r="C111" t="str">
        <v>GS2439</v>
      </c>
      <c r="D111" t="str">
        <v>1st 2012</v>
      </c>
      <c r="E111" t="str">
        <v>ecoplancha</v>
      </c>
      <c r="F111">
        <v>30313</v>
      </c>
      <c r="G111" t="str">
        <v>firewood</v>
      </c>
      <c r="H111">
        <v>1443</v>
      </c>
      <c r="I111">
        <v>1.8721781099174842E-2</v>
      </c>
      <c r="J111">
        <v>1.782363512823102E-2</v>
      </c>
      <c r="K111" t="str">
        <v>gs_imp_firewood</v>
      </c>
      <c r="L111">
        <v>1</v>
      </c>
      <c r="M111" t="str">
        <v>Central America</v>
      </c>
      <c r="N111" t="str">
        <v>Guatemala</v>
      </c>
      <c r="O111" t="str">
        <v>Guatemala tot</v>
      </c>
      <c r="P111">
        <v>4.8</v>
      </c>
      <c r="Q111">
        <v>0.61170000000000002</v>
      </c>
      <c r="R111">
        <v>0.28999999999999998</v>
      </c>
      <c r="S111">
        <v>0.34899999999999998</v>
      </c>
      <c r="T111">
        <v>77076</v>
      </c>
      <c r="U111">
        <v>0</v>
      </c>
      <c r="V111">
        <v>1</v>
      </c>
      <c r="W111">
        <v>0</v>
      </c>
      <c r="X111">
        <v>77076</v>
      </c>
      <c r="Y111">
        <v>1</v>
      </c>
      <c r="Z111">
        <v>0</v>
      </c>
      <c r="AA111">
        <v>0</v>
      </c>
      <c r="AB111">
        <v>0</v>
      </c>
      <c r="AC111">
        <v>0</v>
      </c>
      <c r="AD111">
        <v>0</v>
      </c>
      <c r="AE111">
        <v>0</v>
      </c>
      <c r="AF111">
        <v>0</v>
      </c>
      <c r="AG111">
        <v>0</v>
      </c>
      <c r="AH111">
        <v>0</v>
      </c>
      <c r="AI111">
        <v>0</v>
      </c>
      <c r="AJ111">
        <v>0</v>
      </c>
      <c r="AK111">
        <v>0</v>
      </c>
      <c r="AL111">
        <v>0</v>
      </c>
      <c r="AM111">
        <v>24.119999999999997</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1.4999999999999999E-2</v>
      </c>
      <c r="BR111">
        <v>0</v>
      </c>
      <c r="BS111">
        <v>0</v>
      </c>
      <c r="BT111">
        <v>0</v>
      </c>
      <c r="BU111">
        <v>0</v>
      </c>
      <c r="BV111">
        <v>0</v>
      </c>
      <c r="BW111">
        <v>112</v>
      </c>
      <c r="BX111">
        <v>0</v>
      </c>
      <c r="BY111">
        <v>0</v>
      </c>
      <c r="BZ111">
        <v>0</v>
      </c>
      <c r="CA111">
        <v>0</v>
      </c>
      <c r="CB111">
        <v>0</v>
      </c>
      <c r="CC111">
        <v>0</v>
      </c>
      <c r="CD111">
        <v>8.6920000000000002</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1</v>
      </c>
      <c r="FR111">
        <v>0</v>
      </c>
      <c r="FS111">
        <v>0</v>
      </c>
      <c r="FT111">
        <v>0</v>
      </c>
      <c r="FU111">
        <v>0</v>
      </c>
      <c r="FV111">
        <v>0</v>
      </c>
      <c r="FW111">
        <v>0</v>
      </c>
      <c r="FX111">
        <v>6.569</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1.4999999999999999E-2</v>
      </c>
      <c r="HI111">
        <v>0</v>
      </c>
      <c r="HJ111">
        <v>0</v>
      </c>
      <c r="HK111">
        <v>0</v>
      </c>
      <c r="HL111">
        <v>0</v>
      </c>
      <c r="HM111">
        <v>0</v>
      </c>
      <c r="HN111">
        <v>112</v>
      </c>
      <c r="HO111">
        <v>0</v>
      </c>
      <c r="HP111">
        <v>0</v>
      </c>
      <c r="HQ111">
        <v>0</v>
      </c>
      <c r="HR111">
        <v>0</v>
      </c>
      <c r="HS111">
        <v>0</v>
      </c>
      <c r="HT111">
        <v>0</v>
      </c>
      <c r="HU111">
        <v>8.6920000000000002</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0.87694499999999997</v>
      </c>
      <c r="LI111">
        <v>1</v>
      </c>
      <c r="LJ111">
        <v>0</v>
      </c>
      <c r="LK111">
        <v>0</v>
      </c>
      <c r="LL111">
        <v>0</v>
      </c>
      <c r="LM111">
        <v>1</v>
      </c>
      <c r="LN111">
        <v>0</v>
      </c>
      <c r="LO111">
        <v>1</v>
      </c>
      <c r="LP111">
        <v>1</v>
      </c>
      <c r="LQ111">
        <v>0</v>
      </c>
      <c r="LR111">
        <v>0</v>
      </c>
      <c r="LS111">
        <v>0</v>
      </c>
      <c r="LT111">
        <v>0</v>
      </c>
      <c r="LU111">
        <v>0</v>
      </c>
      <c r="LV111">
        <v>0</v>
      </c>
      <c r="LW111">
        <v>0</v>
      </c>
      <c r="LX111">
        <v>0</v>
      </c>
      <c r="LY111">
        <v>0</v>
      </c>
      <c r="LZ111">
        <v>0</v>
      </c>
      <c r="MA111">
        <v>0</v>
      </c>
      <c r="MB111">
        <v>0</v>
      </c>
      <c r="MC111">
        <v>0</v>
      </c>
      <c r="MD111">
        <v>0</v>
      </c>
      <c r="ME111">
        <v>0</v>
      </c>
      <c r="MF111">
        <v>0</v>
      </c>
      <c r="MG111">
        <v>0</v>
      </c>
      <c r="MH111">
        <v>0</v>
      </c>
      <c r="MI111">
        <v>0</v>
      </c>
      <c r="MJ111">
        <v>0</v>
      </c>
      <c r="MK111">
        <v>0</v>
      </c>
      <c r="ML111">
        <v>0</v>
      </c>
      <c r="MM111">
        <v>0</v>
      </c>
      <c r="MN111">
        <v>0</v>
      </c>
      <c r="MO111">
        <v>0</v>
      </c>
      <c r="MP111">
        <v>0</v>
      </c>
      <c r="MQ111">
        <v>0</v>
      </c>
    </row>
    <row r="112" spans="1:355" x14ac:dyDescent="0.2">
      <c r="A112" t="str">
        <v>GS TPDDTEC</v>
      </c>
      <c r="B112" t="str">
        <v>GS TPDDTEC v1</v>
      </c>
      <c r="C112" t="str">
        <v>GS2439</v>
      </c>
      <c r="D112" t="str">
        <v>1st 2013</v>
      </c>
      <c r="E112" t="str">
        <v>ecoplancha</v>
      </c>
      <c r="F112">
        <v>30313</v>
      </c>
      <c r="G112" t="str">
        <v>firewood</v>
      </c>
      <c r="H112">
        <v>4775</v>
      </c>
      <c r="I112">
        <v>1.9135362149251819E-2</v>
      </c>
      <c r="J112">
        <v>1.8399332714768939E-2</v>
      </c>
      <c r="K112" t="str">
        <v>gs_imp_firewood</v>
      </c>
      <c r="L112">
        <v>1</v>
      </c>
      <c r="M112" t="str">
        <v>Central America</v>
      </c>
      <c r="N112" t="str">
        <v>Guatemala</v>
      </c>
      <c r="O112" t="str">
        <v>Guatemala tot</v>
      </c>
      <c r="P112">
        <v>4.8</v>
      </c>
      <c r="Q112">
        <v>0.61170000000000002</v>
      </c>
      <c r="R112">
        <v>0.28999999999999998</v>
      </c>
      <c r="S112">
        <v>0.34899999999999998</v>
      </c>
      <c r="T112">
        <v>249538</v>
      </c>
      <c r="U112">
        <v>0</v>
      </c>
      <c r="V112">
        <v>1</v>
      </c>
      <c r="W112">
        <v>0</v>
      </c>
      <c r="X112">
        <v>249538</v>
      </c>
      <c r="Y112">
        <v>1</v>
      </c>
      <c r="Z112">
        <v>0</v>
      </c>
      <c r="AA112">
        <v>0</v>
      </c>
      <c r="AB112">
        <v>0</v>
      </c>
      <c r="AC112">
        <v>0</v>
      </c>
      <c r="AD112">
        <v>0</v>
      </c>
      <c r="AE112">
        <v>0</v>
      </c>
      <c r="AF112">
        <v>0</v>
      </c>
      <c r="AG112">
        <v>0</v>
      </c>
      <c r="AH112">
        <v>0</v>
      </c>
      <c r="AI112">
        <v>0</v>
      </c>
      <c r="AJ112">
        <v>0</v>
      </c>
      <c r="AK112">
        <v>0</v>
      </c>
      <c r="AL112">
        <v>0</v>
      </c>
      <c r="AM112">
        <v>24.119999999999997</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1.4999999999999999E-2</v>
      </c>
      <c r="BR112">
        <v>0</v>
      </c>
      <c r="BS112">
        <v>0</v>
      </c>
      <c r="BT112">
        <v>0</v>
      </c>
      <c r="BU112">
        <v>0</v>
      </c>
      <c r="BV112">
        <v>0</v>
      </c>
      <c r="BW112">
        <v>112</v>
      </c>
      <c r="BX112">
        <v>0</v>
      </c>
      <c r="BY112">
        <v>0</v>
      </c>
      <c r="BZ112">
        <v>0</v>
      </c>
      <c r="CA112">
        <v>0</v>
      </c>
      <c r="CB112">
        <v>0</v>
      </c>
      <c r="CC112">
        <v>0</v>
      </c>
      <c r="CD112">
        <v>8.6920000000000002</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1</v>
      </c>
      <c r="FR112">
        <v>0</v>
      </c>
      <c r="FS112">
        <v>0</v>
      </c>
      <c r="FT112">
        <v>0</v>
      </c>
      <c r="FU112">
        <v>0</v>
      </c>
      <c r="FV112">
        <v>0</v>
      </c>
      <c r="FW112">
        <v>0</v>
      </c>
      <c r="FX112">
        <v>6.3070000000000004</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1.4999999999999999E-2</v>
      </c>
      <c r="HI112">
        <v>0</v>
      </c>
      <c r="HJ112">
        <v>0</v>
      </c>
      <c r="HK112">
        <v>0</v>
      </c>
      <c r="HL112">
        <v>0</v>
      </c>
      <c r="HM112">
        <v>0</v>
      </c>
      <c r="HN112">
        <v>112</v>
      </c>
      <c r="HO112">
        <v>0</v>
      </c>
      <c r="HP112">
        <v>0</v>
      </c>
      <c r="HQ112">
        <v>0</v>
      </c>
      <c r="HR112">
        <v>0</v>
      </c>
      <c r="HS112">
        <v>0</v>
      </c>
      <c r="HT112">
        <v>0</v>
      </c>
      <c r="HU112">
        <v>8.6920000000000002</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0.89195499999999994</v>
      </c>
      <c r="LI112">
        <v>1</v>
      </c>
      <c r="LJ112">
        <v>0</v>
      </c>
      <c r="LK112">
        <v>0</v>
      </c>
      <c r="LL112">
        <v>0</v>
      </c>
      <c r="LM112">
        <v>1</v>
      </c>
      <c r="LN112">
        <v>0</v>
      </c>
      <c r="LO112">
        <v>1</v>
      </c>
      <c r="LP112">
        <v>1</v>
      </c>
      <c r="LQ112">
        <v>0</v>
      </c>
      <c r="LR112">
        <v>0</v>
      </c>
      <c r="LS112">
        <v>0</v>
      </c>
      <c r="LT112">
        <v>0</v>
      </c>
      <c r="LU112">
        <v>0</v>
      </c>
      <c r="LV112">
        <v>0</v>
      </c>
      <c r="LW112">
        <v>0</v>
      </c>
      <c r="LX112">
        <v>0</v>
      </c>
      <c r="LY112">
        <v>0</v>
      </c>
      <c r="LZ112">
        <v>0</v>
      </c>
      <c r="MA112">
        <v>0</v>
      </c>
      <c r="MB112">
        <v>0</v>
      </c>
      <c r="MC112">
        <v>0</v>
      </c>
      <c r="MD112">
        <v>0</v>
      </c>
      <c r="ME112">
        <v>0</v>
      </c>
      <c r="MF112">
        <v>0</v>
      </c>
      <c r="MG112">
        <v>0</v>
      </c>
      <c r="MH112">
        <v>0</v>
      </c>
      <c r="MI112">
        <v>0</v>
      </c>
      <c r="MJ112">
        <v>0</v>
      </c>
      <c r="MK112">
        <v>0</v>
      </c>
      <c r="ML112">
        <v>0</v>
      </c>
      <c r="MM112">
        <v>0</v>
      </c>
      <c r="MN112">
        <v>0</v>
      </c>
      <c r="MO112">
        <v>0</v>
      </c>
      <c r="MP112">
        <v>0</v>
      </c>
      <c r="MQ112">
        <v>0</v>
      </c>
    </row>
    <row r="113" spans="1:355" x14ac:dyDescent="0.2">
      <c r="A113" t="str">
        <v>GS TPDDTEC</v>
      </c>
      <c r="B113" t="str">
        <v>GS TPDDTEC v1</v>
      </c>
      <c r="C113" t="str">
        <v>GS2439</v>
      </c>
      <c r="D113" t="str">
        <v>1st 2014</v>
      </c>
      <c r="E113" t="str">
        <v>ecoplancha</v>
      </c>
      <c r="F113">
        <v>30313</v>
      </c>
      <c r="G113" t="str">
        <v>firewood</v>
      </c>
      <c r="H113">
        <v>10196</v>
      </c>
      <c r="I113">
        <v>1.8944876652056047E-2</v>
      </c>
      <c r="J113">
        <v>1.804238306222352E-2</v>
      </c>
      <c r="K113" t="str">
        <v>gs_imp_firewood</v>
      </c>
      <c r="L113">
        <v>1</v>
      </c>
      <c r="M113" t="str">
        <v>Central America</v>
      </c>
      <c r="N113" t="str">
        <v>Guatemala</v>
      </c>
      <c r="O113" t="str">
        <v>Guatemala tot</v>
      </c>
      <c r="P113">
        <v>4.8</v>
      </c>
      <c r="Q113">
        <v>0.61170000000000002</v>
      </c>
      <c r="R113">
        <v>0.28999999999999998</v>
      </c>
      <c r="S113">
        <v>0.34899999999999998</v>
      </c>
      <c r="T113">
        <v>538193</v>
      </c>
      <c r="U113">
        <v>0</v>
      </c>
      <c r="V113">
        <v>1</v>
      </c>
      <c r="W113">
        <v>0</v>
      </c>
      <c r="X113">
        <v>538193</v>
      </c>
      <c r="Y113">
        <v>1</v>
      </c>
      <c r="Z113">
        <v>0</v>
      </c>
      <c r="AA113">
        <v>0</v>
      </c>
      <c r="AB113">
        <v>0</v>
      </c>
      <c r="AC113">
        <v>0</v>
      </c>
      <c r="AD113">
        <v>0</v>
      </c>
      <c r="AE113">
        <v>0</v>
      </c>
      <c r="AF113">
        <v>0</v>
      </c>
      <c r="AG113">
        <v>0</v>
      </c>
      <c r="AH113">
        <v>0</v>
      </c>
      <c r="AI113">
        <v>0</v>
      </c>
      <c r="AJ113">
        <v>0</v>
      </c>
      <c r="AK113">
        <v>0</v>
      </c>
      <c r="AL113">
        <v>0</v>
      </c>
      <c r="AM113">
        <v>24.119999999999997</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1.4999999999999999E-2</v>
      </c>
      <c r="BR113">
        <v>0</v>
      </c>
      <c r="BS113">
        <v>0</v>
      </c>
      <c r="BT113">
        <v>0</v>
      </c>
      <c r="BU113">
        <v>0</v>
      </c>
      <c r="BV113">
        <v>0</v>
      </c>
      <c r="BW113">
        <v>112</v>
      </c>
      <c r="BX113">
        <v>0</v>
      </c>
      <c r="BY113">
        <v>0</v>
      </c>
      <c r="BZ113">
        <v>0</v>
      </c>
      <c r="CA113">
        <v>0</v>
      </c>
      <c r="CB113">
        <v>0</v>
      </c>
      <c r="CC113">
        <v>0</v>
      </c>
      <c r="CD113">
        <v>8.6920000000000002</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1</v>
      </c>
      <c r="FR113">
        <v>0</v>
      </c>
      <c r="FS113">
        <v>0</v>
      </c>
      <c r="FT113">
        <v>0</v>
      </c>
      <c r="FU113">
        <v>0</v>
      </c>
      <c r="FV113">
        <v>0</v>
      </c>
      <c r="FW113">
        <v>0</v>
      </c>
      <c r="FX113">
        <v>6.7910000000000004</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1.4999999999999999E-2</v>
      </c>
      <c r="HI113">
        <v>0</v>
      </c>
      <c r="HJ113">
        <v>0</v>
      </c>
      <c r="HK113">
        <v>0</v>
      </c>
      <c r="HL113">
        <v>0</v>
      </c>
      <c r="HM113">
        <v>0</v>
      </c>
      <c r="HN113">
        <v>112</v>
      </c>
      <c r="HO113">
        <v>0</v>
      </c>
      <c r="HP113">
        <v>0</v>
      </c>
      <c r="HQ113">
        <v>0</v>
      </c>
      <c r="HR113">
        <v>0</v>
      </c>
      <c r="HS113">
        <v>0</v>
      </c>
      <c r="HT113">
        <v>0</v>
      </c>
      <c r="HU113">
        <v>8.6920000000000002</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0.89907999999999999</v>
      </c>
      <c r="LI113">
        <v>1</v>
      </c>
      <c r="LJ113">
        <v>0</v>
      </c>
      <c r="LK113">
        <v>0</v>
      </c>
      <c r="LL113">
        <v>0</v>
      </c>
      <c r="LM113">
        <v>1</v>
      </c>
      <c r="LN113">
        <v>0</v>
      </c>
      <c r="LO113">
        <v>1</v>
      </c>
      <c r="LP113">
        <v>1</v>
      </c>
      <c r="LQ113">
        <v>0</v>
      </c>
      <c r="LR113">
        <v>0</v>
      </c>
      <c r="LS113">
        <v>0</v>
      </c>
      <c r="LT113">
        <v>0</v>
      </c>
      <c r="LU113">
        <v>0</v>
      </c>
      <c r="LV113">
        <v>0</v>
      </c>
      <c r="LW113">
        <v>0</v>
      </c>
      <c r="LX113">
        <v>0</v>
      </c>
      <c r="LY113">
        <v>0</v>
      </c>
      <c r="LZ113">
        <v>0</v>
      </c>
      <c r="MA113">
        <v>0</v>
      </c>
      <c r="MB113">
        <v>0</v>
      </c>
      <c r="MC113">
        <v>0</v>
      </c>
      <c r="MD113">
        <v>0</v>
      </c>
      <c r="ME113">
        <v>0</v>
      </c>
      <c r="MF113">
        <v>0</v>
      </c>
      <c r="MG113">
        <v>0</v>
      </c>
      <c r="MH113">
        <v>0</v>
      </c>
      <c r="MI113">
        <v>0</v>
      </c>
      <c r="MJ113">
        <v>0</v>
      </c>
      <c r="MK113">
        <v>0</v>
      </c>
      <c r="ML113">
        <v>0</v>
      </c>
      <c r="MM113">
        <v>0</v>
      </c>
      <c r="MN113">
        <v>0</v>
      </c>
      <c r="MO113">
        <v>0</v>
      </c>
      <c r="MP113">
        <v>0</v>
      </c>
      <c r="MQ113">
        <v>0</v>
      </c>
    </row>
    <row r="114" spans="1:355" x14ac:dyDescent="0.2">
      <c r="A114" t="str">
        <v>GS TPDDTEC</v>
      </c>
      <c r="B114" t="str">
        <v>GS TPDDTEC v1</v>
      </c>
      <c r="C114" t="str">
        <v>GS2445</v>
      </c>
      <c r="D114" t="str">
        <v>per stove per day in 1st MR</v>
      </c>
      <c r="E114">
        <v>0</v>
      </c>
      <c r="F114">
        <v>250634</v>
      </c>
      <c r="G114" t="str">
        <v>firewood</v>
      </c>
      <c r="H114">
        <v>7.79143537187112E-3</v>
      </c>
      <c r="I114">
        <v>7.79143537187112E-3</v>
      </c>
      <c r="J114">
        <v>7.7669147255395024E-3</v>
      </c>
      <c r="K114" t="str">
        <v>gs_imp_firewood</v>
      </c>
      <c r="L114">
        <v>1</v>
      </c>
      <c r="M114" t="str">
        <v>Sub-Saharan Africa</v>
      </c>
      <c r="N114" t="str">
        <v>Malawi</v>
      </c>
      <c r="O114" t="str">
        <v>Malawi tot</v>
      </c>
      <c r="P114">
        <v>4.5</v>
      </c>
      <c r="Q114">
        <v>0.81</v>
      </c>
      <c r="R114">
        <v>0.312</v>
      </c>
      <c r="S114">
        <v>0.41399999999999998</v>
      </c>
      <c r="T114">
        <v>1</v>
      </c>
      <c r="U114">
        <v>0</v>
      </c>
      <c r="V114">
        <v>1</v>
      </c>
      <c r="W114">
        <v>0</v>
      </c>
      <c r="X114">
        <v>1</v>
      </c>
      <c r="Y114">
        <v>1</v>
      </c>
      <c r="Z114">
        <v>0</v>
      </c>
      <c r="AA114">
        <v>0</v>
      </c>
      <c r="AB114">
        <v>0</v>
      </c>
      <c r="AC114">
        <v>0</v>
      </c>
      <c r="AD114">
        <v>0</v>
      </c>
      <c r="AE114">
        <v>0</v>
      </c>
      <c r="AF114">
        <v>0</v>
      </c>
      <c r="AG114">
        <v>0</v>
      </c>
      <c r="AH114">
        <v>0</v>
      </c>
      <c r="AI114">
        <v>0</v>
      </c>
      <c r="AJ114">
        <v>0</v>
      </c>
      <c r="AK114">
        <v>0</v>
      </c>
      <c r="AL114">
        <v>0</v>
      </c>
      <c r="AM114">
        <v>14.161643835616436</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1.4999999999999999E-2</v>
      </c>
      <c r="BR114">
        <v>0</v>
      </c>
      <c r="BS114">
        <v>0</v>
      </c>
      <c r="BT114">
        <v>0</v>
      </c>
      <c r="BU114">
        <v>0</v>
      </c>
      <c r="BV114">
        <v>0</v>
      </c>
      <c r="BW114">
        <v>112</v>
      </c>
      <c r="BX114">
        <v>0</v>
      </c>
      <c r="BY114">
        <v>0</v>
      </c>
      <c r="BZ114">
        <v>0</v>
      </c>
      <c r="CA114">
        <v>0</v>
      </c>
      <c r="CB114">
        <v>0</v>
      </c>
      <c r="CC114">
        <v>0</v>
      </c>
      <c r="CD114">
        <v>34</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1</v>
      </c>
      <c r="FR114">
        <v>0</v>
      </c>
      <c r="FS114">
        <v>0</v>
      </c>
      <c r="FT114">
        <v>0</v>
      </c>
      <c r="FU114">
        <v>0</v>
      </c>
      <c r="FV114">
        <v>0</v>
      </c>
      <c r="FW114">
        <v>0</v>
      </c>
      <c r="FX114">
        <v>5.772602739726028</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1.4999999999999999E-2</v>
      </c>
      <c r="HI114">
        <v>0</v>
      </c>
      <c r="HJ114">
        <v>0</v>
      </c>
      <c r="HK114">
        <v>0</v>
      </c>
      <c r="HL114">
        <v>0</v>
      </c>
      <c r="HM114">
        <v>0</v>
      </c>
      <c r="HN114">
        <v>112</v>
      </c>
      <c r="HO114">
        <v>0</v>
      </c>
      <c r="HP114">
        <v>0</v>
      </c>
      <c r="HQ114">
        <v>0</v>
      </c>
      <c r="HR114">
        <v>0</v>
      </c>
      <c r="HS114">
        <v>0</v>
      </c>
      <c r="HT114">
        <v>0</v>
      </c>
      <c r="HU114">
        <v>34</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1</v>
      </c>
      <c r="LI114">
        <v>0.63349999999999995</v>
      </c>
      <c r="LJ114">
        <v>0</v>
      </c>
      <c r="LK114">
        <v>0</v>
      </c>
      <c r="LL114">
        <v>1</v>
      </c>
      <c r="LM114">
        <v>0.78120000000000001</v>
      </c>
      <c r="LN114">
        <v>0</v>
      </c>
      <c r="LO114">
        <v>1</v>
      </c>
      <c r="LP114">
        <v>1</v>
      </c>
      <c r="LQ114">
        <v>0</v>
      </c>
      <c r="LR114">
        <v>0</v>
      </c>
      <c r="LS114">
        <v>0</v>
      </c>
      <c r="LT114">
        <v>0</v>
      </c>
      <c r="LU114">
        <v>0</v>
      </c>
      <c r="LV114">
        <v>0</v>
      </c>
      <c r="LW114">
        <v>0</v>
      </c>
      <c r="LX114">
        <v>0</v>
      </c>
      <c r="LY114">
        <v>0</v>
      </c>
      <c r="LZ114">
        <v>0</v>
      </c>
      <c r="MA114">
        <v>0</v>
      </c>
      <c r="MB114">
        <v>0</v>
      </c>
      <c r="MC114">
        <v>0</v>
      </c>
      <c r="MD114">
        <v>0</v>
      </c>
      <c r="ME114">
        <v>0</v>
      </c>
      <c r="MF114">
        <v>0</v>
      </c>
      <c r="MG114">
        <v>0</v>
      </c>
      <c r="MH114">
        <v>0</v>
      </c>
      <c r="MI114">
        <v>0</v>
      </c>
      <c r="MJ114">
        <v>0</v>
      </c>
      <c r="MK114">
        <v>0</v>
      </c>
      <c r="ML114">
        <v>0</v>
      </c>
      <c r="MM114">
        <v>0</v>
      </c>
      <c r="MN114">
        <v>0</v>
      </c>
      <c r="MO114">
        <v>0</v>
      </c>
      <c r="MP114">
        <v>0</v>
      </c>
      <c r="MQ114">
        <v>0</v>
      </c>
    </row>
    <row r="115" spans="1:355" x14ac:dyDescent="0.2">
      <c r="A115" t="str">
        <v>CDM AMS I E</v>
      </c>
      <c r="B115" t="str">
        <v>AMS-I.E, version 10</v>
      </c>
      <c r="C115" t="str">
        <v>GS7578</v>
      </c>
      <c r="D115" t="str">
        <v>PDD</v>
      </c>
      <c r="E115">
        <v>0</v>
      </c>
      <c r="F115">
        <v>356309</v>
      </c>
      <c r="G115" t="str">
        <v>switch</v>
      </c>
      <c r="H115">
        <v>96658</v>
      </c>
      <c r="I115">
        <v>1.0384958366908408E-2</v>
      </c>
      <c r="J115">
        <v>9.9783231780821904E-3</v>
      </c>
      <c r="K115" t="str">
        <v>ethanol</v>
      </c>
      <c r="L115">
        <v>1</v>
      </c>
      <c r="M115" t="str">
        <v>Sub-Saharan Africa</v>
      </c>
      <c r="N115" t="str">
        <v>Mozambique</v>
      </c>
      <c r="O115" t="str">
        <v>Maputo &amp; Matola</v>
      </c>
      <c r="P115">
        <v>4.4000000000000004</v>
      </c>
      <c r="Q115">
        <v>0.86</v>
      </c>
      <c r="R115">
        <v>1.2E-2</v>
      </c>
      <c r="S115">
        <v>0.23799999999999999</v>
      </c>
      <c r="T115">
        <v>25500</v>
      </c>
      <c r="U115">
        <v>0</v>
      </c>
      <c r="V115">
        <v>365</v>
      </c>
      <c r="W115">
        <v>0</v>
      </c>
      <c r="X115">
        <v>9307500</v>
      </c>
      <c r="Y115">
        <v>1</v>
      </c>
      <c r="Z115">
        <v>1</v>
      </c>
      <c r="AA115">
        <v>0</v>
      </c>
      <c r="AB115">
        <v>0</v>
      </c>
      <c r="AC115">
        <v>0</v>
      </c>
      <c r="AD115">
        <v>0</v>
      </c>
      <c r="AE115">
        <v>0</v>
      </c>
      <c r="AF115">
        <v>0</v>
      </c>
      <c r="AG115">
        <v>0</v>
      </c>
      <c r="AH115">
        <v>0</v>
      </c>
      <c r="AI115">
        <v>0</v>
      </c>
      <c r="AJ115">
        <v>0</v>
      </c>
      <c r="AK115">
        <v>0</v>
      </c>
      <c r="AL115">
        <v>0</v>
      </c>
      <c r="AM115">
        <v>3.9835616438356163</v>
      </c>
      <c r="AN115">
        <v>0.72160000000000002</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1.4999999999999999E-2</v>
      </c>
      <c r="BR115">
        <v>0</v>
      </c>
      <c r="BS115">
        <v>0</v>
      </c>
      <c r="BT115">
        <v>0</v>
      </c>
      <c r="BU115">
        <v>0</v>
      </c>
      <c r="BV115">
        <v>0</v>
      </c>
      <c r="BW115">
        <v>73.2</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1</v>
      </c>
      <c r="FV115">
        <v>0</v>
      </c>
      <c r="FW115">
        <v>0</v>
      </c>
      <c r="FX115">
        <v>0</v>
      </c>
      <c r="FY115">
        <v>0</v>
      </c>
      <c r="FZ115">
        <v>0</v>
      </c>
      <c r="GA115">
        <v>0</v>
      </c>
      <c r="GB115">
        <v>0.5</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1</v>
      </c>
      <c r="LI115">
        <v>1</v>
      </c>
      <c r="LJ115">
        <v>0</v>
      </c>
      <c r="LK115">
        <v>0</v>
      </c>
      <c r="LL115">
        <v>1</v>
      </c>
      <c r="LM115">
        <v>0.95</v>
      </c>
      <c r="LN115">
        <v>0</v>
      </c>
      <c r="LO115">
        <v>1</v>
      </c>
      <c r="LP115">
        <v>0.78</v>
      </c>
      <c r="LQ115">
        <v>0</v>
      </c>
      <c r="LR115">
        <v>0</v>
      </c>
      <c r="LS115">
        <v>0</v>
      </c>
      <c r="LT115">
        <v>0</v>
      </c>
      <c r="LU115">
        <v>0</v>
      </c>
      <c r="LV115">
        <v>0</v>
      </c>
      <c r="LW115">
        <v>0</v>
      </c>
      <c r="LX115">
        <v>0</v>
      </c>
      <c r="LY115">
        <v>0</v>
      </c>
      <c r="LZ115">
        <v>0</v>
      </c>
      <c r="MA115">
        <v>0</v>
      </c>
      <c r="MB115">
        <v>0</v>
      </c>
      <c r="MC115">
        <v>0</v>
      </c>
      <c r="MD115">
        <v>0</v>
      </c>
      <c r="ME115">
        <v>0</v>
      </c>
      <c r="MF115">
        <v>0</v>
      </c>
      <c r="MG115">
        <v>0</v>
      </c>
      <c r="MH115">
        <v>0</v>
      </c>
      <c r="MI115">
        <v>0</v>
      </c>
      <c r="MJ115">
        <v>0</v>
      </c>
      <c r="MK115">
        <v>0</v>
      </c>
      <c r="ML115">
        <v>0</v>
      </c>
      <c r="MM115">
        <v>0</v>
      </c>
      <c r="MN115">
        <v>0</v>
      </c>
      <c r="MO115">
        <v>0</v>
      </c>
      <c r="MP115">
        <v>0</v>
      </c>
      <c r="MQ115">
        <v>0</v>
      </c>
    </row>
    <row r="116" spans="1:355" x14ac:dyDescent="0.2">
      <c r="A116" t="str">
        <v>CDM AMS I E</v>
      </c>
      <c r="B116" t="str">
        <v>AMS-I.E, version 5</v>
      </c>
      <c r="C116" t="str">
        <v>GS2513</v>
      </c>
      <c r="D116" t="str">
        <v>PDD</v>
      </c>
      <c r="E116">
        <v>0</v>
      </c>
      <c r="F116">
        <v>174984</v>
      </c>
      <c r="G116" t="str">
        <v>switch</v>
      </c>
      <c r="H116">
        <v>6.75</v>
      </c>
      <c r="I116">
        <v>1.8493150684931507E-2</v>
      </c>
      <c r="J116">
        <v>1.7788482542465751E-2</v>
      </c>
      <c r="K116" t="str">
        <v>ethanol</v>
      </c>
      <c r="L116">
        <v>1</v>
      </c>
      <c r="M116" t="str">
        <v>Sub-Saharan Africa</v>
      </c>
      <c r="N116" t="str">
        <v>Mozambique</v>
      </c>
      <c r="O116" t="str">
        <v>Maputo Province and Maputo City Province</v>
      </c>
      <c r="P116">
        <v>4.4000000000000004</v>
      </c>
      <c r="Q116">
        <v>0.91</v>
      </c>
      <c r="R116">
        <v>1.2E-2</v>
      </c>
      <c r="S116">
        <v>0.23799999999999999</v>
      </c>
      <c r="T116">
        <v>1</v>
      </c>
      <c r="U116">
        <v>0</v>
      </c>
      <c r="V116">
        <v>365</v>
      </c>
      <c r="W116">
        <v>0</v>
      </c>
      <c r="X116">
        <v>365</v>
      </c>
      <c r="Y116">
        <v>1</v>
      </c>
      <c r="Z116">
        <v>1</v>
      </c>
      <c r="AA116">
        <v>0</v>
      </c>
      <c r="AB116">
        <v>0</v>
      </c>
      <c r="AC116">
        <v>0</v>
      </c>
      <c r="AD116">
        <v>0</v>
      </c>
      <c r="AE116">
        <v>0</v>
      </c>
      <c r="AF116">
        <v>0</v>
      </c>
      <c r="AG116">
        <v>0</v>
      </c>
      <c r="AH116">
        <v>0</v>
      </c>
      <c r="AI116">
        <v>0</v>
      </c>
      <c r="AJ116">
        <v>0</v>
      </c>
      <c r="AK116">
        <v>0</v>
      </c>
      <c r="AL116">
        <v>0</v>
      </c>
      <c r="AM116">
        <v>6.5890410958904111</v>
      </c>
      <c r="AN116">
        <v>1.0598720338983052</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1.4999999999999999E-2</v>
      </c>
      <c r="BR116">
        <v>0</v>
      </c>
      <c r="BS116">
        <v>0</v>
      </c>
      <c r="BT116">
        <v>0</v>
      </c>
      <c r="BU116">
        <v>0</v>
      </c>
      <c r="BV116">
        <v>0</v>
      </c>
      <c r="BW116">
        <v>81.599999999999994</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1</v>
      </c>
      <c r="FV116">
        <v>0</v>
      </c>
      <c r="FW116">
        <v>0</v>
      </c>
      <c r="FX116">
        <v>0</v>
      </c>
      <c r="FY116">
        <v>0</v>
      </c>
      <c r="FZ116">
        <v>0</v>
      </c>
      <c r="GA116">
        <v>0</v>
      </c>
      <c r="GB116">
        <v>0.48</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v>
      </c>
      <c r="LD116">
        <v>0</v>
      </c>
      <c r="LE116">
        <v>0</v>
      </c>
      <c r="LF116">
        <v>0</v>
      </c>
      <c r="LG116">
        <v>0</v>
      </c>
      <c r="LH116">
        <v>1</v>
      </c>
      <c r="LI116">
        <v>1</v>
      </c>
      <c r="LJ116">
        <v>0</v>
      </c>
      <c r="LK116">
        <v>0</v>
      </c>
      <c r="LL116">
        <v>1</v>
      </c>
      <c r="LM116">
        <v>0.95</v>
      </c>
      <c r="LN116">
        <v>0</v>
      </c>
      <c r="LO116">
        <v>1</v>
      </c>
      <c r="LP116">
        <v>0.78</v>
      </c>
      <c r="LQ116">
        <v>0</v>
      </c>
      <c r="LR116">
        <v>0</v>
      </c>
      <c r="LS116">
        <v>0</v>
      </c>
      <c r="LT116">
        <v>0</v>
      </c>
      <c r="LU116">
        <v>0</v>
      </c>
      <c r="LV116">
        <v>0</v>
      </c>
      <c r="LW116">
        <v>0</v>
      </c>
      <c r="LX116">
        <v>0</v>
      </c>
      <c r="LY116">
        <v>0</v>
      </c>
      <c r="LZ116">
        <v>0</v>
      </c>
      <c r="MA116">
        <v>0</v>
      </c>
      <c r="MB116">
        <v>0</v>
      </c>
      <c r="MC116">
        <v>0</v>
      </c>
      <c r="MD116">
        <v>0</v>
      </c>
      <c r="ME116">
        <v>0</v>
      </c>
      <c r="MF116">
        <v>0</v>
      </c>
      <c r="MG116">
        <v>0</v>
      </c>
      <c r="MH116">
        <v>0</v>
      </c>
      <c r="MI116">
        <v>0</v>
      </c>
      <c r="MJ116">
        <v>0</v>
      </c>
      <c r="MK116">
        <v>0</v>
      </c>
      <c r="ML116">
        <v>0</v>
      </c>
      <c r="MM116">
        <v>0</v>
      </c>
      <c r="MN116">
        <v>0</v>
      </c>
      <c r="MO116">
        <v>0</v>
      </c>
      <c r="MP116">
        <v>0</v>
      </c>
      <c r="MQ116">
        <v>0</v>
      </c>
    </row>
    <row r="117" spans="1:355" x14ac:dyDescent="0.2">
      <c r="A117" t="str">
        <v>CDM AMS I E</v>
      </c>
      <c r="B117" t="str">
        <v>AMS-I.E, version 6</v>
      </c>
      <c r="C117" t="str">
        <v>GS4677</v>
      </c>
      <c r="D117" t="str">
        <v>PDD</v>
      </c>
      <c r="E117">
        <v>0</v>
      </c>
      <c r="F117">
        <v>73181</v>
      </c>
      <c r="G117" t="str">
        <v>switch</v>
      </c>
      <c r="H117">
        <v>4.2</v>
      </c>
      <c r="I117">
        <v>1.1506849315068493E-2</v>
      </c>
      <c r="J117">
        <v>1.150961740273972E-2</v>
      </c>
      <c r="K117" t="str">
        <v>ethanol</v>
      </c>
      <c r="L117">
        <v>1</v>
      </c>
      <c r="M117" t="str">
        <v>Sub-Saharan Africa</v>
      </c>
      <c r="N117" t="str">
        <v>Ethiopia</v>
      </c>
      <c r="O117" t="str">
        <v>Ethiopia tot</v>
      </c>
      <c r="P117">
        <v>4.5999999999999996</v>
      </c>
      <c r="Q117">
        <v>0.88</v>
      </c>
      <c r="R117">
        <v>0.46100000000000002</v>
      </c>
      <c r="S117">
        <v>0.61599999999999999</v>
      </c>
      <c r="T117">
        <v>1</v>
      </c>
      <c r="U117">
        <v>0</v>
      </c>
      <c r="V117">
        <v>365</v>
      </c>
      <c r="W117">
        <v>0</v>
      </c>
      <c r="X117">
        <v>365</v>
      </c>
      <c r="Y117">
        <v>1</v>
      </c>
      <c r="Z117">
        <v>0</v>
      </c>
      <c r="AA117">
        <v>0</v>
      </c>
      <c r="AB117">
        <v>0</v>
      </c>
      <c r="AC117">
        <v>0</v>
      </c>
      <c r="AD117">
        <v>0</v>
      </c>
      <c r="AE117">
        <v>0</v>
      </c>
      <c r="AF117">
        <v>0</v>
      </c>
      <c r="AG117">
        <v>0</v>
      </c>
      <c r="AH117">
        <v>0</v>
      </c>
      <c r="AI117">
        <v>0</v>
      </c>
      <c r="AJ117">
        <v>0</v>
      </c>
      <c r="AK117">
        <v>0</v>
      </c>
      <c r="AL117">
        <v>0</v>
      </c>
      <c r="AM117">
        <v>13.232876712328768</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1.4999999999999999E-2</v>
      </c>
      <c r="BR117">
        <v>0</v>
      </c>
      <c r="BS117">
        <v>0</v>
      </c>
      <c r="BT117">
        <v>0</v>
      </c>
      <c r="BU117">
        <v>0</v>
      </c>
      <c r="BV117">
        <v>0</v>
      </c>
      <c r="BW117">
        <v>81.599999999999994</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1</v>
      </c>
      <c r="FV117">
        <v>0</v>
      </c>
      <c r="FW117">
        <v>0</v>
      </c>
      <c r="FX117">
        <v>0</v>
      </c>
      <c r="FY117">
        <v>0</v>
      </c>
      <c r="FZ117">
        <v>0</v>
      </c>
      <c r="GA117">
        <v>0</v>
      </c>
      <c r="GB117">
        <v>0.6098881987577639</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1</v>
      </c>
      <c r="LI117">
        <v>0.85</v>
      </c>
      <c r="LJ117">
        <v>0</v>
      </c>
      <c r="LK117">
        <v>0</v>
      </c>
      <c r="LL117">
        <v>1</v>
      </c>
      <c r="LM117">
        <v>0.95</v>
      </c>
      <c r="LN117">
        <v>0</v>
      </c>
      <c r="LO117">
        <v>1</v>
      </c>
      <c r="LP117">
        <v>0.78</v>
      </c>
      <c r="LQ117">
        <v>0</v>
      </c>
      <c r="LR117">
        <v>0</v>
      </c>
      <c r="LS117">
        <v>0</v>
      </c>
      <c r="LT117">
        <v>0</v>
      </c>
      <c r="LU117">
        <v>0</v>
      </c>
      <c r="LV117">
        <v>0</v>
      </c>
      <c r="LW117">
        <v>0</v>
      </c>
      <c r="LX117">
        <v>0</v>
      </c>
      <c r="LY117">
        <v>0</v>
      </c>
      <c r="LZ117">
        <v>0</v>
      </c>
      <c r="MA117">
        <v>0</v>
      </c>
      <c r="MB117">
        <v>0</v>
      </c>
      <c r="MC117">
        <v>0</v>
      </c>
      <c r="MD117">
        <v>0</v>
      </c>
      <c r="ME117">
        <v>0</v>
      </c>
      <c r="MF117">
        <v>0</v>
      </c>
      <c r="MG117">
        <v>0</v>
      </c>
      <c r="MH117">
        <v>0</v>
      </c>
      <c r="MI117">
        <v>0</v>
      </c>
      <c r="MJ117">
        <v>0</v>
      </c>
      <c r="MK117">
        <v>0</v>
      </c>
      <c r="ML117">
        <v>0</v>
      </c>
      <c r="MM117">
        <v>0</v>
      </c>
      <c r="MN117">
        <v>0</v>
      </c>
      <c r="MO117">
        <v>0</v>
      </c>
      <c r="MP117">
        <v>0</v>
      </c>
      <c r="MQ117">
        <v>0</v>
      </c>
    </row>
    <row r="118" spans="1:355" x14ac:dyDescent="0.2">
      <c r="A118" t="str">
        <v>GS TPDDTEC</v>
      </c>
      <c r="B118" t="str">
        <v>GS TPDDTEC v1</v>
      </c>
      <c r="C118" t="str">
        <v>GS2441</v>
      </c>
      <c r="D118" t="str">
        <v>1st</v>
      </c>
      <c r="E118" t="str">
        <v>Ecocina 2013</v>
      </c>
      <c r="F118">
        <v>172720</v>
      </c>
      <c r="G118" t="str">
        <v>firewood</v>
      </c>
      <c r="H118">
        <v>314</v>
      </c>
      <c r="I118">
        <v>8.5598233514161872E-3</v>
      </c>
      <c r="J118">
        <v>8.2618230048191691E-3</v>
      </c>
      <c r="K118" t="str">
        <v>gs_imp_firewood</v>
      </c>
      <c r="L118">
        <v>1</v>
      </c>
      <c r="M118" t="str">
        <v>Central America</v>
      </c>
      <c r="N118" t="str">
        <v>Mexico</v>
      </c>
      <c r="O118" t="str">
        <v>Jalisco, Mexico, San Luis Potosi, Veracruz, Sonora, Michoacan, Oaxaca, and Guanajuato</v>
      </c>
      <c r="P118">
        <v>3.7</v>
      </c>
      <c r="Q118">
        <v>0.86670000000000003</v>
      </c>
      <c r="R118">
        <v>2.9714285714285714E-2</v>
      </c>
      <c r="S118">
        <v>0.27742857142857141</v>
      </c>
      <c r="T118">
        <v>36683</v>
      </c>
      <c r="U118">
        <v>0</v>
      </c>
      <c r="V118">
        <v>1</v>
      </c>
      <c r="W118">
        <v>0</v>
      </c>
      <c r="X118">
        <v>36683</v>
      </c>
      <c r="Y118">
        <v>1</v>
      </c>
      <c r="Z118">
        <v>0</v>
      </c>
      <c r="AA118">
        <v>0</v>
      </c>
      <c r="AB118">
        <v>0</v>
      </c>
      <c r="AC118">
        <v>0</v>
      </c>
      <c r="AD118">
        <v>0</v>
      </c>
      <c r="AE118">
        <v>0</v>
      </c>
      <c r="AF118">
        <v>0</v>
      </c>
      <c r="AG118">
        <v>0</v>
      </c>
      <c r="AH118">
        <v>0</v>
      </c>
      <c r="AI118">
        <v>0</v>
      </c>
      <c r="AJ118">
        <v>0</v>
      </c>
      <c r="AK118">
        <v>0</v>
      </c>
      <c r="AL118">
        <v>0</v>
      </c>
      <c r="AM118">
        <v>12.91</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1.5599999999999999E-2</v>
      </c>
      <c r="BR118">
        <v>0</v>
      </c>
      <c r="BS118">
        <v>0</v>
      </c>
      <c r="BT118">
        <v>0</v>
      </c>
      <c r="BU118">
        <v>0</v>
      </c>
      <c r="BV118">
        <v>0</v>
      </c>
      <c r="BW118">
        <v>112</v>
      </c>
      <c r="BX118">
        <v>0</v>
      </c>
      <c r="BY118">
        <v>0</v>
      </c>
      <c r="BZ118">
        <v>0</v>
      </c>
      <c r="CA118">
        <v>0</v>
      </c>
      <c r="CB118">
        <v>0</v>
      </c>
      <c r="CC118">
        <v>0</v>
      </c>
      <c r="CD118">
        <v>8.6920000000000002</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1</v>
      </c>
      <c r="FR118">
        <v>0</v>
      </c>
      <c r="FS118">
        <v>0</v>
      </c>
      <c r="FT118">
        <v>0</v>
      </c>
      <c r="FU118">
        <v>0</v>
      </c>
      <c r="FV118">
        <v>0</v>
      </c>
      <c r="FW118">
        <v>0</v>
      </c>
      <c r="FX118">
        <v>5.8599999999999994</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1.5599999999999999E-2</v>
      </c>
      <c r="HI118">
        <v>0</v>
      </c>
      <c r="HJ118">
        <v>0</v>
      </c>
      <c r="HK118">
        <v>0</v>
      </c>
      <c r="HL118">
        <v>0</v>
      </c>
      <c r="HM118">
        <v>0</v>
      </c>
      <c r="HN118">
        <v>112</v>
      </c>
      <c r="HO118">
        <v>0</v>
      </c>
      <c r="HP118">
        <v>0</v>
      </c>
      <c r="HQ118">
        <v>0</v>
      </c>
      <c r="HR118">
        <v>0</v>
      </c>
      <c r="HS118">
        <v>0</v>
      </c>
      <c r="HT118">
        <v>0</v>
      </c>
      <c r="HU118">
        <v>8.6920000000000002</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0.71965665000000001</v>
      </c>
      <c r="LI118">
        <v>1</v>
      </c>
      <c r="LJ118">
        <v>0</v>
      </c>
      <c r="LK118">
        <v>0</v>
      </c>
      <c r="LL118">
        <v>0</v>
      </c>
      <c r="LM118">
        <v>1</v>
      </c>
      <c r="LN118">
        <v>4</v>
      </c>
      <c r="LO118">
        <v>1</v>
      </c>
      <c r="LP118">
        <v>1</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0</v>
      </c>
      <c r="MJ118">
        <v>0</v>
      </c>
      <c r="MK118">
        <v>0</v>
      </c>
      <c r="ML118">
        <v>0</v>
      </c>
      <c r="MM118">
        <v>0</v>
      </c>
      <c r="MN118">
        <v>0</v>
      </c>
      <c r="MO118">
        <v>0</v>
      </c>
      <c r="MP118">
        <v>0</v>
      </c>
      <c r="MQ118">
        <v>0</v>
      </c>
    </row>
    <row r="119" spans="1:355" x14ac:dyDescent="0.2">
      <c r="A119" t="str">
        <v>GS TPDDTEC</v>
      </c>
      <c r="B119" t="str">
        <v>GS TPDDTEC v1</v>
      </c>
      <c r="C119" t="str">
        <v>GS2441</v>
      </c>
      <c r="D119" t="str">
        <v>1st</v>
      </c>
      <c r="E119" t="str">
        <v>Ecocina 2014</v>
      </c>
      <c r="F119">
        <v>172720</v>
      </c>
      <c r="G119" t="str">
        <v>firewood</v>
      </c>
      <c r="H119">
        <v>578</v>
      </c>
      <c r="I119">
        <v>8.9047743764347001E-3</v>
      </c>
      <c r="J119">
        <v>8.940486187391454E-3</v>
      </c>
      <c r="K119" t="str">
        <v>gs_imp_firewood</v>
      </c>
      <c r="L119">
        <v>1</v>
      </c>
      <c r="M119" t="str">
        <v>Central America</v>
      </c>
      <c r="N119" t="str">
        <v>Mexico</v>
      </c>
      <c r="O119" t="str">
        <v>Jalisco, Mexico, San Luis Potosi, Veracruz, Sonora, Michoacan, Oaxaca, and Guanajuato</v>
      </c>
      <c r="P119">
        <v>3.7</v>
      </c>
      <c r="Q119">
        <v>0.86670000000000003</v>
      </c>
      <c r="R119">
        <v>2.9714285714285714E-2</v>
      </c>
      <c r="S119">
        <v>0.27742857142857141</v>
      </c>
      <c r="T119">
        <v>64909</v>
      </c>
      <c r="U119">
        <v>0</v>
      </c>
      <c r="V119">
        <v>1</v>
      </c>
      <c r="W119">
        <v>0</v>
      </c>
      <c r="X119">
        <v>64909</v>
      </c>
      <c r="Y119">
        <v>1</v>
      </c>
      <c r="Z119">
        <v>0</v>
      </c>
      <c r="AA119">
        <v>0</v>
      </c>
      <c r="AB119">
        <v>0</v>
      </c>
      <c r="AC119">
        <v>0</v>
      </c>
      <c r="AD119">
        <v>0</v>
      </c>
      <c r="AE119">
        <v>0</v>
      </c>
      <c r="AF119">
        <v>0</v>
      </c>
      <c r="AG119">
        <v>0</v>
      </c>
      <c r="AH119">
        <v>0</v>
      </c>
      <c r="AI119">
        <v>0</v>
      </c>
      <c r="AJ119">
        <v>0</v>
      </c>
      <c r="AK119">
        <v>0</v>
      </c>
      <c r="AL119">
        <v>0</v>
      </c>
      <c r="AM119">
        <v>12.91</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1.5599999999999999E-2</v>
      </c>
      <c r="BR119">
        <v>0</v>
      </c>
      <c r="BS119">
        <v>0</v>
      </c>
      <c r="BT119">
        <v>0</v>
      </c>
      <c r="BU119">
        <v>0</v>
      </c>
      <c r="BV119">
        <v>0</v>
      </c>
      <c r="BW119">
        <v>112</v>
      </c>
      <c r="BX119">
        <v>0</v>
      </c>
      <c r="BY119">
        <v>0</v>
      </c>
      <c r="BZ119">
        <v>0</v>
      </c>
      <c r="CA119">
        <v>0</v>
      </c>
      <c r="CB119">
        <v>0</v>
      </c>
      <c r="CC119">
        <v>0</v>
      </c>
      <c r="CD119">
        <v>8.6920000000000002</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1</v>
      </c>
      <c r="FR119">
        <v>0</v>
      </c>
      <c r="FS119">
        <v>0</v>
      </c>
      <c r="FT119">
        <v>0</v>
      </c>
      <c r="FU119">
        <v>0</v>
      </c>
      <c r="FV119">
        <v>0</v>
      </c>
      <c r="FW119">
        <v>0</v>
      </c>
      <c r="FX119">
        <v>5.8599999999999994</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1.5599999999999999E-2</v>
      </c>
      <c r="HI119">
        <v>0</v>
      </c>
      <c r="HJ119">
        <v>0</v>
      </c>
      <c r="HK119">
        <v>0</v>
      </c>
      <c r="HL119">
        <v>0</v>
      </c>
      <c r="HM119">
        <v>0</v>
      </c>
      <c r="HN119">
        <v>112</v>
      </c>
      <c r="HO119">
        <v>0</v>
      </c>
      <c r="HP119">
        <v>0</v>
      </c>
      <c r="HQ119">
        <v>0</v>
      </c>
      <c r="HR119">
        <v>0</v>
      </c>
      <c r="HS119">
        <v>0</v>
      </c>
      <c r="HT119">
        <v>0</v>
      </c>
      <c r="HU119">
        <v>8.6920000000000002</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0.77392584000000009</v>
      </c>
      <c r="LI119">
        <v>1</v>
      </c>
      <c r="LJ119">
        <v>0</v>
      </c>
      <c r="LK119">
        <v>0</v>
      </c>
      <c r="LL119">
        <v>0</v>
      </c>
      <c r="LM119">
        <v>1</v>
      </c>
      <c r="LN119">
        <v>4</v>
      </c>
      <c r="LO119">
        <v>1</v>
      </c>
      <c r="LP119">
        <v>1</v>
      </c>
      <c r="LQ119">
        <v>0</v>
      </c>
      <c r="LR119">
        <v>0</v>
      </c>
      <c r="LS119">
        <v>0</v>
      </c>
      <c r="LT119">
        <v>0</v>
      </c>
      <c r="LU119">
        <v>0</v>
      </c>
      <c r="LV119">
        <v>0</v>
      </c>
      <c r="LW119">
        <v>0</v>
      </c>
      <c r="LX119">
        <v>0</v>
      </c>
      <c r="LY119">
        <v>0</v>
      </c>
      <c r="LZ119">
        <v>0</v>
      </c>
      <c r="MA119">
        <v>0</v>
      </c>
      <c r="MB119">
        <v>0</v>
      </c>
      <c r="MC119">
        <v>0</v>
      </c>
      <c r="MD119">
        <v>0</v>
      </c>
      <c r="ME119">
        <v>0</v>
      </c>
      <c r="MF119">
        <v>0</v>
      </c>
      <c r="MG119">
        <v>0</v>
      </c>
      <c r="MH119">
        <v>0</v>
      </c>
      <c r="MI119">
        <v>0</v>
      </c>
      <c r="MJ119">
        <v>0</v>
      </c>
      <c r="MK119">
        <v>0</v>
      </c>
      <c r="ML119">
        <v>0</v>
      </c>
      <c r="MM119">
        <v>0</v>
      </c>
      <c r="MN119">
        <v>0</v>
      </c>
      <c r="MO119">
        <v>0</v>
      </c>
      <c r="MP119">
        <v>0</v>
      </c>
      <c r="MQ119">
        <v>0</v>
      </c>
    </row>
    <row r="120" spans="1:355" x14ac:dyDescent="0.2">
      <c r="A120" t="str">
        <v>GS TPDDTEC</v>
      </c>
      <c r="B120" t="str">
        <v>GS TPDDTEC v1</v>
      </c>
      <c r="C120" t="str">
        <v>GS2441</v>
      </c>
      <c r="D120" t="str">
        <v>1st</v>
      </c>
      <c r="E120" t="str">
        <v>Plancha 2011</v>
      </c>
      <c r="F120">
        <v>172720</v>
      </c>
      <c r="G120" t="str">
        <v>firewood</v>
      </c>
      <c r="H120">
        <v>30</v>
      </c>
      <c r="I120">
        <v>1.0471204188481676E-2</v>
      </c>
      <c r="J120">
        <v>1.0625313753599999E-2</v>
      </c>
      <c r="K120" t="str">
        <v>gs_imp_firewood</v>
      </c>
      <c r="L120">
        <v>1</v>
      </c>
      <c r="M120" t="str">
        <v>Central America</v>
      </c>
      <c r="N120" t="str">
        <v>Mexico</v>
      </c>
      <c r="O120" t="str">
        <v>Jalisco, Mexico, San Luis Potosi, Veracruz, Sonora, Michoacan, Oaxaca, and Guanajuato</v>
      </c>
      <c r="P120">
        <v>3.7</v>
      </c>
      <c r="Q120">
        <v>0.86670000000000003</v>
      </c>
      <c r="R120">
        <v>2.9714285714285714E-2</v>
      </c>
      <c r="S120">
        <v>0.27742857142857141</v>
      </c>
      <c r="T120">
        <v>2865</v>
      </c>
      <c r="U120">
        <v>0</v>
      </c>
      <c r="V120">
        <v>1</v>
      </c>
      <c r="W120">
        <v>0</v>
      </c>
      <c r="X120">
        <v>2865</v>
      </c>
      <c r="Y120">
        <v>1</v>
      </c>
      <c r="Z120">
        <v>0</v>
      </c>
      <c r="AA120">
        <v>0</v>
      </c>
      <c r="AB120">
        <v>0</v>
      </c>
      <c r="AC120">
        <v>0</v>
      </c>
      <c r="AD120">
        <v>0</v>
      </c>
      <c r="AE120">
        <v>0</v>
      </c>
      <c r="AF120">
        <v>0</v>
      </c>
      <c r="AG120">
        <v>0</v>
      </c>
      <c r="AH120">
        <v>0</v>
      </c>
      <c r="AI120">
        <v>0</v>
      </c>
      <c r="AJ120">
        <v>0</v>
      </c>
      <c r="AK120">
        <v>0</v>
      </c>
      <c r="AL120">
        <v>0</v>
      </c>
      <c r="AM120">
        <v>15.98</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1.5599999999999999E-2</v>
      </c>
      <c r="BR120">
        <v>0</v>
      </c>
      <c r="BS120">
        <v>0</v>
      </c>
      <c r="BT120">
        <v>0</v>
      </c>
      <c r="BU120">
        <v>0</v>
      </c>
      <c r="BV120">
        <v>0</v>
      </c>
      <c r="BW120">
        <v>112</v>
      </c>
      <c r="BX120">
        <v>0</v>
      </c>
      <c r="BY120">
        <v>0</v>
      </c>
      <c r="BZ120">
        <v>0</v>
      </c>
      <c r="CA120">
        <v>0</v>
      </c>
      <c r="CB120">
        <v>0</v>
      </c>
      <c r="CC120">
        <v>0</v>
      </c>
      <c r="CD120">
        <v>8.6920000000000002</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1</v>
      </c>
      <c r="FR120">
        <v>0</v>
      </c>
      <c r="FS120">
        <v>0</v>
      </c>
      <c r="FT120">
        <v>0</v>
      </c>
      <c r="FU120">
        <v>0</v>
      </c>
      <c r="FV120">
        <v>0</v>
      </c>
      <c r="FW120">
        <v>0</v>
      </c>
      <c r="FX120">
        <v>9.5399999999999991</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1.5599999999999999E-2</v>
      </c>
      <c r="HI120">
        <v>0</v>
      </c>
      <c r="HJ120">
        <v>0</v>
      </c>
      <c r="HK120">
        <v>0</v>
      </c>
      <c r="HL120">
        <v>0</v>
      </c>
      <c r="HM120">
        <v>0</v>
      </c>
      <c r="HN120">
        <v>112</v>
      </c>
      <c r="HO120">
        <v>0</v>
      </c>
      <c r="HP120">
        <v>0</v>
      </c>
      <c r="HQ120">
        <v>0</v>
      </c>
      <c r="HR120">
        <v>0</v>
      </c>
      <c r="HS120">
        <v>0</v>
      </c>
      <c r="HT120">
        <v>0</v>
      </c>
      <c r="HU120">
        <v>8.6920000000000002</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1</v>
      </c>
      <c r="LI120">
        <v>1</v>
      </c>
      <c r="LJ120">
        <v>0</v>
      </c>
      <c r="LK120">
        <v>0</v>
      </c>
      <c r="LL120">
        <v>0</v>
      </c>
      <c r="LM120">
        <v>1</v>
      </c>
      <c r="LN120">
        <v>0</v>
      </c>
      <c r="LO120">
        <v>1</v>
      </c>
      <c r="LP120">
        <v>1</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0</v>
      </c>
    </row>
    <row r="121" spans="1:355" x14ac:dyDescent="0.2">
      <c r="A121" t="str">
        <v>GS TPDDTEC</v>
      </c>
      <c r="B121" t="str">
        <v>GS TPDDTEC v1</v>
      </c>
      <c r="C121" t="str">
        <v>GS2441</v>
      </c>
      <c r="D121" t="str">
        <v>1st</v>
      </c>
      <c r="E121" t="str">
        <v>Plancha 2012</v>
      </c>
      <c r="F121">
        <v>172720</v>
      </c>
      <c r="G121" t="str">
        <v>firewood</v>
      </c>
      <c r="H121">
        <v>2456</v>
      </c>
      <c r="I121">
        <v>1.0227367369034729E-2</v>
      </c>
      <c r="J121">
        <v>1.060831325159424E-2</v>
      </c>
      <c r="K121" t="str">
        <v>gs_imp_firewood</v>
      </c>
      <c r="L121">
        <v>1</v>
      </c>
      <c r="M121" t="str">
        <v>Central America</v>
      </c>
      <c r="N121" t="str">
        <v>Mexico</v>
      </c>
      <c r="O121" t="str">
        <v>Jalisco, Mexico, San Luis Potosi, Veracruz, Sonora, Michoacan, Oaxaca, and Guanajuato</v>
      </c>
      <c r="P121">
        <v>3.7</v>
      </c>
      <c r="Q121">
        <v>0.86670000000000003</v>
      </c>
      <c r="R121">
        <v>2.9714285714285714E-2</v>
      </c>
      <c r="S121">
        <v>0.27742857142857141</v>
      </c>
      <c r="T121">
        <v>240140</v>
      </c>
      <c r="U121">
        <v>0</v>
      </c>
      <c r="V121">
        <v>1</v>
      </c>
      <c r="W121">
        <v>0</v>
      </c>
      <c r="X121">
        <v>240140</v>
      </c>
      <c r="Y121">
        <v>1</v>
      </c>
      <c r="Z121">
        <v>0</v>
      </c>
      <c r="AA121">
        <v>0</v>
      </c>
      <c r="AB121">
        <v>0</v>
      </c>
      <c r="AC121">
        <v>0</v>
      </c>
      <c r="AD121">
        <v>0</v>
      </c>
      <c r="AE121">
        <v>0</v>
      </c>
      <c r="AF121">
        <v>0</v>
      </c>
      <c r="AG121">
        <v>0</v>
      </c>
      <c r="AH121">
        <v>0</v>
      </c>
      <c r="AI121">
        <v>0</v>
      </c>
      <c r="AJ121">
        <v>0</v>
      </c>
      <c r="AK121">
        <v>0</v>
      </c>
      <c r="AL121">
        <v>0</v>
      </c>
      <c r="AM121">
        <v>15.98</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1.5599999999999999E-2</v>
      </c>
      <c r="BR121">
        <v>0</v>
      </c>
      <c r="BS121">
        <v>0</v>
      </c>
      <c r="BT121">
        <v>0</v>
      </c>
      <c r="BU121">
        <v>0</v>
      </c>
      <c r="BV121">
        <v>0</v>
      </c>
      <c r="BW121">
        <v>112</v>
      </c>
      <c r="BX121">
        <v>0</v>
      </c>
      <c r="BY121">
        <v>0</v>
      </c>
      <c r="BZ121">
        <v>0</v>
      </c>
      <c r="CA121">
        <v>0</v>
      </c>
      <c r="CB121">
        <v>0</v>
      </c>
      <c r="CC121">
        <v>0</v>
      </c>
      <c r="CD121">
        <v>8.6920000000000002</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1</v>
      </c>
      <c r="FR121">
        <v>0</v>
      </c>
      <c r="FS121">
        <v>0</v>
      </c>
      <c r="FT121">
        <v>0</v>
      </c>
      <c r="FU121">
        <v>0</v>
      </c>
      <c r="FV121">
        <v>0</v>
      </c>
      <c r="FW121">
        <v>0</v>
      </c>
      <c r="FX121">
        <v>9.5399999999999991</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1.5599999999999999E-2</v>
      </c>
      <c r="HI121">
        <v>0</v>
      </c>
      <c r="HJ121">
        <v>0</v>
      </c>
      <c r="HK121">
        <v>0</v>
      </c>
      <c r="HL121">
        <v>0</v>
      </c>
      <c r="HM121">
        <v>0</v>
      </c>
      <c r="HN121">
        <v>112</v>
      </c>
      <c r="HO121">
        <v>0</v>
      </c>
      <c r="HP121">
        <v>0</v>
      </c>
      <c r="HQ121">
        <v>0</v>
      </c>
      <c r="HR121">
        <v>0</v>
      </c>
      <c r="HS121">
        <v>0</v>
      </c>
      <c r="HT121">
        <v>0</v>
      </c>
      <c r="HU121">
        <v>8.6920000000000002</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0.99839999999999995</v>
      </c>
      <c r="LI121">
        <v>1</v>
      </c>
      <c r="LJ121">
        <v>0</v>
      </c>
      <c r="LK121">
        <v>0</v>
      </c>
      <c r="LL121">
        <v>0</v>
      </c>
      <c r="LM121">
        <v>1</v>
      </c>
      <c r="LN121">
        <v>0</v>
      </c>
      <c r="LO121">
        <v>1</v>
      </c>
      <c r="LP121">
        <v>1</v>
      </c>
      <c r="LQ121">
        <v>0</v>
      </c>
      <c r="LR121">
        <v>0</v>
      </c>
      <c r="LS121">
        <v>0</v>
      </c>
      <c r="LT121">
        <v>0</v>
      </c>
      <c r="LU121">
        <v>0</v>
      </c>
      <c r="LV121">
        <v>0</v>
      </c>
      <c r="LW121">
        <v>0</v>
      </c>
      <c r="LX121">
        <v>0</v>
      </c>
      <c r="LY121">
        <v>0</v>
      </c>
      <c r="LZ121">
        <v>0</v>
      </c>
      <c r="MA121">
        <v>0</v>
      </c>
      <c r="MB121">
        <v>0</v>
      </c>
      <c r="MC121">
        <v>0</v>
      </c>
      <c r="MD121">
        <v>0</v>
      </c>
      <c r="ME121">
        <v>0</v>
      </c>
      <c r="MF121">
        <v>0</v>
      </c>
      <c r="MG121">
        <v>0</v>
      </c>
      <c r="MH121">
        <v>0</v>
      </c>
      <c r="MI121">
        <v>0</v>
      </c>
      <c r="MJ121">
        <v>0</v>
      </c>
      <c r="MK121">
        <v>0</v>
      </c>
      <c r="ML121">
        <v>0</v>
      </c>
      <c r="MM121">
        <v>0</v>
      </c>
      <c r="MN121">
        <v>0</v>
      </c>
      <c r="MO121">
        <v>0</v>
      </c>
      <c r="MP121">
        <v>0</v>
      </c>
      <c r="MQ121">
        <v>0</v>
      </c>
    </row>
    <row r="122" spans="1:355" x14ac:dyDescent="0.2">
      <c r="A122" t="str">
        <v>GS TPDDTEC</v>
      </c>
      <c r="B122" t="str">
        <v>GS TPDDTEC v1</v>
      </c>
      <c r="C122" t="str">
        <v>GS2441</v>
      </c>
      <c r="D122" t="str">
        <v>1st</v>
      </c>
      <c r="E122" t="str">
        <v>ONIL 2011</v>
      </c>
      <c r="F122">
        <v>172720</v>
      </c>
      <c r="G122" t="str">
        <v>firewood</v>
      </c>
      <c r="H122">
        <v>51</v>
      </c>
      <c r="I122">
        <v>1.3484928609201481E-2</v>
      </c>
      <c r="J122">
        <v>1.3320630823880641E-2</v>
      </c>
      <c r="K122" t="str">
        <v>gs_imp_firewood</v>
      </c>
      <c r="L122">
        <v>1</v>
      </c>
      <c r="M122" t="str">
        <v>Central America</v>
      </c>
      <c r="N122" t="str">
        <v>Mexico</v>
      </c>
      <c r="O122" t="str">
        <v>Jalisco, Mexico, San Luis Potosi, Veracruz, Sonora, Michoacan, Oaxaca, and Guanajuato</v>
      </c>
      <c r="P122">
        <v>3.7</v>
      </c>
      <c r="Q122">
        <v>0.86670000000000003</v>
      </c>
      <c r="R122">
        <v>2.9714285714285714E-2</v>
      </c>
      <c r="S122">
        <v>0.27742857142857141</v>
      </c>
      <c r="T122">
        <v>3782</v>
      </c>
      <c r="U122">
        <v>0</v>
      </c>
      <c r="V122">
        <v>1</v>
      </c>
      <c r="W122">
        <v>0</v>
      </c>
      <c r="X122">
        <v>3782</v>
      </c>
      <c r="Y122">
        <v>1</v>
      </c>
      <c r="Z122">
        <v>0</v>
      </c>
      <c r="AA122">
        <v>0</v>
      </c>
      <c r="AB122">
        <v>0</v>
      </c>
      <c r="AC122">
        <v>0</v>
      </c>
      <c r="AD122">
        <v>0</v>
      </c>
      <c r="AE122">
        <v>0</v>
      </c>
      <c r="AF122">
        <v>0</v>
      </c>
      <c r="AG122">
        <v>0</v>
      </c>
      <c r="AH122">
        <v>0</v>
      </c>
      <c r="AI122">
        <v>0</v>
      </c>
      <c r="AJ122">
        <v>0</v>
      </c>
      <c r="AK122">
        <v>0</v>
      </c>
      <c r="AL122">
        <v>0</v>
      </c>
      <c r="AM122">
        <v>15.85</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1.5599999999999999E-2</v>
      </c>
      <c r="BR122">
        <v>0</v>
      </c>
      <c r="BS122">
        <v>0</v>
      </c>
      <c r="BT122">
        <v>0</v>
      </c>
      <c r="BU122">
        <v>0</v>
      </c>
      <c r="BV122">
        <v>0</v>
      </c>
      <c r="BW122">
        <v>112</v>
      </c>
      <c r="BX122">
        <v>0</v>
      </c>
      <c r="BY122">
        <v>0</v>
      </c>
      <c r="BZ122">
        <v>0</v>
      </c>
      <c r="CA122">
        <v>0</v>
      </c>
      <c r="CB122">
        <v>0</v>
      </c>
      <c r="CC122">
        <v>0</v>
      </c>
      <c r="CD122">
        <v>8.6920000000000002</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1</v>
      </c>
      <c r="FR122">
        <v>0</v>
      </c>
      <c r="FS122">
        <v>0</v>
      </c>
      <c r="FT122">
        <v>0</v>
      </c>
      <c r="FU122">
        <v>0</v>
      </c>
      <c r="FV122">
        <v>0</v>
      </c>
      <c r="FW122">
        <v>0</v>
      </c>
      <c r="FX122">
        <v>7.56</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1.5599999999999999E-2</v>
      </c>
      <c r="HI122">
        <v>0</v>
      </c>
      <c r="HJ122">
        <v>0</v>
      </c>
      <c r="HK122">
        <v>0</v>
      </c>
      <c r="HL122">
        <v>0</v>
      </c>
      <c r="HM122">
        <v>0</v>
      </c>
      <c r="HN122">
        <v>112</v>
      </c>
      <c r="HO122">
        <v>0</v>
      </c>
      <c r="HP122">
        <v>0</v>
      </c>
      <c r="HQ122">
        <v>0</v>
      </c>
      <c r="HR122">
        <v>0</v>
      </c>
      <c r="HS122">
        <v>0</v>
      </c>
      <c r="HT122">
        <v>0</v>
      </c>
      <c r="HU122">
        <v>8.6920000000000002</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0.97389999999999999</v>
      </c>
      <c r="LI122">
        <v>1</v>
      </c>
      <c r="LJ122">
        <v>0</v>
      </c>
      <c r="LK122">
        <v>0</v>
      </c>
      <c r="LL122">
        <v>0</v>
      </c>
      <c r="LM122">
        <v>1</v>
      </c>
      <c r="LN122">
        <v>0</v>
      </c>
      <c r="LO122">
        <v>1</v>
      </c>
      <c r="LP122">
        <v>1</v>
      </c>
      <c r="LQ122">
        <v>0</v>
      </c>
      <c r="LR122">
        <v>0</v>
      </c>
      <c r="LS122">
        <v>0</v>
      </c>
      <c r="LT122">
        <v>0</v>
      </c>
      <c r="LU122">
        <v>0</v>
      </c>
      <c r="LV122">
        <v>0</v>
      </c>
      <c r="LW122">
        <v>0</v>
      </c>
      <c r="LX122">
        <v>0</v>
      </c>
      <c r="LY122">
        <v>0</v>
      </c>
      <c r="LZ122">
        <v>0</v>
      </c>
      <c r="MA122">
        <v>0</v>
      </c>
      <c r="MB122">
        <v>0</v>
      </c>
      <c r="MC122">
        <v>0</v>
      </c>
      <c r="MD122">
        <v>0</v>
      </c>
      <c r="ME122">
        <v>0</v>
      </c>
      <c r="MF122">
        <v>0</v>
      </c>
      <c r="MG122">
        <v>0</v>
      </c>
      <c r="MH122">
        <v>0</v>
      </c>
      <c r="MI122">
        <v>0</v>
      </c>
      <c r="MJ122">
        <v>0</v>
      </c>
      <c r="MK122">
        <v>0</v>
      </c>
      <c r="ML122">
        <v>0</v>
      </c>
      <c r="MM122">
        <v>0</v>
      </c>
      <c r="MN122">
        <v>0</v>
      </c>
      <c r="MO122">
        <v>0</v>
      </c>
      <c r="MP122">
        <v>0</v>
      </c>
      <c r="MQ122">
        <v>0</v>
      </c>
    </row>
    <row r="123" spans="1:355" x14ac:dyDescent="0.2">
      <c r="A123" t="str">
        <v>GS TPDDTEC</v>
      </c>
      <c r="B123" t="str">
        <v>GS TPDDTEC v1</v>
      </c>
      <c r="C123" t="str">
        <v>GS2441</v>
      </c>
      <c r="D123" t="str">
        <v>1st</v>
      </c>
      <c r="E123" t="str">
        <v>ONIL 2012</v>
      </c>
      <c r="F123">
        <v>172720</v>
      </c>
      <c r="G123" t="str">
        <v>firewood</v>
      </c>
      <c r="H123">
        <v>3564</v>
      </c>
      <c r="I123">
        <v>1.3691578373145451E-2</v>
      </c>
      <c r="J123">
        <v>1.3320630823880641E-2</v>
      </c>
      <c r="K123" t="str">
        <v>gs_imp_firewood</v>
      </c>
      <c r="L123">
        <v>1</v>
      </c>
      <c r="M123" t="str">
        <v>Central America</v>
      </c>
      <c r="N123" t="str">
        <v>Mexico</v>
      </c>
      <c r="O123" t="str">
        <v>Jalisco, Mexico, San Luis Potosi, Veracruz, Sonora, Michoacan, Oaxaca, and Guanajuato</v>
      </c>
      <c r="P123">
        <v>3.7</v>
      </c>
      <c r="Q123">
        <v>0.86670000000000003</v>
      </c>
      <c r="R123">
        <v>2.9714285714285714E-2</v>
      </c>
      <c r="S123">
        <v>0.27742857142857141</v>
      </c>
      <c r="T123">
        <v>260306</v>
      </c>
      <c r="U123">
        <v>0</v>
      </c>
      <c r="V123">
        <v>1</v>
      </c>
      <c r="W123">
        <v>0</v>
      </c>
      <c r="X123">
        <v>260306</v>
      </c>
      <c r="Y123">
        <v>1</v>
      </c>
      <c r="Z123">
        <v>0</v>
      </c>
      <c r="AA123">
        <v>0</v>
      </c>
      <c r="AB123">
        <v>0</v>
      </c>
      <c r="AC123">
        <v>0</v>
      </c>
      <c r="AD123">
        <v>0</v>
      </c>
      <c r="AE123">
        <v>0</v>
      </c>
      <c r="AF123">
        <v>0</v>
      </c>
      <c r="AG123">
        <v>0</v>
      </c>
      <c r="AH123">
        <v>0</v>
      </c>
      <c r="AI123">
        <v>0</v>
      </c>
      <c r="AJ123">
        <v>0</v>
      </c>
      <c r="AK123">
        <v>0</v>
      </c>
      <c r="AL123">
        <v>0</v>
      </c>
      <c r="AM123">
        <v>15.85</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1.5599999999999999E-2</v>
      </c>
      <c r="BR123">
        <v>0</v>
      </c>
      <c r="BS123">
        <v>0</v>
      </c>
      <c r="BT123">
        <v>0</v>
      </c>
      <c r="BU123">
        <v>0</v>
      </c>
      <c r="BV123">
        <v>0</v>
      </c>
      <c r="BW123">
        <v>112</v>
      </c>
      <c r="BX123">
        <v>0</v>
      </c>
      <c r="BY123">
        <v>0</v>
      </c>
      <c r="BZ123">
        <v>0</v>
      </c>
      <c r="CA123">
        <v>0</v>
      </c>
      <c r="CB123">
        <v>0</v>
      </c>
      <c r="CC123">
        <v>0</v>
      </c>
      <c r="CD123">
        <v>8.6920000000000002</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1</v>
      </c>
      <c r="FR123">
        <v>0</v>
      </c>
      <c r="FS123">
        <v>0</v>
      </c>
      <c r="FT123">
        <v>0</v>
      </c>
      <c r="FU123">
        <v>0</v>
      </c>
      <c r="FV123">
        <v>0</v>
      </c>
      <c r="FW123">
        <v>0</v>
      </c>
      <c r="FX123">
        <v>7.56</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1.5599999999999999E-2</v>
      </c>
      <c r="HI123">
        <v>0</v>
      </c>
      <c r="HJ123">
        <v>0</v>
      </c>
      <c r="HK123">
        <v>0</v>
      </c>
      <c r="HL123">
        <v>0</v>
      </c>
      <c r="HM123">
        <v>0</v>
      </c>
      <c r="HN123">
        <v>112</v>
      </c>
      <c r="HO123">
        <v>0</v>
      </c>
      <c r="HP123">
        <v>0</v>
      </c>
      <c r="HQ123">
        <v>0</v>
      </c>
      <c r="HR123">
        <v>0</v>
      </c>
      <c r="HS123">
        <v>0</v>
      </c>
      <c r="HT123">
        <v>0</v>
      </c>
      <c r="HU123">
        <v>8.6920000000000002</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0</v>
      </c>
      <c r="LB123">
        <v>0</v>
      </c>
      <c r="LC123">
        <v>0</v>
      </c>
      <c r="LD123">
        <v>0</v>
      </c>
      <c r="LE123">
        <v>0</v>
      </c>
      <c r="LF123">
        <v>0</v>
      </c>
      <c r="LG123">
        <v>0</v>
      </c>
      <c r="LH123">
        <v>0.97389999999999999</v>
      </c>
      <c r="LI123">
        <v>1</v>
      </c>
      <c r="LJ123">
        <v>0</v>
      </c>
      <c r="LK123">
        <v>0</v>
      </c>
      <c r="LL123">
        <v>0</v>
      </c>
      <c r="LM123">
        <v>1</v>
      </c>
      <c r="LN123">
        <v>0</v>
      </c>
      <c r="LO123">
        <v>1</v>
      </c>
      <c r="LP123">
        <v>1</v>
      </c>
      <c r="LQ123">
        <v>0</v>
      </c>
      <c r="LR123">
        <v>0</v>
      </c>
      <c r="LS123">
        <v>0</v>
      </c>
      <c r="LT123">
        <v>0</v>
      </c>
      <c r="LU123">
        <v>0</v>
      </c>
      <c r="LV123">
        <v>0</v>
      </c>
      <c r="LW123">
        <v>0</v>
      </c>
      <c r="LX123">
        <v>0</v>
      </c>
      <c r="LY123">
        <v>0</v>
      </c>
      <c r="LZ123">
        <v>0</v>
      </c>
      <c r="MA123">
        <v>0</v>
      </c>
      <c r="MB123">
        <v>0</v>
      </c>
      <c r="MC123">
        <v>0</v>
      </c>
      <c r="MD123">
        <v>0</v>
      </c>
      <c r="ME123">
        <v>0</v>
      </c>
      <c r="MF123">
        <v>0</v>
      </c>
      <c r="MG123">
        <v>0</v>
      </c>
      <c r="MH123">
        <v>0</v>
      </c>
      <c r="MI123">
        <v>0</v>
      </c>
      <c r="MJ123">
        <v>0</v>
      </c>
      <c r="MK123">
        <v>0</v>
      </c>
      <c r="ML123">
        <v>0</v>
      </c>
      <c r="MM123">
        <v>0</v>
      </c>
      <c r="MN123">
        <v>0</v>
      </c>
      <c r="MO123">
        <v>0</v>
      </c>
      <c r="MP123">
        <v>0</v>
      </c>
      <c r="MQ123">
        <v>0</v>
      </c>
    </row>
    <row r="124" spans="1:355" x14ac:dyDescent="0.2">
      <c r="A124" t="str">
        <v>GS TPDDTEC</v>
      </c>
      <c r="B124" t="str">
        <v>GS TPDDTEC v1</v>
      </c>
      <c r="C124" t="str">
        <v>GS2441</v>
      </c>
      <c r="D124" t="str">
        <v>1st</v>
      </c>
      <c r="E124" t="str">
        <v>ONIL 2013</v>
      </c>
      <c r="F124">
        <v>172720</v>
      </c>
      <c r="G124" t="str">
        <v>firewood</v>
      </c>
      <c r="H124">
        <v>3823</v>
      </c>
      <c r="I124">
        <v>1.3382433761678563E-2</v>
      </c>
      <c r="J124">
        <v>1.3320630823880641E-2</v>
      </c>
      <c r="K124" t="str">
        <v>gs_imp_firewood</v>
      </c>
      <c r="L124">
        <v>1</v>
      </c>
      <c r="M124" t="str">
        <v>Central America</v>
      </c>
      <c r="N124" t="str">
        <v>Mexico</v>
      </c>
      <c r="O124" t="str">
        <v>Jalisco, Mexico, San Luis Potosi, Veracruz, Sonora, Michoacan, Oaxaca, and Guanajuato</v>
      </c>
      <c r="P124">
        <v>3.7</v>
      </c>
      <c r="Q124">
        <v>0.86670000000000003</v>
      </c>
      <c r="R124">
        <v>2.9714285714285714E-2</v>
      </c>
      <c r="S124">
        <v>0.27742857142857141</v>
      </c>
      <c r="T124">
        <v>285673</v>
      </c>
      <c r="U124">
        <v>0</v>
      </c>
      <c r="V124">
        <v>1</v>
      </c>
      <c r="W124">
        <v>0</v>
      </c>
      <c r="X124">
        <v>285673</v>
      </c>
      <c r="Y124">
        <v>1</v>
      </c>
      <c r="Z124">
        <v>0</v>
      </c>
      <c r="AA124">
        <v>0</v>
      </c>
      <c r="AB124">
        <v>0</v>
      </c>
      <c r="AC124">
        <v>0</v>
      </c>
      <c r="AD124">
        <v>0</v>
      </c>
      <c r="AE124">
        <v>0</v>
      </c>
      <c r="AF124">
        <v>0</v>
      </c>
      <c r="AG124">
        <v>0</v>
      </c>
      <c r="AH124">
        <v>0</v>
      </c>
      <c r="AI124">
        <v>0</v>
      </c>
      <c r="AJ124">
        <v>0</v>
      </c>
      <c r="AK124">
        <v>0</v>
      </c>
      <c r="AL124">
        <v>0</v>
      </c>
      <c r="AM124">
        <v>15.85</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1.5599999999999999E-2</v>
      </c>
      <c r="BR124">
        <v>0</v>
      </c>
      <c r="BS124">
        <v>0</v>
      </c>
      <c r="BT124">
        <v>0</v>
      </c>
      <c r="BU124">
        <v>0</v>
      </c>
      <c r="BV124">
        <v>0</v>
      </c>
      <c r="BW124">
        <v>112</v>
      </c>
      <c r="BX124">
        <v>0</v>
      </c>
      <c r="BY124">
        <v>0</v>
      </c>
      <c r="BZ124">
        <v>0</v>
      </c>
      <c r="CA124">
        <v>0</v>
      </c>
      <c r="CB124">
        <v>0</v>
      </c>
      <c r="CC124">
        <v>0</v>
      </c>
      <c r="CD124">
        <v>8.6920000000000002</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1</v>
      </c>
      <c r="FR124">
        <v>0</v>
      </c>
      <c r="FS124">
        <v>0</v>
      </c>
      <c r="FT124">
        <v>0</v>
      </c>
      <c r="FU124">
        <v>0</v>
      </c>
      <c r="FV124">
        <v>0</v>
      </c>
      <c r="FW124">
        <v>0</v>
      </c>
      <c r="FX124">
        <v>7.56</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1.5599999999999999E-2</v>
      </c>
      <c r="HI124">
        <v>0</v>
      </c>
      <c r="HJ124">
        <v>0</v>
      </c>
      <c r="HK124">
        <v>0</v>
      </c>
      <c r="HL124">
        <v>0</v>
      </c>
      <c r="HM124">
        <v>0</v>
      </c>
      <c r="HN124">
        <v>112</v>
      </c>
      <c r="HO124">
        <v>0</v>
      </c>
      <c r="HP124">
        <v>0</v>
      </c>
      <c r="HQ124">
        <v>0</v>
      </c>
      <c r="HR124">
        <v>0</v>
      </c>
      <c r="HS124">
        <v>0</v>
      </c>
      <c r="HT124">
        <v>0</v>
      </c>
      <c r="HU124">
        <v>8.6920000000000002</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0.97389999999999999</v>
      </c>
      <c r="LI124">
        <v>1</v>
      </c>
      <c r="LJ124">
        <v>0</v>
      </c>
      <c r="LK124">
        <v>0</v>
      </c>
      <c r="LL124">
        <v>0</v>
      </c>
      <c r="LM124">
        <v>1</v>
      </c>
      <c r="LN124">
        <v>0</v>
      </c>
      <c r="LO124">
        <v>1</v>
      </c>
      <c r="LP124">
        <v>1</v>
      </c>
      <c r="LQ124">
        <v>0</v>
      </c>
      <c r="LR124">
        <v>0</v>
      </c>
      <c r="LS124">
        <v>0</v>
      </c>
      <c r="LT124">
        <v>0</v>
      </c>
      <c r="LU124">
        <v>0</v>
      </c>
      <c r="LV124">
        <v>0</v>
      </c>
      <c r="LW124">
        <v>0</v>
      </c>
      <c r="LX124">
        <v>0</v>
      </c>
      <c r="LY124">
        <v>0</v>
      </c>
      <c r="LZ124">
        <v>0</v>
      </c>
      <c r="MA124">
        <v>0</v>
      </c>
      <c r="MB124">
        <v>0</v>
      </c>
      <c r="MC124">
        <v>0</v>
      </c>
      <c r="MD124">
        <v>0</v>
      </c>
      <c r="ME124">
        <v>0</v>
      </c>
      <c r="MF124">
        <v>0</v>
      </c>
      <c r="MG124">
        <v>0</v>
      </c>
      <c r="MH124">
        <v>0</v>
      </c>
      <c r="MI124">
        <v>0</v>
      </c>
      <c r="MJ124">
        <v>0</v>
      </c>
      <c r="MK124">
        <v>0</v>
      </c>
      <c r="ML124">
        <v>0</v>
      </c>
      <c r="MM124">
        <v>0</v>
      </c>
      <c r="MN124">
        <v>0</v>
      </c>
      <c r="MO124">
        <v>0</v>
      </c>
      <c r="MP124">
        <v>0</v>
      </c>
      <c r="MQ124">
        <v>0</v>
      </c>
    </row>
    <row r="125" spans="1:355" x14ac:dyDescent="0.2">
      <c r="A125" t="str">
        <v>GS TPDDTEC</v>
      </c>
      <c r="B125" t="str">
        <v>GS TPDDTEC v1</v>
      </c>
      <c r="C125" t="str">
        <v>GS2441</v>
      </c>
      <c r="D125" t="str">
        <v>1st</v>
      </c>
      <c r="E125" t="str">
        <v>ONIL 2013</v>
      </c>
      <c r="F125">
        <v>172720</v>
      </c>
      <c r="G125" t="str">
        <v>firewood</v>
      </c>
      <c r="H125">
        <v>3729</v>
      </c>
      <c r="I125">
        <v>1.3302654109589042E-2</v>
      </c>
      <c r="J125">
        <v>1.3320630823880641E-2</v>
      </c>
      <c r="K125" t="str">
        <v>gs_imp_firewood</v>
      </c>
      <c r="L125">
        <v>1</v>
      </c>
      <c r="M125" t="str">
        <v>Central America</v>
      </c>
      <c r="N125" t="str">
        <v>Mexico</v>
      </c>
      <c r="O125" t="str">
        <v>Jalisco, Mexico, San Luis Potosi, Veracruz, Sonora, Michoacan, Oaxaca, and Guanajuato</v>
      </c>
      <c r="P125">
        <v>3.7</v>
      </c>
      <c r="Q125">
        <v>0.86670000000000003</v>
      </c>
      <c r="R125">
        <v>2.9714285714285714E-2</v>
      </c>
      <c r="S125">
        <v>0.27742857142857141</v>
      </c>
      <c r="T125">
        <v>280320</v>
      </c>
      <c r="U125">
        <v>0</v>
      </c>
      <c r="V125">
        <v>1</v>
      </c>
      <c r="W125">
        <v>0</v>
      </c>
      <c r="X125">
        <v>280320</v>
      </c>
      <c r="Y125">
        <v>1</v>
      </c>
      <c r="Z125">
        <v>0</v>
      </c>
      <c r="AA125">
        <v>0</v>
      </c>
      <c r="AB125">
        <v>0</v>
      </c>
      <c r="AC125">
        <v>0</v>
      </c>
      <c r="AD125">
        <v>0</v>
      </c>
      <c r="AE125">
        <v>0</v>
      </c>
      <c r="AF125">
        <v>0</v>
      </c>
      <c r="AG125">
        <v>0</v>
      </c>
      <c r="AH125">
        <v>0</v>
      </c>
      <c r="AI125">
        <v>0</v>
      </c>
      <c r="AJ125">
        <v>0</v>
      </c>
      <c r="AK125">
        <v>0</v>
      </c>
      <c r="AL125">
        <v>0</v>
      </c>
      <c r="AM125">
        <v>15.85</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1.5599999999999999E-2</v>
      </c>
      <c r="BR125">
        <v>0</v>
      </c>
      <c r="BS125">
        <v>0</v>
      </c>
      <c r="BT125">
        <v>0</v>
      </c>
      <c r="BU125">
        <v>0</v>
      </c>
      <c r="BV125">
        <v>0</v>
      </c>
      <c r="BW125">
        <v>112</v>
      </c>
      <c r="BX125">
        <v>0</v>
      </c>
      <c r="BY125">
        <v>0</v>
      </c>
      <c r="BZ125">
        <v>0</v>
      </c>
      <c r="CA125">
        <v>0</v>
      </c>
      <c r="CB125">
        <v>0</v>
      </c>
      <c r="CC125">
        <v>0</v>
      </c>
      <c r="CD125">
        <v>8.6920000000000002</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1</v>
      </c>
      <c r="FR125">
        <v>0</v>
      </c>
      <c r="FS125">
        <v>0</v>
      </c>
      <c r="FT125">
        <v>0</v>
      </c>
      <c r="FU125">
        <v>0</v>
      </c>
      <c r="FV125">
        <v>0</v>
      </c>
      <c r="FW125">
        <v>0</v>
      </c>
      <c r="FX125">
        <v>7.56</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1.5599999999999999E-2</v>
      </c>
      <c r="HI125">
        <v>0</v>
      </c>
      <c r="HJ125">
        <v>0</v>
      </c>
      <c r="HK125">
        <v>0</v>
      </c>
      <c r="HL125">
        <v>0</v>
      </c>
      <c r="HM125">
        <v>0</v>
      </c>
      <c r="HN125">
        <v>112</v>
      </c>
      <c r="HO125">
        <v>0</v>
      </c>
      <c r="HP125">
        <v>0</v>
      </c>
      <c r="HQ125">
        <v>0</v>
      </c>
      <c r="HR125">
        <v>0</v>
      </c>
      <c r="HS125">
        <v>0</v>
      </c>
      <c r="HT125">
        <v>0</v>
      </c>
      <c r="HU125">
        <v>8.6920000000000002</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0.97389999999999999</v>
      </c>
      <c r="LI125">
        <v>1</v>
      </c>
      <c r="LJ125">
        <v>0</v>
      </c>
      <c r="LK125">
        <v>0</v>
      </c>
      <c r="LL125">
        <v>0</v>
      </c>
      <c r="LM125">
        <v>1</v>
      </c>
      <c r="LN125">
        <v>0</v>
      </c>
      <c r="LO125">
        <v>1</v>
      </c>
      <c r="LP125">
        <v>1</v>
      </c>
      <c r="LQ125">
        <v>0</v>
      </c>
      <c r="LR125">
        <v>0</v>
      </c>
      <c r="LS125">
        <v>0</v>
      </c>
      <c r="LT125">
        <v>0</v>
      </c>
      <c r="LU125">
        <v>0</v>
      </c>
      <c r="LV125">
        <v>0</v>
      </c>
      <c r="LW125">
        <v>0</v>
      </c>
      <c r="LX125">
        <v>0</v>
      </c>
      <c r="LY125">
        <v>0</v>
      </c>
      <c r="LZ125">
        <v>0</v>
      </c>
      <c r="MA125">
        <v>0</v>
      </c>
      <c r="MB125">
        <v>0</v>
      </c>
      <c r="MC125">
        <v>0</v>
      </c>
      <c r="MD125">
        <v>0</v>
      </c>
      <c r="ME125">
        <v>0</v>
      </c>
      <c r="MF125">
        <v>0</v>
      </c>
      <c r="MG125">
        <v>0</v>
      </c>
      <c r="MH125">
        <v>0</v>
      </c>
      <c r="MI125">
        <v>0</v>
      </c>
      <c r="MJ125">
        <v>0</v>
      </c>
      <c r="MK125">
        <v>0</v>
      </c>
      <c r="ML125">
        <v>0</v>
      </c>
      <c r="MM125">
        <v>0</v>
      </c>
      <c r="MN125">
        <v>0</v>
      </c>
      <c r="MO125">
        <v>0</v>
      </c>
      <c r="MP125">
        <v>0</v>
      </c>
      <c r="MQ125">
        <v>0</v>
      </c>
    </row>
    <row r="126" spans="1:355" x14ac:dyDescent="0.2">
      <c r="A126" t="str">
        <v>GS TPDDTEC</v>
      </c>
      <c r="B126" t="str">
        <v>GS TPDDTEC v 2.</v>
      </c>
      <c r="C126" t="str">
        <v>GS5003</v>
      </c>
      <c r="D126" t="str">
        <v>1st</v>
      </c>
      <c r="E126" t="str">
        <v>SGF</v>
      </c>
      <c r="F126">
        <v>165127</v>
      </c>
      <c r="G126" t="str">
        <v>biomass</v>
      </c>
      <c r="H126">
        <v>6.82</v>
      </c>
      <c r="I126">
        <v>1.8684931506849314E-2</v>
      </c>
      <c r="J126">
        <v>1.8925925391359989E-2</v>
      </c>
      <c r="K126" t="str">
        <v>gs_imp_charcoal</v>
      </c>
      <c r="L126">
        <v>1</v>
      </c>
      <c r="M126" t="str">
        <v>Sub-Saharan Africa</v>
      </c>
      <c r="N126" t="str">
        <v>Malawi</v>
      </c>
      <c r="O126" t="str">
        <v>Malawi tot</v>
      </c>
      <c r="P126">
        <v>3.7</v>
      </c>
      <c r="Q126">
        <v>0.92700000000000005</v>
      </c>
      <c r="R126">
        <v>0.313</v>
      </c>
      <c r="S126">
        <v>0.41399999999999998</v>
      </c>
      <c r="T126">
        <v>1</v>
      </c>
      <c r="U126">
        <v>0</v>
      </c>
      <c r="V126">
        <v>365</v>
      </c>
      <c r="W126">
        <v>0</v>
      </c>
      <c r="X126">
        <v>365</v>
      </c>
      <c r="Y126">
        <v>1</v>
      </c>
      <c r="Z126">
        <v>1</v>
      </c>
      <c r="AA126">
        <v>0</v>
      </c>
      <c r="AB126">
        <v>0</v>
      </c>
      <c r="AC126">
        <v>0</v>
      </c>
      <c r="AD126">
        <v>0</v>
      </c>
      <c r="AE126">
        <v>0</v>
      </c>
      <c r="AF126">
        <v>0</v>
      </c>
      <c r="AG126">
        <v>0</v>
      </c>
      <c r="AH126">
        <v>0</v>
      </c>
      <c r="AI126">
        <v>0</v>
      </c>
      <c r="AJ126">
        <v>0</v>
      </c>
      <c r="AK126">
        <v>0</v>
      </c>
      <c r="AL126">
        <v>0</v>
      </c>
      <c r="AM126">
        <v>1.1000000000000001</v>
      </c>
      <c r="AN126">
        <v>3.63</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1.5599999999999999E-2</v>
      </c>
      <c r="BR126">
        <v>1.5599999999999999E-2</v>
      </c>
      <c r="BS126">
        <v>0</v>
      </c>
      <c r="BT126">
        <v>0</v>
      </c>
      <c r="BU126">
        <v>0</v>
      </c>
      <c r="BV126">
        <v>0</v>
      </c>
      <c r="BW126">
        <v>112</v>
      </c>
      <c r="BX126">
        <v>672</v>
      </c>
      <c r="BY126">
        <v>0</v>
      </c>
      <c r="BZ126">
        <v>0</v>
      </c>
      <c r="CA126">
        <v>0</v>
      </c>
      <c r="CB126">
        <v>0</v>
      </c>
      <c r="CC126">
        <v>0</v>
      </c>
      <c r="CD126">
        <v>33.951999999999998</v>
      </c>
      <c r="CE126">
        <v>203.71199999999999</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1</v>
      </c>
      <c r="FR126">
        <v>1</v>
      </c>
      <c r="FS126">
        <v>0</v>
      </c>
      <c r="FT126">
        <v>0</v>
      </c>
      <c r="FU126">
        <v>0</v>
      </c>
      <c r="FV126">
        <v>0</v>
      </c>
      <c r="FW126">
        <v>0</v>
      </c>
      <c r="FX126">
        <v>1.6E-2</v>
      </c>
      <c r="FY126">
        <v>2.1800000000000002</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1.5599999999999999E-2</v>
      </c>
      <c r="HI126">
        <v>1.5599999999999999E-2</v>
      </c>
      <c r="HJ126">
        <v>0</v>
      </c>
      <c r="HK126">
        <v>0</v>
      </c>
      <c r="HL126">
        <v>0</v>
      </c>
      <c r="HM126">
        <v>0</v>
      </c>
      <c r="HN126">
        <v>112</v>
      </c>
      <c r="HO126">
        <v>672</v>
      </c>
      <c r="HP126">
        <v>0</v>
      </c>
      <c r="HQ126">
        <v>0</v>
      </c>
      <c r="HR126">
        <v>0</v>
      </c>
      <c r="HS126">
        <v>0</v>
      </c>
      <c r="HT126">
        <v>0</v>
      </c>
      <c r="HU126">
        <v>33.951999999999998</v>
      </c>
      <c r="HV126">
        <v>203.71199999999999</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0.9</v>
      </c>
      <c r="LI126">
        <v>1</v>
      </c>
      <c r="LJ126">
        <v>0</v>
      </c>
      <c r="LK126">
        <v>0</v>
      </c>
      <c r="LL126">
        <v>0</v>
      </c>
      <c r="LM126">
        <v>1</v>
      </c>
      <c r="LN126">
        <v>0</v>
      </c>
      <c r="LO126">
        <v>1</v>
      </c>
      <c r="LP126">
        <v>1</v>
      </c>
      <c r="LQ126">
        <v>0</v>
      </c>
      <c r="LR126">
        <v>0</v>
      </c>
      <c r="LS126">
        <v>0</v>
      </c>
      <c r="LT126">
        <v>0</v>
      </c>
      <c r="LU126">
        <v>0</v>
      </c>
      <c r="LV126">
        <v>0</v>
      </c>
      <c r="LW126">
        <v>0</v>
      </c>
      <c r="LX126">
        <v>0</v>
      </c>
      <c r="LY126">
        <v>0</v>
      </c>
      <c r="LZ126">
        <v>0</v>
      </c>
      <c r="MA126">
        <v>0</v>
      </c>
      <c r="MB126">
        <v>0</v>
      </c>
      <c r="MC126">
        <v>0</v>
      </c>
      <c r="MD126">
        <v>0</v>
      </c>
      <c r="ME126">
        <v>0</v>
      </c>
      <c r="MF126">
        <v>0</v>
      </c>
      <c r="MG126">
        <v>0</v>
      </c>
      <c r="MH126">
        <v>0</v>
      </c>
      <c r="MI126">
        <v>0</v>
      </c>
      <c r="MJ126">
        <v>0</v>
      </c>
      <c r="MK126">
        <v>0</v>
      </c>
      <c r="ML126">
        <v>0</v>
      </c>
      <c r="MM126">
        <v>0</v>
      </c>
      <c r="MN126">
        <v>0</v>
      </c>
      <c r="MO126">
        <v>0</v>
      </c>
      <c r="MP126">
        <v>0</v>
      </c>
      <c r="MQ126">
        <v>0</v>
      </c>
    </row>
    <row r="127" spans="1:355" x14ac:dyDescent="0.2">
      <c r="A127" t="str">
        <v>GS TPDDTEC</v>
      </c>
      <c r="B127" t="str">
        <v>GS TPDDTEC v 2.</v>
      </c>
      <c r="C127" t="str">
        <v>GS5003</v>
      </c>
      <c r="D127" t="str">
        <v>1st</v>
      </c>
      <c r="E127" t="str">
        <v>GF</v>
      </c>
      <c r="F127">
        <v>165127</v>
      </c>
      <c r="G127" t="str">
        <v>biomass</v>
      </c>
      <c r="H127">
        <v>4.29</v>
      </c>
      <c r="I127">
        <v>1.1753424657534246E-2</v>
      </c>
      <c r="J127">
        <v>1.1761000243200001E-2</v>
      </c>
      <c r="K127" t="str">
        <v>gs_imp_charcoal</v>
      </c>
      <c r="L127">
        <v>1</v>
      </c>
      <c r="M127" t="str">
        <v>Sub-Saharan Africa</v>
      </c>
      <c r="N127" t="str">
        <v>Malawi</v>
      </c>
      <c r="O127" t="str">
        <v>Malawi tot</v>
      </c>
      <c r="P127">
        <v>3.7</v>
      </c>
      <c r="Q127">
        <v>0.92700000000000005</v>
      </c>
      <c r="R127">
        <v>0.313</v>
      </c>
      <c r="S127">
        <v>0.41399999999999998</v>
      </c>
      <c r="T127">
        <v>1</v>
      </c>
      <c r="U127">
        <v>0</v>
      </c>
      <c r="V127">
        <v>365</v>
      </c>
      <c r="W127">
        <v>0</v>
      </c>
      <c r="X127">
        <v>365</v>
      </c>
      <c r="Y127">
        <v>1</v>
      </c>
      <c r="Z127">
        <v>1</v>
      </c>
      <c r="AA127">
        <v>0</v>
      </c>
      <c r="AB127">
        <v>0</v>
      </c>
      <c r="AC127">
        <v>0</v>
      </c>
      <c r="AD127">
        <v>0</v>
      </c>
      <c r="AE127">
        <v>0</v>
      </c>
      <c r="AF127">
        <v>0</v>
      </c>
      <c r="AG127">
        <v>0</v>
      </c>
      <c r="AH127">
        <v>0</v>
      </c>
      <c r="AI127">
        <v>0</v>
      </c>
      <c r="AJ127">
        <v>0</v>
      </c>
      <c r="AK127">
        <v>0</v>
      </c>
      <c r="AL127">
        <v>0</v>
      </c>
      <c r="AM127">
        <v>1.1000000000000001</v>
      </c>
      <c r="AN127">
        <v>3.63</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1.5599999999999999E-2</v>
      </c>
      <c r="BR127">
        <v>1.5599999999999999E-2</v>
      </c>
      <c r="BS127">
        <v>0</v>
      </c>
      <c r="BT127">
        <v>0</v>
      </c>
      <c r="BU127">
        <v>0</v>
      </c>
      <c r="BV127">
        <v>0</v>
      </c>
      <c r="BW127">
        <v>112</v>
      </c>
      <c r="BX127">
        <v>672</v>
      </c>
      <c r="BY127">
        <v>0</v>
      </c>
      <c r="BZ127">
        <v>0</v>
      </c>
      <c r="CA127">
        <v>0</v>
      </c>
      <c r="CB127">
        <v>0</v>
      </c>
      <c r="CC127">
        <v>0</v>
      </c>
      <c r="CD127">
        <v>33.951999999999998</v>
      </c>
      <c r="CE127">
        <v>203.71199999999999</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1</v>
      </c>
      <c r="FR127">
        <v>1</v>
      </c>
      <c r="FS127">
        <v>0</v>
      </c>
      <c r="FT127">
        <v>0</v>
      </c>
      <c r="FU127">
        <v>0</v>
      </c>
      <c r="FV127">
        <v>0</v>
      </c>
      <c r="FW127">
        <v>0</v>
      </c>
      <c r="FX127">
        <v>0.54</v>
      </c>
      <c r="FY127">
        <v>2.71</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1.5599999999999999E-2</v>
      </c>
      <c r="HI127">
        <v>1.5599999999999999E-2</v>
      </c>
      <c r="HJ127">
        <v>0</v>
      </c>
      <c r="HK127">
        <v>0</v>
      </c>
      <c r="HL127">
        <v>0</v>
      </c>
      <c r="HM127">
        <v>0</v>
      </c>
      <c r="HN127">
        <v>112</v>
      </c>
      <c r="HO127">
        <v>672</v>
      </c>
      <c r="HP127">
        <v>0</v>
      </c>
      <c r="HQ127">
        <v>0</v>
      </c>
      <c r="HR127">
        <v>0</v>
      </c>
      <c r="HS127">
        <v>0</v>
      </c>
      <c r="HT127">
        <v>0</v>
      </c>
      <c r="HU127">
        <v>33.951999999999998</v>
      </c>
      <c r="HV127">
        <v>203.71199999999999</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0.9</v>
      </c>
      <c r="LI127">
        <v>1</v>
      </c>
      <c r="LJ127">
        <v>0</v>
      </c>
      <c r="LK127">
        <v>0</v>
      </c>
      <c r="LL127">
        <v>0</v>
      </c>
      <c r="LM127">
        <v>1</v>
      </c>
      <c r="LN127">
        <v>0</v>
      </c>
      <c r="LO127">
        <v>1</v>
      </c>
      <c r="LP127">
        <v>1</v>
      </c>
      <c r="LQ127">
        <v>0</v>
      </c>
      <c r="LR127">
        <v>0</v>
      </c>
      <c r="LS127">
        <v>0</v>
      </c>
      <c r="LT127">
        <v>0</v>
      </c>
      <c r="LU127">
        <v>0</v>
      </c>
      <c r="LV127">
        <v>0</v>
      </c>
      <c r="LW127">
        <v>0</v>
      </c>
      <c r="LX127">
        <v>0</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row>
    <row r="128" spans="1:355" x14ac:dyDescent="0.2">
      <c r="A128" t="str">
        <v>GS TPDDTEC</v>
      </c>
      <c r="B128" t="str">
        <v>GS TPDDTEC v 2.</v>
      </c>
      <c r="C128" t="str">
        <v>GS5003</v>
      </c>
      <c r="D128" t="str">
        <v>1st</v>
      </c>
      <c r="E128" t="str">
        <v>GF</v>
      </c>
      <c r="F128">
        <v>165127</v>
      </c>
      <c r="G128" t="str">
        <v>biomass</v>
      </c>
      <c r="H128">
        <v>3.22</v>
      </c>
      <c r="I128">
        <v>8.8219178082191794E-3</v>
      </c>
      <c r="J128">
        <v>8.7820626816000058E-3</v>
      </c>
      <c r="K128" t="str">
        <v>gs_imp_charcoal</v>
      </c>
      <c r="L128">
        <v>1</v>
      </c>
      <c r="M128" t="str">
        <v>Sub-Saharan Africa</v>
      </c>
      <c r="N128" t="str">
        <v>Malawi</v>
      </c>
      <c r="O128" t="str">
        <v>Malawi tot</v>
      </c>
      <c r="P128">
        <v>3.7</v>
      </c>
      <c r="Q128">
        <v>0.92700000000000005</v>
      </c>
      <c r="R128">
        <v>0.313</v>
      </c>
      <c r="S128">
        <v>0.41399999999999998</v>
      </c>
      <c r="T128">
        <v>1</v>
      </c>
      <c r="U128">
        <v>0</v>
      </c>
      <c r="V128">
        <v>365</v>
      </c>
      <c r="W128">
        <v>0</v>
      </c>
      <c r="X128">
        <v>365</v>
      </c>
      <c r="Y128">
        <v>1</v>
      </c>
      <c r="Z128">
        <v>1</v>
      </c>
      <c r="AA128">
        <v>0</v>
      </c>
      <c r="AB128">
        <v>0</v>
      </c>
      <c r="AC128">
        <v>0</v>
      </c>
      <c r="AD128">
        <v>0</v>
      </c>
      <c r="AE128">
        <v>0</v>
      </c>
      <c r="AF128">
        <v>0</v>
      </c>
      <c r="AG128">
        <v>0</v>
      </c>
      <c r="AH128">
        <v>0</v>
      </c>
      <c r="AI128">
        <v>0</v>
      </c>
      <c r="AJ128">
        <v>0</v>
      </c>
      <c r="AK128">
        <v>0</v>
      </c>
      <c r="AL128">
        <v>0</v>
      </c>
      <c r="AM128">
        <v>1.1000000000000001</v>
      </c>
      <c r="AN128">
        <v>3.63</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1.5599999999999999E-2</v>
      </c>
      <c r="BR128">
        <v>1.5599999999999999E-2</v>
      </c>
      <c r="BS128">
        <v>0</v>
      </c>
      <c r="BT128">
        <v>0</v>
      </c>
      <c r="BU128">
        <v>0</v>
      </c>
      <c r="BV128">
        <v>0</v>
      </c>
      <c r="BW128">
        <v>112</v>
      </c>
      <c r="BX128">
        <v>672</v>
      </c>
      <c r="BY128">
        <v>0</v>
      </c>
      <c r="BZ128">
        <v>0</v>
      </c>
      <c r="CA128">
        <v>0</v>
      </c>
      <c r="CB128">
        <v>0</v>
      </c>
      <c r="CC128">
        <v>0</v>
      </c>
      <c r="CD128">
        <v>33.951999999999998</v>
      </c>
      <c r="CE128">
        <v>203.71199999999999</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1</v>
      </c>
      <c r="FR128">
        <v>1</v>
      </c>
      <c r="FS128">
        <v>0</v>
      </c>
      <c r="FT128">
        <v>0</v>
      </c>
      <c r="FU128">
        <v>0</v>
      </c>
      <c r="FV128">
        <v>0</v>
      </c>
      <c r="FW128">
        <v>0</v>
      </c>
      <c r="FX128">
        <v>0.57999999999999996</v>
      </c>
      <c r="FY128">
        <v>2.96</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1.5599999999999999E-2</v>
      </c>
      <c r="HI128">
        <v>1.5599999999999999E-2</v>
      </c>
      <c r="HJ128">
        <v>0</v>
      </c>
      <c r="HK128">
        <v>0</v>
      </c>
      <c r="HL128">
        <v>0</v>
      </c>
      <c r="HM128">
        <v>0</v>
      </c>
      <c r="HN128">
        <v>112</v>
      </c>
      <c r="HO128">
        <v>672</v>
      </c>
      <c r="HP128">
        <v>0</v>
      </c>
      <c r="HQ128">
        <v>0</v>
      </c>
      <c r="HR128">
        <v>0</v>
      </c>
      <c r="HS128">
        <v>0</v>
      </c>
      <c r="HT128">
        <v>0</v>
      </c>
      <c r="HU128">
        <v>33.951999999999998</v>
      </c>
      <c r="HV128">
        <v>203.71199999999999</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0.9</v>
      </c>
      <c r="LI128">
        <v>1</v>
      </c>
      <c r="LJ128">
        <v>0</v>
      </c>
      <c r="LK128">
        <v>0</v>
      </c>
      <c r="LL128">
        <v>0</v>
      </c>
      <c r="LM128">
        <v>1</v>
      </c>
      <c r="LN128">
        <v>0</v>
      </c>
      <c r="LO128">
        <v>1</v>
      </c>
      <c r="LP128">
        <v>1</v>
      </c>
      <c r="LQ128">
        <v>0</v>
      </c>
      <c r="LR128">
        <v>0</v>
      </c>
      <c r="LS128">
        <v>0</v>
      </c>
      <c r="LT128">
        <v>0</v>
      </c>
      <c r="LU128">
        <v>0</v>
      </c>
      <c r="LV128">
        <v>0</v>
      </c>
      <c r="LW128">
        <v>0</v>
      </c>
      <c r="LX128">
        <v>0</v>
      </c>
      <c r="LY128">
        <v>0</v>
      </c>
      <c r="LZ128">
        <v>0</v>
      </c>
      <c r="MA128">
        <v>0</v>
      </c>
      <c r="MB128">
        <v>0</v>
      </c>
      <c r="MC128">
        <v>0</v>
      </c>
      <c r="MD128">
        <v>0</v>
      </c>
      <c r="ME128">
        <v>0</v>
      </c>
      <c r="MF128">
        <v>0</v>
      </c>
      <c r="MG128">
        <v>0</v>
      </c>
      <c r="MH128">
        <v>0</v>
      </c>
      <c r="MI128">
        <v>0</v>
      </c>
      <c r="MJ128">
        <v>0</v>
      </c>
      <c r="MK128">
        <v>0</v>
      </c>
      <c r="ML128">
        <v>0</v>
      </c>
      <c r="MM128">
        <v>0</v>
      </c>
      <c r="MN128">
        <v>0</v>
      </c>
      <c r="MO128">
        <v>0</v>
      </c>
      <c r="MP128">
        <v>0</v>
      </c>
      <c r="MQ128">
        <v>0</v>
      </c>
    </row>
    <row r="129" spans="1:355" x14ac:dyDescent="0.2">
      <c r="A129" t="str">
        <v>GS Simplified</v>
      </c>
      <c r="B129" t="str">
        <v>The Gold Standard Simplified Methodology for Efficient Cookstoves, Version 01, </v>
      </c>
      <c r="C129" t="str">
        <v>GS6129</v>
      </c>
      <c r="D129" t="str">
        <v>1st</v>
      </c>
      <c r="E129">
        <v>0</v>
      </c>
      <c r="F129">
        <v>25186</v>
      </c>
      <c r="G129" t="str">
        <v>firewood</v>
      </c>
      <c r="H129">
        <v>9090</v>
      </c>
      <c r="I129">
        <v>1.3936267257437658E-2</v>
      </c>
      <c r="J129">
        <v>1.341216902866277E-2</v>
      </c>
      <c r="K129" t="str">
        <v>gs_simple_firewood</v>
      </c>
      <c r="L129">
        <v>1</v>
      </c>
      <c r="M129" t="str">
        <v>Asia</v>
      </c>
      <c r="N129" t="str">
        <v>Myanmar</v>
      </c>
      <c r="O129" t="str">
        <v>Mandalay Region </v>
      </c>
      <c r="P129">
        <v>4.2</v>
      </c>
      <c r="Q129">
        <v>0.95</v>
      </c>
      <c r="R129">
        <v>5.1999999999999998E-2</v>
      </c>
      <c r="S129">
        <v>5.8000000000000003E-2</v>
      </c>
      <c r="T129">
        <v>1787</v>
      </c>
      <c r="U129">
        <v>0</v>
      </c>
      <c r="V129">
        <v>365</v>
      </c>
      <c r="W129">
        <v>0</v>
      </c>
      <c r="X129">
        <v>652255</v>
      </c>
      <c r="Y129">
        <v>1</v>
      </c>
      <c r="Z129">
        <v>0</v>
      </c>
      <c r="AA129">
        <v>0</v>
      </c>
      <c r="AB129">
        <v>0</v>
      </c>
      <c r="AC129">
        <v>0</v>
      </c>
      <c r="AD129">
        <v>0</v>
      </c>
      <c r="AE129">
        <v>0</v>
      </c>
      <c r="AF129">
        <v>0</v>
      </c>
      <c r="AG129">
        <v>0</v>
      </c>
      <c r="AH129">
        <v>0</v>
      </c>
      <c r="AI129">
        <v>0</v>
      </c>
      <c r="AJ129">
        <v>0</v>
      </c>
      <c r="AK129">
        <v>0</v>
      </c>
      <c r="AL129">
        <v>0</v>
      </c>
      <c r="AM129">
        <v>11.561643835616438</v>
      </c>
      <c r="AN129">
        <v>0</v>
      </c>
      <c r="AO129">
        <v>0</v>
      </c>
      <c r="AP129">
        <v>0</v>
      </c>
      <c r="AQ129">
        <v>0</v>
      </c>
      <c r="AR129">
        <v>0</v>
      </c>
      <c r="AS129">
        <v>0</v>
      </c>
      <c r="AT129">
        <v>0</v>
      </c>
      <c r="AU129">
        <v>0</v>
      </c>
      <c r="AV129">
        <v>0</v>
      </c>
      <c r="AW129">
        <v>0</v>
      </c>
      <c r="AX129">
        <v>0</v>
      </c>
      <c r="AY129">
        <v>0</v>
      </c>
      <c r="AZ129">
        <v>0</v>
      </c>
      <c r="BA129">
        <v>0</v>
      </c>
      <c r="BB129">
        <v>0</v>
      </c>
      <c r="BC129">
        <v>0.1</v>
      </c>
      <c r="BD129">
        <v>0</v>
      </c>
      <c r="BE129">
        <v>0</v>
      </c>
      <c r="BF129">
        <v>0</v>
      </c>
      <c r="BG129">
        <v>0</v>
      </c>
      <c r="BH129">
        <v>0</v>
      </c>
      <c r="BI129">
        <v>0</v>
      </c>
      <c r="BJ129">
        <v>0</v>
      </c>
      <c r="BK129">
        <v>0</v>
      </c>
      <c r="BL129">
        <v>0</v>
      </c>
      <c r="BM129">
        <v>0</v>
      </c>
      <c r="BN129">
        <v>0</v>
      </c>
      <c r="BO129">
        <v>0</v>
      </c>
      <c r="BP129">
        <v>0</v>
      </c>
      <c r="BQ129">
        <v>1.4999999999999999E-2</v>
      </c>
      <c r="BR129">
        <v>0</v>
      </c>
      <c r="BS129">
        <v>0</v>
      </c>
      <c r="BT129">
        <v>0</v>
      </c>
      <c r="BU129">
        <v>0</v>
      </c>
      <c r="BV129">
        <v>0</v>
      </c>
      <c r="BW129">
        <v>116.46</v>
      </c>
      <c r="BX129">
        <v>0</v>
      </c>
      <c r="BY129">
        <v>0</v>
      </c>
      <c r="BZ129">
        <v>0</v>
      </c>
      <c r="CA129">
        <v>0</v>
      </c>
      <c r="CB129">
        <v>0</v>
      </c>
      <c r="CC129">
        <v>0</v>
      </c>
      <c r="CD129">
        <v>30.33</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1</v>
      </c>
      <c r="FR129">
        <v>0</v>
      </c>
      <c r="FS129">
        <v>0</v>
      </c>
      <c r="FT129">
        <v>0</v>
      </c>
      <c r="FU129">
        <v>0</v>
      </c>
      <c r="FV129">
        <v>0</v>
      </c>
      <c r="FW129">
        <v>0</v>
      </c>
      <c r="FX129">
        <v>3.8928093726027404</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0.29699999999999999</v>
      </c>
      <c r="GU129">
        <v>0</v>
      </c>
      <c r="GV129">
        <v>0</v>
      </c>
      <c r="GW129">
        <v>0</v>
      </c>
      <c r="GX129">
        <v>0</v>
      </c>
      <c r="GY129">
        <v>0</v>
      </c>
      <c r="GZ129">
        <v>0</v>
      </c>
      <c r="HA129">
        <v>0</v>
      </c>
      <c r="HB129">
        <v>0</v>
      </c>
      <c r="HC129">
        <v>0</v>
      </c>
      <c r="HD129">
        <v>0</v>
      </c>
      <c r="HE129">
        <v>0</v>
      </c>
      <c r="HF129">
        <v>0</v>
      </c>
      <c r="HG129">
        <v>0</v>
      </c>
      <c r="HH129">
        <v>1.5599999999999999E-2</v>
      </c>
      <c r="HI129">
        <v>0</v>
      </c>
      <c r="HJ129">
        <v>0</v>
      </c>
      <c r="HK129">
        <v>0</v>
      </c>
      <c r="HL129">
        <v>0</v>
      </c>
      <c r="HM129">
        <v>0</v>
      </c>
      <c r="HN129">
        <v>116.47</v>
      </c>
      <c r="HO129">
        <v>0</v>
      </c>
      <c r="HP129">
        <v>0</v>
      </c>
      <c r="HQ129">
        <v>0</v>
      </c>
      <c r="HR129">
        <v>0</v>
      </c>
      <c r="HS129">
        <v>0</v>
      </c>
      <c r="HT129">
        <v>0</v>
      </c>
      <c r="HU129">
        <v>30.33</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0.97</v>
      </c>
      <c r="LI129">
        <v>1</v>
      </c>
      <c r="LJ129">
        <v>0</v>
      </c>
      <c r="LK129">
        <v>0</v>
      </c>
      <c r="LL129">
        <v>1</v>
      </c>
      <c r="LM129">
        <v>0.95</v>
      </c>
      <c r="LN129">
        <v>0</v>
      </c>
      <c r="LO129">
        <v>1</v>
      </c>
      <c r="LP129">
        <v>0.78</v>
      </c>
      <c r="LQ129">
        <v>0</v>
      </c>
      <c r="LR129">
        <v>8.3799999999999986E-2</v>
      </c>
      <c r="LS129">
        <v>0</v>
      </c>
      <c r="LT129">
        <v>0</v>
      </c>
      <c r="LU129">
        <v>0</v>
      </c>
      <c r="LV129">
        <v>0</v>
      </c>
      <c r="LW129">
        <v>0</v>
      </c>
      <c r="LX129">
        <v>0</v>
      </c>
      <c r="LY129">
        <v>0</v>
      </c>
      <c r="LZ129">
        <v>0</v>
      </c>
      <c r="MA129">
        <v>0</v>
      </c>
      <c r="MB129">
        <v>0</v>
      </c>
      <c r="MC129">
        <v>0</v>
      </c>
      <c r="MD129">
        <v>0</v>
      </c>
      <c r="ME129">
        <v>0</v>
      </c>
      <c r="MF129">
        <v>0</v>
      </c>
      <c r="MG129">
        <v>0</v>
      </c>
      <c r="MH129">
        <v>0</v>
      </c>
      <c r="MI129">
        <v>0</v>
      </c>
      <c r="MJ129">
        <v>0</v>
      </c>
      <c r="MK129">
        <v>0</v>
      </c>
      <c r="ML129">
        <v>0</v>
      </c>
      <c r="MM129">
        <v>0</v>
      </c>
      <c r="MN129">
        <v>0</v>
      </c>
      <c r="MO129">
        <v>0</v>
      </c>
      <c r="MP129">
        <v>0</v>
      </c>
      <c r="MQ129">
        <v>0</v>
      </c>
    </row>
    <row r="130" spans="1:355" x14ac:dyDescent="0.2">
      <c r="A130" t="str">
        <v>GS Simplified</v>
      </c>
      <c r="B130" t="str">
        <v>The Gold Standard Simplified Methodology for Efficient Cookstoves, Version 01, </v>
      </c>
      <c r="C130" t="str">
        <v>GS6129</v>
      </c>
      <c r="D130" t="str">
        <v>2nd</v>
      </c>
      <c r="E130">
        <v>0</v>
      </c>
      <c r="F130">
        <v>25186</v>
      </c>
      <c r="G130" t="str">
        <v>firewood</v>
      </c>
      <c r="H130">
        <v>7997</v>
      </c>
      <c r="I130">
        <v>1.2570045347731434E-2</v>
      </c>
      <c r="J130">
        <v>1.193985377155574E-2</v>
      </c>
      <c r="K130" t="str">
        <v>gs_simple_firewood</v>
      </c>
      <c r="L130">
        <v>1</v>
      </c>
      <c r="M130" t="str">
        <v>Asia</v>
      </c>
      <c r="N130" t="str">
        <v>Myanmar</v>
      </c>
      <c r="O130" t="str">
        <v>Mandalay Region </v>
      </c>
      <c r="P130">
        <v>4.2</v>
      </c>
      <c r="Q130">
        <v>0.95</v>
      </c>
      <c r="R130">
        <v>5.1999999999999998E-2</v>
      </c>
      <c r="S130">
        <v>5.8000000000000003E-2</v>
      </c>
      <c r="T130">
        <v>1743</v>
      </c>
      <c r="U130">
        <v>0</v>
      </c>
      <c r="V130">
        <v>365</v>
      </c>
      <c r="W130">
        <v>0</v>
      </c>
      <c r="X130">
        <v>636195</v>
      </c>
      <c r="Y130">
        <v>1</v>
      </c>
      <c r="Z130">
        <v>0</v>
      </c>
      <c r="AA130">
        <v>0</v>
      </c>
      <c r="AB130">
        <v>0</v>
      </c>
      <c r="AC130">
        <v>0</v>
      </c>
      <c r="AD130">
        <v>0</v>
      </c>
      <c r="AE130">
        <v>0</v>
      </c>
      <c r="AF130">
        <v>0</v>
      </c>
      <c r="AG130">
        <v>0</v>
      </c>
      <c r="AH130">
        <v>0</v>
      </c>
      <c r="AI130">
        <v>0</v>
      </c>
      <c r="AJ130">
        <v>0</v>
      </c>
      <c r="AK130">
        <v>0</v>
      </c>
      <c r="AL130">
        <v>0</v>
      </c>
      <c r="AM130">
        <v>11.561643835616438</v>
      </c>
      <c r="AN130">
        <v>0</v>
      </c>
      <c r="AO130">
        <v>0</v>
      </c>
      <c r="AP130">
        <v>0</v>
      </c>
      <c r="AQ130">
        <v>0</v>
      </c>
      <c r="AR130">
        <v>0</v>
      </c>
      <c r="AS130">
        <v>0</v>
      </c>
      <c r="AT130">
        <v>0</v>
      </c>
      <c r="AU130">
        <v>0</v>
      </c>
      <c r="AV130">
        <v>0</v>
      </c>
      <c r="AW130">
        <v>0</v>
      </c>
      <c r="AX130">
        <v>0</v>
      </c>
      <c r="AY130">
        <v>0</v>
      </c>
      <c r="AZ130">
        <v>0</v>
      </c>
      <c r="BA130">
        <v>0</v>
      </c>
      <c r="BB130">
        <v>0</v>
      </c>
      <c r="BC130">
        <v>0.1</v>
      </c>
      <c r="BD130">
        <v>0</v>
      </c>
      <c r="BE130">
        <v>0</v>
      </c>
      <c r="BF130">
        <v>0</v>
      </c>
      <c r="BG130">
        <v>0</v>
      </c>
      <c r="BH130">
        <v>0</v>
      </c>
      <c r="BI130">
        <v>0</v>
      </c>
      <c r="BJ130">
        <v>0</v>
      </c>
      <c r="BK130">
        <v>0</v>
      </c>
      <c r="BL130">
        <v>0</v>
      </c>
      <c r="BM130">
        <v>0</v>
      </c>
      <c r="BN130">
        <v>0</v>
      </c>
      <c r="BO130">
        <v>0</v>
      </c>
      <c r="BP130">
        <v>0</v>
      </c>
      <c r="BQ130">
        <v>1.4999999999999999E-2</v>
      </c>
      <c r="BR130">
        <v>0</v>
      </c>
      <c r="BS130">
        <v>0</v>
      </c>
      <c r="BT130">
        <v>0</v>
      </c>
      <c r="BU130">
        <v>0</v>
      </c>
      <c r="BV130">
        <v>0</v>
      </c>
      <c r="BW130">
        <v>112</v>
      </c>
      <c r="BX130">
        <v>0</v>
      </c>
      <c r="BY130">
        <v>0</v>
      </c>
      <c r="BZ130">
        <v>0</v>
      </c>
      <c r="CA130">
        <v>0</v>
      </c>
      <c r="CB130">
        <v>0</v>
      </c>
      <c r="CC130">
        <v>0</v>
      </c>
      <c r="CD130">
        <v>29.166666666666668</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v>
      </c>
      <c r="FR130">
        <v>0</v>
      </c>
      <c r="FS130">
        <v>0</v>
      </c>
      <c r="FT130">
        <v>0</v>
      </c>
      <c r="FU130">
        <v>0</v>
      </c>
      <c r="FV130">
        <v>0</v>
      </c>
      <c r="FW130">
        <v>0</v>
      </c>
      <c r="FX130">
        <v>4.2313145342465752</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0.27323999999999998</v>
      </c>
      <c r="GU130">
        <v>0</v>
      </c>
      <c r="GV130">
        <v>0</v>
      </c>
      <c r="GW130">
        <v>0</v>
      </c>
      <c r="GX130">
        <v>0</v>
      </c>
      <c r="GY130">
        <v>0</v>
      </c>
      <c r="GZ130">
        <v>0</v>
      </c>
      <c r="HA130">
        <v>0</v>
      </c>
      <c r="HB130">
        <v>0</v>
      </c>
      <c r="HC130">
        <v>0</v>
      </c>
      <c r="HD130">
        <v>0</v>
      </c>
      <c r="HE130">
        <v>0</v>
      </c>
      <c r="HF130">
        <v>0</v>
      </c>
      <c r="HG130">
        <v>0</v>
      </c>
      <c r="HH130">
        <v>1.5599999999999999E-2</v>
      </c>
      <c r="HI130">
        <v>0</v>
      </c>
      <c r="HJ130">
        <v>0</v>
      </c>
      <c r="HK130">
        <v>0</v>
      </c>
      <c r="HL130">
        <v>0</v>
      </c>
      <c r="HM130">
        <v>0</v>
      </c>
      <c r="HN130">
        <v>112</v>
      </c>
      <c r="HO130">
        <v>0</v>
      </c>
      <c r="HP130">
        <v>0</v>
      </c>
      <c r="HQ130">
        <v>0</v>
      </c>
      <c r="HR130">
        <v>0</v>
      </c>
      <c r="HS130">
        <v>0</v>
      </c>
      <c r="HT130">
        <v>0</v>
      </c>
      <c r="HU130">
        <v>29.166699999999999</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0.98099999999999998</v>
      </c>
      <c r="LI130">
        <v>1</v>
      </c>
      <c r="LJ130">
        <v>0</v>
      </c>
      <c r="LK130">
        <v>0</v>
      </c>
      <c r="LL130">
        <v>1</v>
      </c>
      <c r="LM130">
        <v>0.95</v>
      </c>
      <c r="LN130">
        <v>0</v>
      </c>
      <c r="LO130">
        <v>1</v>
      </c>
      <c r="LP130">
        <v>0.78</v>
      </c>
      <c r="LQ130">
        <v>0</v>
      </c>
      <c r="LR130">
        <v>0.12019999999999997</v>
      </c>
      <c r="LS130">
        <v>0</v>
      </c>
      <c r="LT130">
        <v>0</v>
      </c>
      <c r="LU130">
        <v>0</v>
      </c>
      <c r="LV130">
        <v>0</v>
      </c>
      <c r="LW130">
        <v>0</v>
      </c>
      <c r="LX130">
        <v>0</v>
      </c>
      <c r="LY130">
        <v>0</v>
      </c>
      <c r="LZ130">
        <v>0</v>
      </c>
      <c r="MA130">
        <v>0</v>
      </c>
      <c r="MB130">
        <v>0</v>
      </c>
      <c r="MC130">
        <v>0</v>
      </c>
      <c r="MD130">
        <v>0</v>
      </c>
      <c r="ME130">
        <v>0</v>
      </c>
      <c r="MF130">
        <v>0</v>
      </c>
      <c r="MG130">
        <v>0</v>
      </c>
      <c r="MH130">
        <v>0</v>
      </c>
      <c r="MI130">
        <v>0</v>
      </c>
      <c r="MJ130">
        <v>0</v>
      </c>
      <c r="MK130">
        <v>0</v>
      </c>
      <c r="ML130">
        <v>0</v>
      </c>
      <c r="MM130">
        <v>0</v>
      </c>
      <c r="MN130">
        <v>0</v>
      </c>
      <c r="MO130">
        <v>0</v>
      </c>
      <c r="MP130">
        <v>0</v>
      </c>
      <c r="MQ130">
        <v>0</v>
      </c>
    </row>
    <row r="131" spans="1:355" x14ac:dyDescent="0.2">
      <c r="A131" t="str">
        <v>GS Simplified</v>
      </c>
      <c r="B131" t="str">
        <v>The Gold Standard Simplified Methodology for Efficient Cookstoves, Version 01, </v>
      </c>
      <c r="C131" t="str">
        <v>GS6129</v>
      </c>
      <c r="D131" t="str">
        <v>3rd</v>
      </c>
      <c r="E131">
        <v>0</v>
      </c>
      <c r="F131">
        <v>25186</v>
      </c>
      <c r="G131" t="str">
        <v>firewood</v>
      </c>
      <c r="H131">
        <v>8099</v>
      </c>
      <c r="I131">
        <v>1.2730373548990483E-2</v>
      </c>
      <c r="J131">
        <v>1.2088982281493811E-2</v>
      </c>
      <c r="K131" t="str">
        <v>gs_simple_firewood</v>
      </c>
      <c r="L131">
        <v>1</v>
      </c>
      <c r="M131" t="str">
        <v>Asia</v>
      </c>
      <c r="N131" t="str">
        <v>Myanmar</v>
      </c>
      <c r="O131" t="str">
        <v>Mandalay Region </v>
      </c>
      <c r="P131">
        <v>4.2</v>
      </c>
      <c r="Q131">
        <v>0.95</v>
      </c>
      <c r="R131">
        <v>5.1999999999999998E-2</v>
      </c>
      <c r="S131">
        <v>5.8000000000000003E-2</v>
      </c>
      <c r="T131">
        <v>1743</v>
      </c>
      <c r="U131">
        <v>0</v>
      </c>
      <c r="V131">
        <v>365</v>
      </c>
      <c r="W131">
        <v>0</v>
      </c>
      <c r="X131">
        <v>636195</v>
      </c>
      <c r="Y131">
        <v>1</v>
      </c>
      <c r="Z131">
        <v>0</v>
      </c>
      <c r="AA131">
        <v>0</v>
      </c>
      <c r="AB131">
        <v>0</v>
      </c>
      <c r="AC131">
        <v>0</v>
      </c>
      <c r="AD131">
        <v>0</v>
      </c>
      <c r="AE131">
        <v>0</v>
      </c>
      <c r="AF131">
        <v>0</v>
      </c>
      <c r="AG131">
        <v>0</v>
      </c>
      <c r="AH131">
        <v>0</v>
      </c>
      <c r="AI131">
        <v>0</v>
      </c>
      <c r="AJ131">
        <v>0</v>
      </c>
      <c r="AK131">
        <v>0</v>
      </c>
      <c r="AL131">
        <v>0</v>
      </c>
      <c r="AM131">
        <v>11.561643835616438</v>
      </c>
      <c r="AN131">
        <v>0</v>
      </c>
      <c r="AO131">
        <v>0</v>
      </c>
      <c r="AP131">
        <v>0</v>
      </c>
      <c r="AQ131">
        <v>0</v>
      </c>
      <c r="AR131">
        <v>0</v>
      </c>
      <c r="AS131">
        <v>0</v>
      </c>
      <c r="AT131">
        <v>0</v>
      </c>
      <c r="AU131">
        <v>0</v>
      </c>
      <c r="AV131">
        <v>0</v>
      </c>
      <c r="AW131">
        <v>0</v>
      </c>
      <c r="AX131">
        <v>0</v>
      </c>
      <c r="AY131">
        <v>0</v>
      </c>
      <c r="AZ131">
        <v>0</v>
      </c>
      <c r="BA131">
        <v>0</v>
      </c>
      <c r="BB131">
        <v>0</v>
      </c>
      <c r="BC131">
        <v>0.1</v>
      </c>
      <c r="BD131">
        <v>0</v>
      </c>
      <c r="BE131">
        <v>0</v>
      </c>
      <c r="BF131">
        <v>0</v>
      </c>
      <c r="BG131">
        <v>0</v>
      </c>
      <c r="BH131">
        <v>0</v>
      </c>
      <c r="BI131">
        <v>0</v>
      </c>
      <c r="BJ131">
        <v>0</v>
      </c>
      <c r="BK131">
        <v>0</v>
      </c>
      <c r="BL131">
        <v>0</v>
      </c>
      <c r="BM131">
        <v>0</v>
      </c>
      <c r="BN131">
        <v>0</v>
      </c>
      <c r="BO131">
        <v>0</v>
      </c>
      <c r="BP131">
        <v>0</v>
      </c>
      <c r="BQ131">
        <v>1.4999999999999999E-2</v>
      </c>
      <c r="BR131">
        <v>0</v>
      </c>
      <c r="BS131">
        <v>0</v>
      </c>
      <c r="BT131">
        <v>0</v>
      </c>
      <c r="BU131">
        <v>0</v>
      </c>
      <c r="BV131">
        <v>0</v>
      </c>
      <c r="BW131">
        <v>112</v>
      </c>
      <c r="BX131">
        <v>0</v>
      </c>
      <c r="BY131">
        <v>0</v>
      </c>
      <c r="BZ131">
        <v>0</v>
      </c>
      <c r="CA131">
        <v>0</v>
      </c>
      <c r="CB131">
        <v>0</v>
      </c>
      <c r="CC131">
        <v>0</v>
      </c>
      <c r="CD131">
        <v>29.166666666666668</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1</v>
      </c>
      <c r="FR131">
        <v>0</v>
      </c>
      <c r="FS131">
        <v>0</v>
      </c>
      <c r="FT131">
        <v>0</v>
      </c>
      <c r="FU131">
        <v>0</v>
      </c>
      <c r="FV131">
        <v>0</v>
      </c>
      <c r="FW131">
        <v>0</v>
      </c>
      <c r="FX131">
        <v>4.2328767123287667</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0.27323999999999998</v>
      </c>
      <c r="GU131">
        <v>0</v>
      </c>
      <c r="GV131">
        <v>0</v>
      </c>
      <c r="GW131">
        <v>0</v>
      </c>
      <c r="GX131">
        <v>0</v>
      </c>
      <c r="GY131">
        <v>0</v>
      </c>
      <c r="GZ131">
        <v>0</v>
      </c>
      <c r="HA131">
        <v>0</v>
      </c>
      <c r="HB131">
        <v>0</v>
      </c>
      <c r="HC131">
        <v>0</v>
      </c>
      <c r="HD131">
        <v>0</v>
      </c>
      <c r="HE131">
        <v>0</v>
      </c>
      <c r="HF131">
        <v>0</v>
      </c>
      <c r="HG131">
        <v>0</v>
      </c>
      <c r="HH131">
        <v>1.5599999999999999E-2</v>
      </c>
      <c r="HI131">
        <v>0</v>
      </c>
      <c r="HJ131">
        <v>0</v>
      </c>
      <c r="HK131">
        <v>0</v>
      </c>
      <c r="HL131">
        <v>0</v>
      </c>
      <c r="HM131">
        <v>0</v>
      </c>
      <c r="HN131">
        <v>112</v>
      </c>
      <c r="HO131">
        <v>0</v>
      </c>
      <c r="HP131">
        <v>0</v>
      </c>
      <c r="HQ131">
        <v>0</v>
      </c>
      <c r="HR131">
        <v>0</v>
      </c>
      <c r="HS131">
        <v>0</v>
      </c>
      <c r="HT131">
        <v>0</v>
      </c>
      <c r="HU131">
        <v>29.166699999999999</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0.99099999999999999</v>
      </c>
      <c r="LI131">
        <v>1</v>
      </c>
      <c r="LJ131">
        <v>0</v>
      </c>
      <c r="LK131">
        <v>0</v>
      </c>
      <c r="LL131">
        <v>1</v>
      </c>
      <c r="LM131">
        <v>0.95</v>
      </c>
      <c r="LN131">
        <v>0</v>
      </c>
      <c r="LO131">
        <v>1</v>
      </c>
      <c r="LP131">
        <v>0.78</v>
      </c>
      <c r="LQ131">
        <v>0</v>
      </c>
      <c r="LR131">
        <v>0.11799999999999999</v>
      </c>
      <c r="LS131">
        <v>0</v>
      </c>
      <c r="LT131">
        <v>0</v>
      </c>
      <c r="LU131">
        <v>0</v>
      </c>
      <c r="LV131">
        <v>0</v>
      </c>
      <c r="LW131">
        <v>0</v>
      </c>
      <c r="LX131">
        <v>0</v>
      </c>
      <c r="LY131">
        <v>0</v>
      </c>
      <c r="LZ131">
        <v>0</v>
      </c>
      <c r="MA131">
        <v>0</v>
      </c>
      <c r="MB131">
        <v>0</v>
      </c>
      <c r="MC131">
        <v>0</v>
      </c>
      <c r="MD131">
        <v>0</v>
      </c>
      <c r="ME131">
        <v>0</v>
      </c>
      <c r="MF131">
        <v>0</v>
      </c>
      <c r="MG131">
        <v>0</v>
      </c>
      <c r="MH131">
        <v>0</v>
      </c>
      <c r="MI131">
        <v>0</v>
      </c>
      <c r="MJ131">
        <v>0</v>
      </c>
      <c r="MK131">
        <v>0</v>
      </c>
      <c r="ML131">
        <v>0</v>
      </c>
      <c r="MM131">
        <v>0</v>
      </c>
      <c r="MN131">
        <v>0</v>
      </c>
      <c r="MO131">
        <v>0</v>
      </c>
      <c r="MP131">
        <v>0</v>
      </c>
      <c r="MQ131">
        <v>0</v>
      </c>
    </row>
    <row r="132" spans="1:355" x14ac:dyDescent="0.2">
      <c r="A132" t="str">
        <v>GS TPDDTEC</v>
      </c>
      <c r="B132" t="str">
        <v>GS TPDDTEC v 2.</v>
      </c>
      <c r="C132" t="str">
        <v>GS407</v>
      </c>
      <c r="D132">
        <v>2018</v>
      </c>
      <c r="E132" t="str">
        <v>small domestic</v>
      </c>
      <c r="F132">
        <v>5156577</v>
      </c>
      <c r="G132" t="str">
        <v>charcoal</v>
      </c>
      <c r="H132">
        <v>86526.4423982343</v>
      </c>
      <c r="I132">
        <v>3.0722611979696005E-3</v>
      </c>
      <c r="J132">
        <v>3.088207866743999E-3</v>
      </c>
      <c r="K132" t="str">
        <v>gs_imp_charcoal</v>
      </c>
      <c r="L132">
        <v>1</v>
      </c>
      <c r="M132" t="str">
        <v>Sub-Saharan Africa</v>
      </c>
      <c r="N132" t="str">
        <v>Ghana</v>
      </c>
      <c r="O132" t="str">
        <v>Ghana tot</v>
      </c>
      <c r="P132">
        <v>4.5</v>
      </c>
      <c r="Q132">
        <v>0.99</v>
      </c>
      <c r="R132">
        <v>0.187</v>
      </c>
      <c r="S132">
        <v>0.29399999999999998</v>
      </c>
      <c r="T132">
        <v>77161</v>
      </c>
      <c r="U132">
        <v>0</v>
      </c>
      <c r="V132">
        <v>365</v>
      </c>
      <c r="W132">
        <v>0</v>
      </c>
      <c r="X132">
        <v>28163765</v>
      </c>
      <c r="Y132">
        <v>0</v>
      </c>
      <c r="Z132">
        <v>1</v>
      </c>
      <c r="AA132">
        <v>0</v>
      </c>
      <c r="AB132">
        <v>0</v>
      </c>
      <c r="AC132">
        <v>0</v>
      </c>
      <c r="AD132">
        <v>0</v>
      </c>
      <c r="AE132">
        <v>0</v>
      </c>
      <c r="AF132">
        <v>0</v>
      </c>
      <c r="AG132">
        <v>0</v>
      </c>
      <c r="AH132">
        <v>0</v>
      </c>
      <c r="AI132">
        <v>0</v>
      </c>
      <c r="AJ132">
        <v>0</v>
      </c>
      <c r="AK132">
        <v>0</v>
      </c>
      <c r="AL132">
        <v>0</v>
      </c>
      <c r="AM132">
        <v>0</v>
      </c>
      <c r="AN132">
        <v>2.8959999999999999</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2.9499999999999998E-2</v>
      </c>
      <c r="BS132">
        <v>0</v>
      </c>
      <c r="BT132">
        <v>0</v>
      </c>
      <c r="BU132">
        <v>0</v>
      </c>
      <c r="BV132">
        <v>0</v>
      </c>
      <c r="BW132">
        <v>0</v>
      </c>
      <c r="BX132">
        <v>112</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1</v>
      </c>
      <c r="FS132">
        <v>0</v>
      </c>
      <c r="FT132">
        <v>0</v>
      </c>
      <c r="FU132">
        <v>0</v>
      </c>
      <c r="FV132">
        <v>0</v>
      </c>
      <c r="FW132">
        <v>0</v>
      </c>
      <c r="FX132">
        <v>0</v>
      </c>
      <c r="FY132">
        <v>1.7629999999999999</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2.9499999999999998E-2</v>
      </c>
      <c r="HJ132">
        <v>0</v>
      </c>
      <c r="HK132">
        <v>0</v>
      </c>
      <c r="HL132">
        <v>0</v>
      </c>
      <c r="HM132">
        <v>0</v>
      </c>
      <c r="HN132">
        <v>0</v>
      </c>
      <c r="HO132">
        <v>112</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0.83330000000000004</v>
      </c>
      <c r="LI132">
        <v>1</v>
      </c>
      <c r="LJ132">
        <v>0</v>
      </c>
      <c r="LK132">
        <v>0</v>
      </c>
      <c r="LL132">
        <v>0</v>
      </c>
      <c r="LM132">
        <v>1</v>
      </c>
      <c r="LN132">
        <v>0</v>
      </c>
      <c r="LO132">
        <v>1</v>
      </c>
      <c r="LP132">
        <v>1</v>
      </c>
      <c r="LQ132">
        <v>0</v>
      </c>
      <c r="LR132">
        <v>0</v>
      </c>
      <c r="LS132">
        <v>0</v>
      </c>
      <c r="LT132">
        <v>0</v>
      </c>
      <c r="LU132">
        <v>0</v>
      </c>
      <c r="LV132">
        <v>0</v>
      </c>
      <c r="LW132">
        <v>0</v>
      </c>
      <c r="LX132">
        <v>0</v>
      </c>
      <c r="LY132">
        <v>0</v>
      </c>
      <c r="LZ132">
        <v>0</v>
      </c>
      <c r="MA132">
        <v>0</v>
      </c>
      <c r="MB132">
        <v>0</v>
      </c>
      <c r="MC132">
        <v>0</v>
      </c>
      <c r="MD132">
        <v>0</v>
      </c>
      <c r="ME132">
        <v>0</v>
      </c>
      <c r="MF132">
        <v>0</v>
      </c>
      <c r="MG132">
        <v>0</v>
      </c>
      <c r="MH132">
        <v>0</v>
      </c>
      <c r="MI132">
        <v>0</v>
      </c>
      <c r="MJ132">
        <v>0</v>
      </c>
      <c r="MK132">
        <v>0</v>
      </c>
      <c r="ML132">
        <v>0</v>
      </c>
      <c r="MM132">
        <v>0</v>
      </c>
      <c r="MN132">
        <v>0</v>
      </c>
      <c r="MO132">
        <v>0</v>
      </c>
      <c r="MP132">
        <v>0</v>
      </c>
      <c r="MQ132">
        <v>0</v>
      </c>
    </row>
    <row r="133" spans="1:355" x14ac:dyDescent="0.2">
      <c r="A133" t="str">
        <v>GS TPDDTEC</v>
      </c>
      <c r="B133" t="str">
        <v>GS TPDDTEC v 2.</v>
      </c>
      <c r="C133" t="str">
        <v>GS407</v>
      </c>
      <c r="D133">
        <v>2018</v>
      </c>
      <c r="E133" t="str">
        <v>medium domestic</v>
      </c>
      <c r="F133">
        <v>5156577</v>
      </c>
      <c r="G133" t="str">
        <v>charcoal</v>
      </c>
      <c r="H133">
        <v>777114.07745355717</v>
      </c>
      <c r="I133">
        <v>3.6555493321984004E-3</v>
      </c>
      <c r="J133">
        <v>3.6629492296319992E-3</v>
      </c>
      <c r="K133" t="str">
        <v>gs_imp_charcoal</v>
      </c>
      <c r="L133">
        <v>1</v>
      </c>
      <c r="M133" t="str">
        <v>Sub-Saharan Africa</v>
      </c>
      <c r="N133" t="str">
        <v>Ghana</v>
      </c>
      <c r="O133" t="str">
        <v>Ghana tot</v>
      </c>
      <c r="P133">
        <v>4.5</v>
      </c>
      <c r="Q133">
        <v>0.99</v>
      </c>
      <c r="R133">
        <v>0.187</v>
      </c>
      <c r="S133">
        <v>0.29399999999999998</v>
      </c>
      <c r="T133">
        <v>582424</v>
      </c>
      <c r="U133">
        <v>0</v>
      </c>
      <c r="V133">
        <v>365</v>
      </c>
      <c r="W133">
        <v>0</v>
      </c>
      <c r="X133">
        <v>212584760</v>
      </c>
      <c r="Y133">
        <v>0</v>
      </c>
      <c r="Z133">
        <v>1</v>
      </c>
      <c r="AA133">
        <v>0</v>
      </c>
      <c r="AB133">
        <v>0</v>
      </c>
      <c r="AC133">
        <v>0</v>
      </c>
      <c r="AD133">
        <v>0</v>
      </c>
      <c r="AE133">
        <v>0</v>
      </c>
      <c r="AF133">
        <v>0</v>
      </c>
      <c r="AG133">
        <v>0</v>
      </c>
      <c r="AH133">
        <v>0</v>
      </c>
      <c r="AI133">
        <v>0</v>
      </c>
      <c r="AJ133">
        <v>0</v>
      </c>
      <c r="AK133">
        <v>0</v>
      </c>
      <c r="AL133">
        <v>0</v>
      </c>
      <c r="AM133">
        <v>0</v>
      </c>
      <c r="AN133">
        <v>3.25</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2.9499999999999998E-2</v>
      </c>
      <c r="BS133">
        <v>0</v>
      </c>
      <c r="BT133">
        <v>0</v>
      </c>
      <c r="BU133">
        <v>0</v>
      </c>
      <c r="BV133">
        <v>0</v>
      </c>
      <c r="BW133">
        <v>0</v>
      </c>
      <c r="BX133">
        <v>112</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1</v>
      </c>
      <c r="FS133">
        <v>0</v>
      </c>
      <c r="FT133">
        <v>0</v>
      </c>
      <c r="FU133">
        <v>0</v>
      </c>
      <c r="FV133">
        <v>0</v>
      </c>
      <c r="FW133">
        <v>0</v>
      </c>
      <c r="FX133">
        <v>0</v>
      </c>
      <c r="FY133">
        <v>1.9259999999999999</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2.9499999999999998E-2</v>
      </c>
      <c r="HJ133">
        <v>0</v>
      </c>
      <c r="HK133">
        <v>0</v>
      </c>
      <c r="HL133">
        <v>0</v>
      </c>
      <c r="HM133">
        <v>0</v>
      </c>
      <c r="HN133">
        <v>0</v>
      </c>
      <c r="HO133">
        <v>112</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0.8458</v>
      </c>
      <c r="LI133">
        <v>1</v>
      </c>
      <c r="LJ133">
        <v>0</v>
      </c>
      <c r="LK133">
        <v>0</v>
      </c>
      <c r="LL133">
        <v>0</v>
      </c>
      <c r="LM133">
        <v>1</v>
      </c>
      <c r="LN133">
        <v>0</v>
      </c>
      <c r="LO133">
        <v>1</v>
      </c>
      <c r="LP133">
        <v>1</v>
      </c>
      <c r="LQ133">
        <v>0</v>
      </c>
      <c r="LR133">
        <v>0</v>
      </c>
      <c r="LS133">
        <v>0</v>
      </c>
      <c r="LT133">
        <v>0</v>
      </c>
      <c r="LU133">
        <v>0</v>
      </c>
      <c r="LV133">
        <v>0</v>
      </c>
      <c r="LW133">
        <v>0</v>
      </c>
      <c r="LX133">
        <v>0</v>
      </c>
      <c r="LY133">
        <v>0</v>
      </c>
      <c r="LZ133">
        <v>0</v>
      </c>
      <c r="MA133">
        <v>0</v>
      </c>
      <c r="MB133">
        <v>0</v>
      </c>
      <c r="MC133">
        <v>0</v>
      </c>
      <c r="MD133">
        <v>0</v>
      </c>
      <c r="ME133">
        <v>0</v>
      </c>
      <c r="MF133">
        <v>0</v>
      </c>
      <c r="MG133">
        <v>0</v>
      </c>
      <c r="MH133">
        <v>0</v>
      </c>
      <c r="MI133">
        <v>0</v>
      </c>
      <c r="MJ133">
        <v>0</v>
      </c>
      <c r="MK133">
        <v>0</v>
      </c>
      <c r="ML133">
        <v>0</v>
      </c>
      <c r="MM133">
        <v>0</v>
      </c>
      <c r="MN133">
        <v>0</v>
      </c>
      <c r="MO133">
        <v>0</v>
      </c>
      <c r="MP133">
        <v>0</v>
      </c>
      <c r="MQ133">
        <v>0</v>
      </c>
    </row>
    <row r="134" spans="1:355" x14ac:dyDescent="0.2">
      <c r="A134" t="str">
        <v>GS TPDDTEC</v>
      </c>
      <c r="B134" t="str">
        <v>GS TPDDTEC v 2.</v>
      </c>
      <c r="C134" t="str">
        <v>GS407</v>
      </c>
      <c r="D134">
        <v>2018</v>
      </c>
      <c r="E134" t="str">
        <v>comercial</v>
      </c>
      <c r="F134">
        <v>5156577</v>
      </c>
      <c r="G134" t="str">
        <v>charcoal</v>
      </c>
      <c r="H134">
        <v>107848.52984676926</v>
      </c>
      <c r="I134">
        <v>5.508387692953599E-3</v>
      </c>
      <c r="J134">
        <v>5.5195382753279974E-3</v>
      </c>
      <c r="K134" t="str">
        <v>gs_imp_charcoal</v>
      </c>
      <c r="L134">
        <v>1</v>
      </c>
      <c r="M134" t="str">
        <v>Sub-Saharan Africa</v>
      </c>
      <c r="N134" t="str">
        <v>Ghana</v>
      </c>
      <c r="O134" t="str">
        <v>Ghana tot</v>
      </c>
      <c r="P134">
        <v>4.5</v>
      </c>
      <c r="Q134">
        <v>0.99</v>
      </c>
      <c r="R134">
        <v>0.187</v>
      </c>
      <c r="S134">
        <v>0.29399999999999998</v>
      </c>
      <c r="T134">
        <v>53641</v>
      </c>
      <c r="U134">
        <v>0</v>
      </c>
      <c r="V134">
        <v>365</v>
      </c>
      <c r="W134">
        <v>0</v>
      </c>
      <c r="X134">
        <v>19578965</v>
      </c>
      <c r="Y134">
        <v>0</v>
      </c>
      <c r="Z134">
        <v>1</v>
      </c>
      <c r="AA134">
        <v>0</v>
      </c>
      <c r="AB134">
        <v>0</v>
      </c>
      <c r="AC134">
        <v>0</v>
      </c>
      <c r="AD134">
        <v>0</v>
      </c>
      <c r="AE134">
        <v>0</v>
      </c>
      <c r="AF134">
        <v>0</v>
      </c>
      <c r="AG134">
        <v>0</v>
      </c>
      <c r="AH134">
        <v>0</v>
      </c>
      <c r="AI134">
        <v>0</v>
      </c>
      <c r="AJ134">
        <v>0</v>
      </c>
      <c r="AK134">
        <v>0</v>
      </c>
      <c r="AL134">
        <v>0</v>
      </c>
      <c r="AM134">
        <v>0</v>
      </c>
      <c r="AN134">
        <v>7.42</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2.9499999999999998E-2</v>
      </c>
      <c r="BS134">
        <v>0</v>
      </c>
      <c r="BT134">
        <v>0</v>
      </c>
      <c r="BU134">
        <v>0</v>
      </c>
      <c r="BV134">
        <v>0</v>
      </c>
      <c r="BW134">
        <v>0</v>
      </c>
      <c r="BX134">
        <v>112</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1</v>
      </c>
      <c r="FS134">
        <v>0</v>
      </c>
      <c r="FT134">
        <v>0</v>
      </c>
      <c r="FU134">
        <v>0</v>
      </c>
      <c r="FV134">
        <v>0</v>
      </c>
      <c r="FW134">
        <v>0</v>
      </c>
      <c r="FX134">
        <v>0</v>
      </c>
      <c r="FY134">
        <v>5.3840000000000003</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2.9499999999999998E-2</v>
      </c>
      <c r="HJ134">
        <v>0</v>
      </c>
      <c r="HK134">
        <v>0</v>
      </c>
      <c r="HL134">
        <v>0</v>
      </c>
      <c r="HM134">
        <v>0</v>
      </c>
      <c r="HN134">
        <v>0</v>
      </c>
      <c r="HO134">
        <v>112</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0.82879999999999998</v>
      </c>
      <c r="LI134">
        <v>1</v>
      </c>
      <c r="LJ134">
        <v>0</v>
      </c>
      <c r="LK134">
        <v>0</v>
      </c>
      <c r="LL134">
        <v>0</v>
      </c>
      <c r="LM134">
        <v>1</v>
      </c>
      <c r="LN134">
        <v>0</v>
      </c>
      <c r="LO134">
        <v>1</v>
      </c>
      <c r="LP134">
        <v>1</v>
      </c>
      <c r="LQ134">
        <v>0</v>
      </c>
      <c r="LR134">
        <v>0</v>
      </c>
      <c r="LS134">
        <v>0</v>
      </c>
      <c r="LT134">
        <v>0</v>
      </c>
      <c r="LU134">
        <v>0</v>
      </c>
      <c r="LV134">
        <v>0</v>
      </c>
      <c r="LW134">
        <v>0</v>
      </c>
      <c r="LX134">
        <v>0</v>
      </c>
      <c r="LY134">
        <v>0</v>
      </c>
      <c r="LZ134">
        <v>0</v>
      </c>
      <c r="MA134">
        <v>0</v>
      </c>
      <c r="MB134">
        <v>0</v>
      </c>
      <c r="MC134">
        <v>0</v>
      </c>
      <c r="MD134">
        <v>0</v>
      </c>
      <c r="ME134">
        <v>0</v>
      </c>
      <c r="MF134">
        <v>0</v>
      </c>
      <c r="MG134">
        <v>0</v>
      </c>
      <c r="MH134">
        <v>0</v>
      </c>
      <c r="MI134">
        <v>0</v>
      </c>
      <c r="MJ134">
        <v>0</v>
      </c>
      <c r="MK134">
        <v>0</v>
      </c>
      <c r="ML134">
        <v>0</v>
      </c>
      <c r="MM134">
        <v>0</v>
      </c>
      <c r="MN134">
        <v>0</v>
      </c>
      <c r="MO134">
        <v>0</v>
      </c>
      <c r="MP134">
        <v>0</v>
      </c>
      <c r="MQ134">
        <v>0</v>
      </c>
    </row>
    <row r="135" spans="1:355" x14ac:dyDescent="0.2">
      <c r="A135" t="str">
        <v>GS TPDDTEC</v>
      </c>
      <c r="B135" t="str">
        <v>GS TPDDTEC v 2.</v>
      </c>
      <c r="C135" t="str">
        <v>GS407</v>
      </c>
      <c r="D135">
        <v>2018</v>
      </c>
      <c r="E135" t="str">
        <v>commercial</v>
      </c>
      <c r="F135">
        <v>5156577</v>
      </c>
      <c r="G135" t="str">
        <v>charcoal</v>
      </c>
      <c r="H135">
        <v>30269.031463946947</v>
      </c>
      <c r="I135">
        <v>1.4748151044972799E-2</v>
      </c>
      <c r="J135">
        <v>1.4778005601744011E-2</v>
      </c>
      <c r="K135" t="str">
        <v>gs_imp_charcoal</v>
      </c>
      <c r="L135">
        <v>1</v>
      </c>
      <c r="M135" t="str">
        <v>Sub-Saharan Africa</v>
      </c>
      <c r="N135" t="str">
        <v>Ghana</v>
      </c>
      <c r="O135" t="str">
        <v>Ghana tot</v>
      </c>
      <c r="P135">
        <v>4.5</v>
      </c>
      <c r="Q135">
        <v>0.99</v>
      </c>
      <c r="R135">
        <v>0.187</v>
      </c>
      <c r="S135">
        <v>0.29399999999999998</v>
      </c>
      <c r="T135">
        <v>5623</v>
      </c>
      <c r="U135">
        <v>0</v>
      </c>
      <c r="V135">
        <v>365</v>
      </c>
      <c r="W135">
        <v>0</v>
      </c>
      <c r="X135">
        <v>2052395</v>
      </c>
      <c r="Y135">
        <v>0</v>
      </c>
      <c r="Z135">
        <v>1</v>
      </c>
      <c r="AA135">
        <v>0</v>
      </c>
      <c r="AB135">
        <v>0</v>
      </c>
      <c r="AC135">
        <v>0</v>
      </c>
      <c r="AD135">
        <v>0</v>
      </c>
      <c r="AE135">
        <v>0</v>
      </c>
      <c r="AF135">
        <v>0</v>
      </c>
      <c r="AG135">
        <v>0</v>
      </c>
      <c r="AH135">
        <v>0</v>
      </c>
      <c r="AI135">
        <v>0</v>
      </c>
      <c r="AJ135">
        <v>0</v>
      </c>
      <c r="AK135">
        <v>0</v>
      </c>
      <c r="AL135">
        <v>0</v>
      </c>
      <c r="AM135">
        <v>0</v>
      </c>
      <c r="AN135">
        <v>17.86</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2.9499999999999998E-2</v>
      </c>
      <c r="BS135">
        <v>0</v>
      </c>
      <c r="BT135">
        <v>0</v>
      </c>
      <c r="BU135">
        <v>0</v>
      </c>
      <c r="BV135">
        <v>0</v>
      </c>
      <c r="BW135">
        <v>0</v>
      </c>
      <c r="BX135">
        <v>112</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1</v>
      </c>
      <c r="FS135">
        <v>0</v>
      </c>
      <c r="FT135">
        <v>0</v>
      </c>
      <c r="FU135">
        <v>0</v>
      </c>
      <c r="FV135">
        <v>0</v>
      </c>
      <c r="FW135">
        <v>0</v>
      </c>
      <c r="FX135">
        <v>0</v>
      </c>
      <c r="FY135">
        <v>12.196999999999999</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2.9499999999999998E-2</v>
      </c>
      <c r="HJ135">
        <v>0</v>
      </c>
      <c r="HK135">
        <v>0</v>
      </c>
      <c r="HL135">
        <v>0</v>
      </c>
      <c r="HM135">
        <v>0</v>
      </c>
      <c r="HN135">
        <v>0</v>
      </c>
      <c r="HO135">
        <v>112</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0.79779999999999995</v>
      </c>
      <c r="LI135">
        <v>1</v>
      </c>
      <c r="LJ135">
        <v>0</v>
      </c>
      <c r="LK135">
        <v>0</v>
      </c>
      <c r="LL135">
        <v>0</v>
      </c>
      <c r="LM135">
        <v>1</v>
      </c>
      <c r="LN135">
        <v>0</v>
      </c>
      <c r="LO135">
        <v>1</v>
      </c>
      <c r="LP135">
        <v>1</v>
      </c>
      <c r="LQ135">
        <v>0</v>
      </c>
      <c r="LR135">
        <v>0</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row>
    <row r="136" spans="1:355" x14ac:dyDescent="0.2">
      <c r="A136" t="str">
        <v>GS Metered</v>
      </c>
      <c r="B136" t="str">
        <v>Gold Standard “Methodology for metered &amp; measured energy cooking devices”1, version 1.0 </v>
      </c>
      <c r="C136" t="str">
        <v>GS11509</v>
      </c>
      <c r="D136" t="str">
        <v>PDD</v>
      </c>
      <c r="E136">
        <v>0</v>
      </c>
      <c r="F136">
        <v>8952</v>
      </c>
      <c r="G136" t="str">
        <v>switch</v>
      </c>
      <c r="H136">
        <v>4.74</v>
      </c>
      <c r="I136">
        <v>1.2986301369863014E-2</v>
      </c>
      <c r="J136">
        <v>1.3004999999999999E-2</v>
      </c>
      <c r="K136" t="str">
        <v>pellets</v>
      </c>
      <c r="L136">
        <v>1</v>
      </c>
      <c r="M136" t="str">
        <v>Sub-Saharan Africa</v>
      </c>
      <c r="N136" t="str">
        <v>Zambia</v>
      </c>
      <c r="O136" t="str">
        <v>Lusaka</v>
      </c>
      <c r="P136">
        <v>5.0999999999999996</v>
      </c>
      <c r="Q136">
        <v>1</v>
      </c>
      <c r="R136">
        <v>0.17799999999999999</v>
      </c>
      <c r="S136">
        <v>0.38</v>
      </c>
      <c r="T136">
        <v>1</v>
      </c>
      <c r="U136">
        <v>0</v>
      </c>
      <c r="V136">
        <v>365</v>
      </c>
      <c r="W136">
        <v>0</v>
      </c>
      <c r="X136">
        <v>365</v>
      </c>
      <c r="Y136">
        <v>0</v>
      </c>
      <c r="Z136">
        <v>1</v>
      </c>
      <c r="AA136">
        <v>0</v>
      </c>
      <c r="AB136">
        <v>1</v>
      </c>
      <c r="AC136">
        <v>0</v>
      </c>
      <c r="AD136">
        <v>0</v>
      </c>
      <c r="AE136">
        <v>0</v>
      </c>
      <c r="AF136">
        <v>0</v>
      </c>
      <c r="AG136">
        <v>0</v>
      </c>
      <c r="AH136">
        <v>0</v>
      </c>
      <c r="AI136">
        <v>0</v>
      </c>
      <c r="AJ136">
        <v>0</v>
      </c>
      <c r="AK136">
        <v>0</v>
      </c>
      <c r="AL136">
        <v>0</v>
      </c>
      <c r="AM136">
        <v>0</v>
      </c>
      <c r="AN136">
        <v>2.1917808219178081</v>
      </c>
      <c r="AO136">
        <v>0</v>
      </c>
      <c r="AP136">
        <v>0.13698630136986301</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1.7000000000000001E-2</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1</v>
      </c>
      <c r="FX136">
        <v>0</v>
      </c>
      <c r="FY136">
        <v>0</v>
      </c>
      <c r="FZ136">
        <v>0</v>
      </c>
      <c r="GA136">
        <v>0</v>
      </c>
      <c r="GB136">
        <v>0</v>
      </c>
      <c r="GC136">
        <v>0</v>
      </c>
      <c r="GD136">
        <v>0</v>
      </c>
      <c r="GE136">
        <v>1.1999999999999997</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1.7000000000000001E-2</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1</v>
      </c>
      <c r="LI136">
        <v>1</v>
      </c>
      <c r="LJ136">
        <v>0</v>
      </c>
      <c r="LK136">
        <v>0</v>
      </c>
      <c r="LL136">
        <v>0</v>
      </c>
      <c r="LM136">
        <v>1</v>
      </c>
      <c r="LN136">
        <v>0</v>
      </c>
      <c r="LO136">
        <v>1</v>
      </c>
      <c r="LP136">
        <v>0.78</v>
      </c>
      <c r="LQ136">
        <v>0</v>
      </c>
      <c r="LR136">
        <v>0</v>
      </c>
      <c r="LS136">
        <v>0</v>
      </c>
      <c r="LT136">
        <v>0</v>
      </c>
      <c r="LU136">
        <v>0</v>
      </c>
      <c r="LV136">
        <v>0</v>
      </c>
      <c r="LW136">
        <v>0</v>
      </c>
      <c r="LX136">
        <v>0</v>
      </c>
      <c r="LY136">
        <v>0</v>
      </c>
      <c r="LZ136">
        <v>0</v>
      </c>
      <c r="MA136">
        <v>0</v>
      </c>
      <c r="MB136">
        <v>0</v>
      </c>
      <c r="MC136">
        <v>0</v>
      </c>
      <c r="MD136">
        <v>0</v>
      </c>
      <c r="ME136">
        <v>0</v>
      </c>
      <c r="MF136">
        <v>0</v>
      </c>
      <c r="MG136">
        <v>0</v>
      </c>
      <c r="MH136">
        <v>0</v>
      </c>
      <c r="MI136">
        <v>0</v>
      </c>
      <c r="MJ136">
        <v>0</v>
      </c>
      <c r="MK136">
        <v>0</v>
      </c>
      <c r="ML136">
        <v>0</v>
      </c>
      <c r="MM136">
        <v>0</v>
      </c>
      <c r="MN136">
        <v>0</v>
      </c>
      <c r="MO136">
        <v>0</v>
      </c>
      <c r="MP136">
        <v>0</v>
      </c>
      <c r="MQ136">
        <v>0</v>
      </c>
    </row>
    <row r="137" spans="1:355" x14ac:dyDescent="0.2">
      <c r="A137" t="str">
        <v>GS Metered</v>
      </c>
      <c r="B137" t="str">
        <v>Gold Standard “Methodology for metered &amp; measured energy cooking devices”1, version 1.0 </v>
      </c>
      <c r="C137" t="str">
        <v>GS11352</v>
      </c>
      <c r="D137" t="str">
        <v>PDD</v>
      </c>
      <c r="E137">
        <v>0</v>
      </c>
      <c r="F137">
        <v>4348</v>
      </c>
      <c r="G137" t="str">
        <v>switch</v>
      </c>
      <c r="H137">
        <v>3.4</v>
      </c>
      <c r="I137">
        <v>9.3150684931506845E-3</v>
      </c>
      <c r="J137">
        <v>9.3581506849315065E-3</v>
      </c>
      <c r="K137" t="str">
        <v>pellets</v>
      </c>
      <c r="L137">
        <v>1</v>
      </c>
      <c r="M137" t="str">
        <v>Sub-Saharan Africa</v>
      </c>
      <c r="N137" t="str">
        <v>Kenya</v>
      </c>
      <c r="O137" t="str">
        <v>Nairobi</v>
      </c>
      <c r="P137">
        <v>3.6</v>
      </c>
      <c r="Q137">
        <v>1</v>
      </c>
      <c r="R137">
        <v>3.6999999999999998E-2</v>
      </c>
      <c r="S137">
        <v>0.22700000000000001</v>
      </c>
      <c r="T137">
        <v>1</v>
      </c>
      <c r="U137">
        <v>0</v>
      </c>
      <c r="V137">
        <v>365</v>
      </c>
      <c r="W137">
        <v>0</v>
      </c>
      <c r="X137">
        <v>365</v>
      </c>
      <c r="Y137">
        <v>0</v>
      </c>
      <c r="Z137">
        <v>1</v>
      </c>
      <c r="AA137">
        <v>0</v>
      </c>
      <c r="AB137">
        <v>1</v>
      </c>
      <c r="AC137">
        <v>0</v>
      </c>
      <c r="AD137">
        <v>0</v>
      </c>
      <c r="AE137">
        <v>0</v>
      </c>
      <c r="AF137">
        <v>0</v>
      </c>
      <c r="AG137">
        <v>0</v>
      </c>
      <c r="AH137">
        <v>0</v>
      </c>
      <c r="AI137">
        <v>0</v>
      </c>
      <c r="AJ137">
        <v>0</v>
      </c>
      <c r="AK137">
        <v>0</v>
      </c>
      <c r="AL137">
        <v>0</v>
      </c>
      <c r="AM137">
        <v>0</v>
      </c>
      <c r="AN137">
        <v>1.095890410958904</v>
      </c>
      <c r="AO137">
        <v>0</v>
      </c>
      <c r="AP137">
        <v>0.27397260273972601</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1.7000000000000001E-2</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1</v>
      </c>
      <c r="FX137">
        <v>0</v>
      </c>
      <c r="FY137">
        <v>0</v>
      </c>
      <c r="FZ137">
        <v>0</v>
      </c>
      <c r="GA137">
        <v>0</v>
      </c>
      <c r="GB137">
        <v>0</v>
      </c>
      <c r="GC137">
        <v>0</v>
      </c>
      <c r="GD137">
        <v>0</v>
      </c>
      <c r="GE137">
        <v>0.84705882352941164</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1</v>
      </c>
      <c r="LI137">
        <v>1</v>
      </c>
      <c r="LJ137">
        <v>0</v>
      </c>
      <c r="LK137">
        <v>0</v>
      </c>
      <c r="LL137">
        <v>1</v>
      </c>
      <c r="LM137">
        <v>0.95</v>
      </c>
      <c r="LN137">
        <v>0</v>
      </c>
      <c r="LO137">
        <v>1</v>
      </c>
      <c r="LP137">
        <v>0.78</v>
      </c>
      <c r="LQ137">
        <v>0</v>
      </c>
      <c r="LR137">
        <v>0</v>
      </c>
      <c r="LS137">
        <v>0</v>
      </c>
      <c r="LT137">
        <v>0</v>
      </c>
      <c r="LU137">
        <v>0</v>
      </c>
      <c r="LV137">
        <v>0</v>
      </c>
      <c r="LW137">
        <v>0</v>
      </c>
      <c r="LX137">
        <v>0</v>
      </c>
      <c r="LY137">
        <v>0</v>
      </c>
      <c r="LZ137">
        <v>0</v>
      </c>
      <c r="MA137">
        <v>0</v>
      </c>
      <c r="MB137">
        <v>0</v>
      </c>
      <c r="MC137">
        <v>0</v>
      </c>
      <c r="MD137">
        <v>0</v>
      </c>
      <c r="ME137">
        <v>0</v>
      </c>
      <c r="MF137">
        <v>0</v>
      </c>
      <c r="MG137">
        <v>0</v>
      </c>
      <c r="MH137">
        <v>0</v>
      </c>
      <c r="MI137">
        <v>0</v>
      </c>
      <c r="MJ137">
        <v>0</v>
      </c>
      <c r="MK137">
        <v>0</v>
      </c>
      <c r="ML137">
        <v>0</v>
      </c>
      <c r="MM137">
        <v>0</v>
      </c>
      <c r="MN137">
        <v>0</v>
      </c>
      <c r="MO137">
        <v>0</v>
      </c>
      <c r="MP137">
        <v>0</v>
      </c>
      <c r="MQ137">
        <v>0</v>
      </c>
    </row>
    <row r="138" spans="1:355" x14ac:dyDescent="0.2">
      <c r="A138" t="str">
        <v>GS Metered</v>
      </c>
      <c r="B138" t="str">
        <v>Gold Standard “Methodology for metered &amp; measured energy cooking devices”1, version 1.0 </v>
      </c>
      <c r="C138" t="str">
        <v>GS11507</v>
      </c>
      <c r="D138" t="str">
        <v>PDD</v>
      </c>
      <c r="E138">
        <v>0</v>
      </c>
      <c r="F138">
        <v>9642</v>
      </c>
      <c r="G138" t="str">
        <v>switch</v>
      </c>
      <c r="H138">
        <v>4.0199999999999996</v>
      </c>
      <c r="I138">
        <v>1.1013698630136985E-2</v>
      </c>
      <c r="J138">
        <v>1.1241098630136989E-2</v>
      </c>
      <c r="K138" t="str">
        <v>pellets</v>
      </c>
      <c r="L138">
        <v>1</v>
      </c>
      <c r="M138" t="str">
        <v>Sub-Saharan Africa</v>
      </c>
      <c r="N138" t="str">
        <v>Rwanda</v>
      </c>
      <c r="O138" t="str">
        <v>Kigali</v>
      </c>
      <c r="P138">
        <v>4.3</v>
      </c>
      <c r="Q138">
        <v>1</v>
      </c>
      <c r="R138">
        <v>0.48299999999999998</v>
      </c>
      <c r="S138">
        <v>0.501</v>
      </c>
      <c r="T138">
        <v>1</v>
      </c>
      <c r="U138">
        <v>0</v>
      </c>
      <c r="V138">
        <v>365</v>
      </c>
      <c r="W138">
        <v>0</v>
      </c>
      <c r="X138">
        <v>365</v>
      </c>
      <c r="Y138">
        <v>1</v>
      </c>
      <c r="Z138">
        <v>1</v>
      </c>
      <c r="AA138">
        <v>0</v>
      </c>
      <c r="AB138">
        <v>1</v>
      </c>
      <c r="AC138">
        <v>0</v>
      </c>
      <c r="AD138">
        <v>0</v>
      </c>
      <c r="AE138">
        <v>0</v>
      </c>
      <c r="AF138">
        <v>0</v>
      </c>
      <c r="AG138">
        <v>0</v>
      </c>
      <c r="AH138">
        <v>0</v>
      </c>
      <c r="AI138">
        <v>0</v>
      </c>
      <c r="AJ138">
        <v>0</v>
      </c>
      <c r="AK138">
        <v>0</v>
      </c>
      <c r="AL138">
        <v>0</v>
      </c>
      <c r="AM138">
        <v>0.57534246575342463</v>
      </c>
      <c r="AN138">
        <v>1.452054794520548</v>
      </c>
      <c r="AO138">
        <v>0</v>
      </c>
      <c r="AP138">
        <v>0.19753424657534244</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1.7000000000000001E-2</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1</v>
      </c>
      <c r="FX138">
        <v>0</v>
      </c>
      <c r="FY138">
        <v>0</v>
      </c>
      <c r="FZ138">
        <v>0</v>
      </c>
      <c r="GA138">
        <v>0</v>
      </c>
      <c r="GB138">
        <v>0</v>
      </c>
      <c r="GC138">
        <v>0</v>
      </c>
      <c r="GD138">
        <v>0</v>
      </c>
      <c r="GE138">
        <v>0.82191780821917804</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1.7000000000000001E-2</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1</v>
      </c>
      <c r="LI138">
        <v>1</v>
      </c>
      <c r="LJ138">
        <v>0</v>
      </c>
      <c r="LK138">
        <v>0</v>
      </c>
      <c r="LL138">
        <v>0</v>
      </c>
      <c r="LM138">
        <v>1</v>
      </c>
      <c r="LN138">
        <v>0</v>
      </c>
      <c r="LO138">
        <v>1</v>
      </c>
      <c r="LP138">
        <v>0.78</v>
      </c>
      <c r="LQ138">
        <v>0</v>
      </c>
      <c r="LR138">
        <v>0</v>
      </c>
      <c r="LS138">
        <v>0</v>
      </c>
      <c r="LT138">
        <v>0</v>
      </c>
      <c r="LU138">
        <v>0</v>
      </c>
      <c r="LV138">
        <v>0</v>
      </c>
      <c r="LW138">
        <v>0</v>
      </c>
      <c r="LX138">
        <v>0</v>
      </c>
      <c r="LY138">
        <v>0</v>
      </c>
      <c r="LZ138">
        <v>0</v>
      </c>
      <c r="MA138">
        <v>0</v>
      </c>
      <c r="MB138">
        <v>0</v>
      </c>
      <c r="MC138">
        <v>0</v>
      </c>
      <c r="MD138">
        <v>0</v>
      </c>
      <c r="ME138">
        <v>0</v>
      </c>
      <c r="MF138">
        <v>0</v>
      </c>
      <c r="MG138">
        <v>0</v>
      </c>
      <c r="MH138">
        <v>0</v>
      </c>
      <c r="MI138">
        <v>0</v>
      </c>
      <c r="MJ138">
        <v>0</v>
      </c>
      <c r="MK138">
        <v>0</v>
      </c>
      <c r="ML138">
        <v>0</v>
      </c>
      <c r="MM138">
        <v>0</v>
      </c>
      <c r="MN138">
        <v>0</v>
      </c>
      <c r="MO138">
        <v>0</v>
      </c>
      <c r="MP138">
        <v>0</v>
      </c>
      <c r="MQ138">
        <v>0</v>
      </c>
    </row>
    <row r="139" spans="1:355" x14ac:dyDescent="0.2">
      <c r="A139" t="str">
        <v>GS TPDDTEC</v>
      </c>
      <c r="B139" t="str">
        <v>GS TPDDTEC v 2.</v>
      </c>
      <c r="C139" t="str">
        <v>GS1146</v>
      </c>
      <c r="D139" t="str">
        <v>MP4</v>
      </c>
      <c r="E139" t="str">
        <v>monitoring firewood</v>
      </c>
      <c r="F139">
        <v>30055</v>
      </c>
      <c r="G139" t="str">
        <v>switch</v>
      </c>
      <c r="H139">
        <v>601.64</v>
      </c>
      <c r="I139">
        <v>3.5238129955568005E-3</v>
      </c>
      <c r="J139">
        <v>3.4505147267197421E-3</v>
      </c>
      <c r="K139" t="str">
        <v>gs_lpg</v>
      </c>
      <c r="L139">
        <v>1</v>
      </c>
      <c r="M139" t="str">
        <v>Sub-Saharan Africa</v>
      </c>
      <c r="N139" t="str">
        <v>Burkina Faso</v>
      </c>
      <c r="O139" t="str">
        <v>Kadiogo Province:</v>
      </c>
      <c r="P139">
        <v>5.9</v>
      </c>
      <c r="Q139">
        <v>0.9</v>
      </c>
      <c r="R139">
        <v>3.9E-2</v>
      </c>
      <c r="S139">
        <v>0.247</v>
      </c>
      <c r="T139">
        <v>170735.50746268657</v>
      </c>
      <c r="U139">
        <v>0</v>
      </c>
      <c r="V139">
        <v>1</v>
      </c>
      <c r="W139">
        <v>0</v>
      </c>
      <c r="X139">
        <v>170735.50746268657</v>
      </c>
      <c r="Y139">
        <v>1</v>
      </c>
      <c r="Z139">
        <v>0</v>
      </c>
      <c r="AA139">
        <v>0</v>
      </c>
      <c r="AB139">
        <v>0</v>
      </c>
      <c r="AC139">
        <v>0</v>
      </c>
      <c r="AD139">
        <v>0</v>
      </c>
      <c r="AE139">
        <v>0</v>
      </c>
      <c r="AF139">
        <v>0</v>
      </c>
      <c r="AG139">
        <v>0</v>
      </c>
      <c r="AH139">
        <v>0</v>
      </c>
      <c r="AI139">
        <v>0</v>
      </c>
      <c r="AJ139">
        <v>0</v>
      </c>
      <c r="AK139">
        <v>0</v>
      </c>
      <c r="AL139">
        <v>0</v>
      </c>
      <c r="AM139">
        <v>6.6569159732923824</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1.5599999999999999E-2</v>
      </c>
      <c r="BR139">
        <v>0</v>
      </c>
      <c r="BS139">
        <v>0</v>
      </c>
      <c r="BT139">
        <v>4.7300000000000002E-2</v>
      </c>
      <c r="BU139">
        <v>0</v>
      </c>
      <c r="BV139">
        <v>0</v>
      </c>
      <c r="BW139">
        <v>112</v>
      </c>
      <c r="BX139">
        <v>0</v>
      </c>
      <c r="BY139">
        <v>0</v>
      </c>
      <c r="BZ139">
        <v>112</v>
      </c>
      <c r="CA139">
        <v>0</v>
      </c>
      <c r="CB139">
        <v>0</v>
      </c>
      <c r="CC139">
        <v>0</v>
      </c>
      <c r="CD139">
        <v>37.25</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1</v>
      </c>
      <c r="FR139">
        <v>0</v>
      </c>
      <c r="FS139">
        <v>0</v>
      </c>
      <c r="FT139">
        <v>1</v>
      </c>
      <c r="FU139">
        <v>0</v>
      </c>
      <c r="FV139">
        <v>0</v>
      </c>
      <c r="FW139">
        <v>0</v>
      </c>
      <c r="FX139">
        <v>3.431259555717455</v>
      </c>
      <c r="FY139">
        <v>0</v>
      </c>
      <c r="FZ139">
        <v>0</v>
      </c>
      <c r="GA139">
        <v>0.28875000000000001</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1.5599999999999999E-2</v>
      </c>
      <c r="HI139">
        <v>0</v>
      </c>
      <c r="HJ139">
        <v>0</v>
      </c>
      <c r="HK139">
        <v>4.7300000000000002E-2</v>
      </c>
      <c r="HL139">
        <v>0</v>
      </c>
      <c r="HM139">
        <v>0</v>
      </c>
      <c r="HN139">
        <v>112</v>
      </c>
      <c r="HO139">
        <v>0</v>
      </c>
      <c r="HP139">
        <v>0</v>
      </c>
      <c r="HQ139">
        <v>112</v>
      </c>
      <c r="HR139">
        <v>0</v>
      </c>
      <c r="HS139">
        <v>0</v>
      </c>
      <c r="HT139">
        <v>0</v>
      </c>
      <c r="HU139">
        <v>37.25</v>
      </c>
      <c r="HV139">
        <v>0</v>
      </c>
      <c r="HW139">
        <v>0</v>
      </c>
      <c r="HX139">
        <v>37.25</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0.74</v>
      </c>
      <c r="LI139">
        <v>0.95</v>
      </c>
      <c r="LJ139">
        <v>0</v>
      </c>
      <c r="LK139">
        <v>0</v>
      </c>
      <c r="LL139">
        <v>0</v>
      </c>
      <c r="LM139">
        <v>1</v>
      </c>
      <c r="LN139">
        <v>0</v>
      </c>
      <c r="LO139">
        <v>1</v>
      </c>
      <c r="LP139">
        <v>1</v>
      </c>
      <c r="LQ139">
        <v>0</v>
      </c>
      <c r="LR139">
        <v>0</v>
      </c>
      <c r="LS139">
        <v>0</v>
      </c>
      <c r="LT139">
        <v>0</v>
      </c>
      <c r="LU139">
        <v>0</v>
      </c>
      <c r="LV139">
        <v>0</v>
      </c>
      <c r="LW139">
        <v>0</v>
      </c>
      <c r="LX139">
        <v>0</v>
      </c>
      <c r="LY139">
        <v>0</v>
      </c>
      <c r="LZ139">
        <v>0</v>
      </c>
      <c r="MA139">
        <v>0</v>
      </c>
      <c r="MB139">
        <v>0</v>
      </c>
      <c r="MC139">
        <v>0</v>
      </c>
      <c r="MD139">
        <v>0</v>
      </c>
      <c r="ME139">
        <v>0</v>
      </c>
      <c r="MF139">
        <v>0</v>
      </c>
      <c r="MG139">
        <v>0</v>
      </c>
      <c r="MH139">
        <v>0</v>
      </c>
      <c r="MI139">
        <v>0</v>
      </c>
      <c r="MJ139">
        <v>0</v>
      </c>
      <c r="MK139">
        <v>0</v>
      </c>
      <c r="ML139">
        <v>0</v>
      </c>
      <c r="MM139">
        <v>0</v>
      </c>
      <c r="MN139">
        <v>0</v>
      </c>
      <c r="MO139">
        <v>0</v>
      </c>
      <c r="MP139">
        <v>0</v>
      </c>
      <c r="MQ139">
        <v>0</v>
      </c>
    </row>
    <row r="140" spans="1:355" x14ac:dyDescent="0.2">
      <c r="A140" t="str">
        <v>GS TPDDTEC</v>
      </c>
      <c r="B140" t="str">
        <v>GS TPDDTEC v 2.</v>
      </c>
      <c r="C140" t="str">
        <v>GS1146</v>
      </c>
      <c r="D140" t="str">
        <v>MP4</v>
      </c>
      <c r="E140" t="str">
        <v>monitoring charcoal</v>
      </c>
      <c r="F140">
        <v>30055</v>
      </c>
      <c r="G140" t="str">
        <v>switch</v>
      </c>
      <c r="H140">
        <v>6557.32</v>
      </c>
      <c r="I140">
        <v>1.1183012382675722E-2</v>
      </c>
      <c r="J140">
        <v>1.1499344055667189E-2</v>
      </c>
      <c r="K140" t="str">
        <v>gs_lpg</v>
      </c>
      <c r="L140">
        <v>1</v>
      </c>
      <c r="M140" t="str">
        <v>Sub-Saharan Africa</v>
      </c>
      <c r="N140" t="str">
        <v>Burkina Faso</v>
      </c>
      <c r="O140" t="str">
        <v>Kadiogo Province:</v>
      </c>
      <c r="P140">
        <v>5.9</v>
      </c>
      <c r="Q140">
        <v>0.9</v>
      </c>
      <c r="R140">
        <v>3.9E-2</v>
      </c>
      <c r="S140">
        <v>0.247</v>
      </c>
      <c r="T140">
        <v>586364.36906377203</v>
      </c>
      <c r="U140">
        <v>0</v>
      </c>
      <c r="V140">
        <v>1</v>
      </c>
      <c r="W140">
        <v>0</v>
      </c>
      <c r="X140">
        <v>586364.36906377203</v>
      </c>
      <c r="Y140">
        <v>1</v>
      </c>
      <c r="Z140">
        <v>1</v>
      </c>
      <c r="AA140">
        <v>0</v>
      </c>
      <c r="AB140">
        <v>0</v>
      </c>
      <c r="AC140">
        <v>0</v>
      </c>
      <c r="AD140">
        <v>0</v>
      </c>
      <c r="AE140">
        <v>0</v>
      </c>
      <c r="AF140">
        <v>0</v>
      </c>
      <c r="AG140">
        <v>0</v>
      </c>
      <c r="AH140">
        <v>0</v>
      </c>
      <c r="AI140">
        <v>0</v>
      </c>
      <c r="AJ140">
        <v>0</v>
      </c>
      <c r="AK140">
        <v>0</v>
      </c>
      <c r="AL140">
        <v>0</v>
      </c>
      <c r="AM140">
        <v>2.1996800000000003</v>
      </c>
      <c r="AN140">
        <v>2.5237400000000001</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1.5599999999999999E-2</v>
      </c>
      <c r="BR140">
        <v>2.9499999999999998E-2</v>
      </c>
      <c r="BS140">
        <v>0</v>
      </c>
      <c r="BT140">
        <v>4.7300000000000002E-2</v>
      </c>
      <c r="BU140">
        <v>0</v>
      </c>
      <c r="BV140">
        <v>0</v>
      </c>
      <c r="BW140">
        <v>112</v>
      </c>
      <c r="BX140">
        <v>487.2</v>
      </c>
      <c r="BY140">
        <v>0</v>
      </c>
      <c r="BZ140">
        <v>487.2</v>
      </c>
      <c r="CA140">
        <v>0</v>
      </c>
      <c r="CB140">
        <v>0</v>
      </c>
      <c r="CC140">
        <v>0</v>
      </c>
      <c r="CD140">
        <v>37.25</v>
      </c>
      <c r="CE140">
        <v>162.05000000000001</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1</v>
      </c>
      <c r="FR140">
        <v>1</v>
      </c>
      <c r="FS140">
        <v>0</v>
      </c>
      <c r="FT140">
        <v>1</v>
      </c>
      <c r="FU140">
        <v>0</v>
      </c>
      <c r="FV140">
        <v>0</v>
      </c>
      <c r="FW140">
        <v>0</v>
      </c>
      <c r="FX140">
        <v>0.27496000000000004</v>
      </c>
      <c r="FY140">
        <v>0.99182000000000015</v>
      </c>
      <c r="FZ140">
        <v>0</v>
      </c>
      <c r="GA140">
        <v>0.54010000000000002</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1.5599999999999999E-2</v>
      </c>
      <c r="HI140">
        <v>2.9499999999999998E-2</v>
      </c>
      <c r="HJ140">
        <v>0</v>
      </c>
      <c r="HK140">
        <v>4.7300000000000002E-2</v>
      </c>
      <c r="HL140">
        <v>0</v>
      </c>
      <c r="HM140">
        <v>0</v>
      </c>
      <c r="HN140">
        <v>112</v>
      </c>
      <c r="HO140">
        <v>487.2</v>
      </c>
      <c r="HP140">
        <v>0</v>
      </c>
      <c r="HQ140">
        <v>438.48</v>
      </c>
      <c r="HR140">
        <v>0</v>
      </c>
      <c r="HS140">
        <v>0</v>
      </c>
      <c r="HT140">
        <v>0</v>
      </c>
      <c r="HU140">
        <v>37.25</v>
      </c>
      <c r="HV140">
        <v>162.05000000000001</v>
      </c>
      <c r="HW140">
        <v>0</v>
      </c>
      <c r="HX140">
        <v>145.80000000000001</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0.74</v>
      </c>
      <c r="LI140">
        <v>0.95</v>
      </c>
      <c r="LJ140">
        <v>0</v>
      </c>
      <c r="LK140">
        <v>0</v>
      </c>
      <c r="LL140">
        <v>0</v>
      </c>
      <c r="LM140">
        <v>1</v>
      </c>
      <c r="LN140">
        <v>0</v>
      </c>
      <c r="LO140">
        <v>1</v>
      </c>
      <c r="LP140">
        <v>1</v>
      </c>
      <c r="LQ140">
        <v>0</v>
      </c>
      <c r="LR140">
        <v>0</v>
      </c>
      <c r="LS140">
        <v>0</v>
      </c>
      <c r="LT140">
        <v>0</v>
      </c>
      <c r="LU140">
        <v>0</v>
      </c>
      <c r="LV140">
        <v>0</v>
      </c>
      <c r="LW140">
        <v>0</v>
      </c>
      <c r="LX140">
        <v>0</v>
      </c>
      <c r="LY140">
        <v>0</v>
      </c>
      <c r="LZ140">
        <v>0</v>
      </c>
      <c r="MA140">
        <v>0</v>
      </c>
      <c r="MB140">
        <v>0</v>
      </c>
      <c r="MC140">
        <v>0</v>
      </c>
      <c r="MD140">
        <v>0</v>
      </c>
      <c r="ME140">
        <v>0</v>
      </c>
      <c r="MF140">
        <v>0</v>
      </c>
      <c r="MG140">
        <v>0</v>
      </c>
      <c r="MH140">
        <v>0</v>
      </c>
      <c r="MI140">
        <v>0</v>
      </c>
      <c r="MJ140">
        <v>0</v>
      </c>
      <c r="MK140">
        <v>0</v>
      </c>
      <c r="ML140">
        <v>0</v>
      </c>
      <c r="MM140">
        <v>0</v>
      </c>
      <c r="MN140">
        <v>0</v>
      </c>
      <c r="MO140">
        <v>0</v>
      </c>
      <c r="MP140">
        <v>0</v>
      </c>
      <c r="MQ140">
        <v>0</v>
      </c>
    </row>
    <row r="141" spans="1:355" x14ac:dyDescent="0.2">
      <c r="A141" t="str">
        <v>GS TPDDTEC</v>
      </c>
      <c r="B141" t="str">
        <v>GS TPDDTEC v 2.</v>
      </c>
      <c r="C141" t="str">
        <v>GS1146</v>
      </c>
      <c r="D141" t="str">
        <v>MP4</v>
      </c>
      <c r="E141" t="str">
        <v>monitoring LPG only</v>
      </c>
      <c r="F141">
        <v>30055</v>
      </c>
      <c r="G141" t="str">
        <v>switch</v>
      </c>
      <c r="H141">
        <v>4716.2700000000004</v>
      </c>
      <c r="I141">
        <v>1.0682429602179256E-2</v>
      </c>
      <c r="J141">
        <v>1.09262363196735E-2</v>
      </c>
      <c r="K141" t="str">
        <v>gs_lpg</v>
      </c>
      <c r="L141">
        <v>1</v>
      </c>
      <c r="M141" t="str">
        <v>Sub-Saharan Africa</v>
      </c>
      <c r="N141" t="str">
        <v>Burkina Faso</v>
      </c>
      <c r="O141" t="str">
        <v>Kadiogo Province:</v>
      </c>
      <c r="P141">
        <v>5.9</v>
      </c>
      <c r="Q141">
        <v>0.9</v>
      </c>
      <c r="R141">
        <v>3.9E-2</v>
      </c>
      <c r="S141">
        <v>0.247</v>
      </c>
      <c r="T141">
        <v>441497.87788331066</v>
      </c>
      <c r="U141">
        <v>0</v>
      </c>
      <c r="V141">
        <v>1</v>
      </c>
      <c r="W141">
        <v>0</v>
      </c>
      <c r="X141">
        <v>441497.87788331066</v>
      </c>
      <c r="Y141">
        <v>1</v>
      </c>
      <c r="Z141">
        <v>1</v>
      </c>
      <c r="AA141">
        <v>0</v>
      </c>
      <c r="AB141">
        <v>0</v>
      </c>
      <c r="AC141">
        <v>0</v>
      </c>
      <c r="AD141">
        <v>0</v>
      </c>
      <c r="AE141">
        <v>0</v>
      </c>
      <c r="AF141">
        <v>0</v>
      </c>
      <c r="AG141">
        <v>0</v>
      </c>
      <c r="AH141">
        <v>0</v>
      </c>
      <c r="AI141">
        <v>0</v>
      </c>
      <c r="AJ141">
        <v>0</v>
      </c>
      <c r="AK141">
        <v>0</v>
      </c>
      <c r="AL141">
        <v>0</v>
      </c>
      <c r="AM141">
        <v>7.98</v>
      </c>
      <c r="AN141">
        <v>3.15E-2</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1.5599999999999999E-2</v>
      </c>
      <c r="BR141">
        <v>2.9499999999999998E-2</v>
      </c>
      <c r="BS141">
        <v>0</v>
      </c>
      <c r="BT141">
        <v>4.7300000000000002E-2</v>
      </c>
      <c r="BU141">
        <v>0</v>
      </c>
      <c r="BV141">
        <v>0</v>
      </c>
      <c r="BW141">
        <v>112</v>
      </c>
      <c r="BX141">
        <v>487.2</v>
      </c>
      <c r="BY141">
        <v>0</v>
      </c>
      <c r="BZ141">
        <v>112</v>
      </c>
      <c r="CA141">
        <v>0</v>
      </c>
      <c r="CB141">
        <v>0</v>
      </c>
      <c r="CC141">
        <v>0</v>
      </c>
      <c r="CD141">
        <v>37.25</v>
      </c>
      <c r="CE141">
        <v>162.05000000000001</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1</v>
      </c>
      <c r="FU141">
        <v>0</v>
      </c>
      <c r="FV141">
        <v>0</v>
      </c>
      <c r="FW141">
        <v>0</v>
      </c>
      <c r="FX141">
        <v>0</v>
      </c>
      <c r="FY141">
        <v>0</v>
      </c>
      <c r="FZ141">
        <v>0</v>
      </c>
      <c r="GA141">
        <v>0.4617</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1.5599999999999999E-2</v>
      </c>
      <c r="HI141">
        <v>2.9499999999999998E-2</v>
      </c>
      <c r="HJ141">
        <v>0</v>
      </c>
      <c r="HK141">
        <v>4.7300000000000002E-2</v>
      </c>
      <c r="HL141">
        <v>0</v>
      </c>
      <c r="HM141">
        <v>0</v>
      </c>
      <c r="HN141">
        <v>112</v>
      </c>
      <c r="HO141">
        <v>487.2</v>
      </c>
      <c r="HP141">
        <v>0</v>
      </c>
      <c r="HQ141">
        <v>100.8</v>
      </c>
      <c r="HR141">
        <v>0</v>
      </c>
      <c r="HS141">
        <v>0</v>
      </c>
      <c r="HT141">
        <v>0</v>
      </c>
      <c r="HU141">
        <v>37.25</v>
      </c>
      <c r="HV141">
        <v>162.05000000000001</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0.74</v>
      </c>
      <c r="LI141">
        <v>0.95</v>
      </c>
      <c r="LJ141">
        <v>0</v>
      </c>
      <c r="LK141">
        <v>0</v>
      </c>
      <c r="LL141">
        <v>0</v>
      </c>
      <c r="LM141">
        <v>1</v>
      </c>
      <c r="LN141">
        <v>0</v>
      </c>
      <c r="LO141">
        <v>1</v>
      </c>
      <c r="LP141">
        <v>1</v>
      </c>
      <c r="LQ141">
        <v>0</v>
      </c>
      <c r="LR141">
        <v>0</v>
      </c>
      <c r="LS141">
        <v>0</v>
      </c>
      <c r="LT141">
        <v>0</v>
      </c>
      <c r="LU141">
        <v>0</v>
      </c>
      <c r="LV141">
        <v>0</v>
      </c>
      <c r="LW141">
        <v>0</v>
      </c>
      <c r="LX141">
        <v>0</v>
      </c>
      <c r="LY141">
        <v>0</v>
      </c>
      <c r="LZ141">
        <v>0</v>
      </c>
      <c r="MA141">
        <v>0</v>
      </c>
      <c r="MB141">
        <v>0</v>
      </c>
      <c r="MC141">
        <v>0</v>
      </c>
      <c r="MD141">
        <v>0</v>
      </c>
      <c r="ME141">
        <v>0</v>
      </c>
      <c r="MF141">
        <v>0</v>
      </c>
      <c r="MG141">
        <v>0</v>
      </c>
      <c r="MH141">
        <v>0</v>
      </c>
      <c r="MI141">
        <v>0</v>
      </c>
      <c r="MJ141">
        <v>0</v>
      </c>
      <c r="MK141">
        <v>0</v>
      </c>
      <c r="ML141">
        <v>0</v>
      </c>
      <c r="MM141">
        <v>0</v>
      </c>
      <c r="MN141">
        <v>0</v>
      </c>
      <c r="MO141">
        <v>0</v>
      </c>
      <c r="MP141">
        <v>0</v>
      </c>
      <c r="MQ141">
        <v>0</v>
      </c>
    </row>
    <row r="142" spans="1:355" x14ac:dyDescent="0.2">
      <c r="A142" t="str">
        <v>GS TPDDTEC</v>
      </c>
      <c r="B142" t="str">
        <v>GS TPDDTEC v 2.</v>
      </c>
      <c r="C142" t="str">
        <v>GS1146</v>
      </c>
      <c r="D142" t="str">
        <v>MP4</v>
      </c>
      <c r="E142" t="str">
        <v>commercial</v>
      </c>
      <c r="F142">
        <v>30055</v>
      </c>
      <c r="G142" t="str">
        <v>switch</v>
      </c>
      <c r="H142">
        <v>60.77</v>
      </c>
      <c r="I142">
        <v>3.5237134263444402E-3</v>
      </c>
      <c r="J142">
        <v>3.4505147267197421E-3</v>
      </c>
      <c r="K142" t="str">
        <v>gs_lpg</v>
      </c>
      <c r="L142">
        <v>1</v>
      </c>
      <c r="M142" t="str">
        <v>Sub-Saharan Africa</v>
      </c>
      <c r="N142" t="str">
        <v>Burkina Faso</v>
      </c>
      <c r="O142" t="str">
        <v>Kadiogo Province:</v>
      </c>
      <c r="P142">
        <v>5.9</v>
      </c>
      <c r="Q142">
        <v>0.9</v>
      </c>
      <c r="R142">
        <v>3.9E-2</v>
      </c>
      <c r="S142">
        <v>0.247</v>
      </c>
      <c r="T142">
        <v>17246.010854816825</v>
      </c>
      <c r="U142">
        <v>0</v>
      </c>
      <c r="V142">
        <v>1</v>
      </c>
      <c r="W142">
        <v>0</v>
      </c>
      <c r="X142">
        <v>17246.010854816825</v>
      </c>
      <c r="Y142">
        <v>1</v>
      </c>
      <c r="Z142">
        <v>0</v>
      </c>
      <c r="AA142">
        <v>0</v>
      </c>
      <c r="AB142">
        <v>0</v>
      </c>
      <c r="AC142">
        <v>0</v>
      </c>
      <c r="AD142">
        <v>0</v>
      </c>
      <c r="AE142">
        <v>0</v>
      </c>
      <c r="AF142">
        <v>0</v>
      </c>
      <c r="AG142">
        <v>0</v>
      </c>
      <c r="AH142">
        <v>0</v>
      </c>
      <c r="AI142">
        <v>0</v>
      </c>
      <c r="AJ142">
        <v>0</v>
      </c>
      <c r="AK142">
        <v>0</v>
      </c>
      <c r="AL142">
        <v>0</v>
      </c>
      <c r="AM142">
        <v>6.6569159732923824</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1.5599999999999999E-2</v>
      </c>
      <c r="BR142">
        <v>0</v>
      </c>
      <c r="BS142">
        <v>0</v>
      </c>
      <c r="BT142">
        <v>4.7300000000000002E-2</v>
      </c>
      <c r="BU142">
        <v>0</v>
      </c>
      <c r="BV142">
        <v>0</v>
      </c>
      <c r="BW142">
        <v>112</v>
      </c>
      <c r="BX142">
        <v>0</v>
      </c>
      <c r="BY142">
        <v>0</v>
      </c>
      <c r="BZ142">
        <v>112</v>
      </c>
      <c r="CA142">
        <v>0</v>
      </c>
      <c r="CB142">
        <v>0</v>
      </c>
      <c r="CC142">
        <v>0</v>
      </c>
      <c r="CD142">
        <v>37.25</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1</v>
      </c>
      <c r="FR142">
        <v>0</v>
      </c>
      <c r="FS142">
        <v>0</v>
      </c>
      <c r="FT142">
        <v>1</v>
      </c>
      <c r="FU142">
        <v>0</v>
      </c>
      <c r="FV142">
        <v>0</v>
      </c>
      <c r="FW142">
        <v>0</v>
      </c>
      <c r="FX142">
        <v>3.431259555717455</v>
      </c>
      <c r="FY142">
        <v>0</v>
      </c>
      <c r="FZ142">
        <v>0</v>
      </c>
      <c r="GA142">
        <v>0.28875000000000001</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1.5599999999999999E-2</v>
      </c>
      <c r="HI142">
        <v>0</v>
      </c>
      <c r="HJ142">
        <v>0</v>
      </c>
      <c r="HK142">
        <v>4.7300000000000002E-2</v>
      </c>
      <c r="HL142">
        <v>0</v>
      </c>
      <c r="HM142">
        <v>0</v>
      </c>
      <c r="HN142">
        <v>112</v>
      </c>
      <c r="HO142">
        <v>0</v>
      </c>
      <c r="HP142">
        <v>0</v>
      </c>
      <c r="HQ142">
        <v>112</v>
      </c>
      <c r="HR142">
        <v>0</v>
      </c>
      <c r="HS142">
        <v>0</v>
      </c>
      <c r="HT142">
        <v>0</v>
      </c>
      <c r="HU142">
        <v>37.25</v>
      </c>
      <c r="HV142">
        <v>0</v>
      </c>
      <c r="HW142">
        <v>0</v>
      </c>
      <c r="HX142">
        <v>37.25</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0.74</v>
      </c>
      <c r="LI142">
        <v>0.95</v>
      </c>
      <c r="LJ142">
        <v>0</v>
      </c>
      <c r="LK142">
        <v>0</v>
      </c>
      <c r="LL142">
        <v>0</v>
      </c>
      <c r="LM142">
        <v>1</v>
      </c>
      <c r="LN142">
        <v>0</v>
      </c>
      <c r="LO142">
        <v>1</v>
      </c>
      <c r="LP142">
        <v>1</v>
      </c>
      <c r="LQ142">
        <v>0</v>
      </c>
      <c r="LR142">
        <v>0</v>
      </c>
      <c r="LS142">
        <v>0</v>
      </c>
      <c r="LT142">
        <v>0</v>
      </c>
      <c r="LU142">
        <v>0</v>
      </c>
      <c r="LV142">
        <v>0</v>
      </c>
      <c r="LW142">
        <v>0</v>
      </c>
      <c r="LX142">
        <v>0</v>
      </c>
      <c r="LY142">
        <v>0</v>
      </c>
      <c r="LZ142">
        <v>0</v>
      </c>
      <c r="MA142">
        <v>0</v>
      </c>
      <c r="MB142">
        <v>0</v>
      </c>
      <c r="MC142">
        <v>0</v>
      </c>
      <c r="MD142">
        <v>0</v>
      </c>
      <c r="ME142">
        <v>0</v>
      </c>
      <c r="MF142">
        <v>0</v>
      </c>
      <c r="MG142">
        <v>0</v>
      </c>
      <c r="MH142">
        <v>0</v>
      </c>
      <c r="MI142">
        <v>0</v>
      </c>
      <c r="MJ142">
        <v>0</v>
      </c>
      <c r="MK142">
        <v>0</v>
      </c>
      <c r="ML142">
        <v>0</v>
      </c>
      <c r="MM142">
        <v>0</v>
      </c>
      <c r="MN142">
        <v>0</v>
      </c>
      <c r="MO142">
        <v>0</v>
      </c>
      <c r="MP142">
        <v>0</v>
      </c>
      <c r="MQ142">
        <v>0</v>
      </c>
    </row>
    <row r="143" spans="1:355" x14ac:dyDescent="0.2">
      <c r="A143" t="str">
        <v>GS TPDDTEC</v>
      </c>
      <c r="B143" t="str">
        <v>GS TPDDTEC v 4</v>
      </c>
      <c r="C143" t="str">
        <v>GS 11330</v>
      </c>
      <c r="D143" t="str">
        <v>PDD</v>
      </c>
      <c r="E143">
        <v>0</v>
      </c>
      <c r="F143">
        <v>288563</v>
      </c>
      <c r="G143" t="str">
        <v>switch</v>
      </c>
      <c r="H143">
        <v>5.1000000000000004E-3</v>
      </c>
      <c r="I143">
        <v>5.1000000000000004E-3</v>
      </c>
      <c r="J143">
        <v>4.8259601561815059E-3</v>
      </c>
      <c r="K143" t="str">
        <v>gs_lpg</v>
      </c>
      <c r="L143">
        <v>1</v>
      </c>
      <c r="M143" t="str">
        <v>Sub-Saharan Africa</v>
      </c>
      <c r="N143" t="str">
        <v>Kenya</v>
      </c>
      <c r="O143" t="str">
        <v>Kenya tot</v>
      </c>
      <c r="P143">
        <v>3.6</v>
      </c>
      <c r="Q143">
        <v>0.94469999999999998</v>
      </c>
      <c r="R143">
        <v>0.54200000000000004</v>
      </c>
      <c r="S143">
        <v>0.63900000000000001</v>
      </c>
      <c r="T143">
        <v>1</v>
      </c>
      <c r="U143">
        <v>0</v>
      </c>
      <c r="V143">
        <v>1</v>
      </c>
      <c r="W143">
        <v>0</v>
      </c>
      <c r="X143">
        <v>1</v>
      </c>
      <c r="Y143">
        <v>1</v>
      </c>
      <c r="Z143">
        <v>1</v>
      </c>
      <c r="AA143">
        <v>1</v>
      </c>
      <c r="AB143">
        <v>0</v>
      </c>
      <c r="AC143">
        <v>0</v>
      </c>
      <c r="AD143">
        <v>0</v>
      </c>
      <c r="AE143">
        <v>0</v>
      </c>
      <c r="AF143">
        <v>0</v>
      </c>
      <c r="AG143">
        <v>0</v>
      </c>
      <c r="AH143">
        <v>0</v>
      </c>
      <c r="AI143">
        <v>0</v>
      </c>
      <c r="AJ143">
        <v>0</v>
      </c>
      <c r="AK143">
        <v>0</v>
      </c>
      <c r="AL143">
        <v>0</v>
      </c>
      <c r="AM143">
        <v>1.8904109589041098</v>
      </c>
      <c r="AN143">
        <v>0.465753424657534</v>
      </c>
      <c r="AO143">
        <v>0.16986301369862999</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1.5599999999999999E-2</v>
      </c>
      <c r="BR143">
        <v>2.9499999999999998E-2</v>
      </c>
      <c r="BS143">
        <v>4.3799999999999999E-2</v>
      </c>
      <c r="BT143">
        <v>0</v>
      </c>
      <c r="BU143">
        <v>0</v>
      </c>
      <c r="BV143">
        <v>0</v>
      </c>
      <c r="BW143">
        <v>112</v>
      </c>
      <c r="BX143">
        <v>197.15</v>
      </c>
      <c r="BY143">
        <v>71.900000000000006</v>
      </c>
      <c r="BZ143">
        <v>0</v>
      </c>
      <c r="CA143">
        <v>0</v>
      </c>
      <c r="CB143">
        <v>0</v>
      </c>
      <c r="CC143">
        <v>0</v>
      </c>
      <c r="CD143">
        <v>9.4600000000000009</v>
      </c>
      <c r="CE143">
        <v>44.83</v>
      </c>
      <c r="CF143">
        <v>0.76</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1</v>
      </c>
      <c r="FU143">
        <v>0</v>
      </c>
      <c r="FV143">
        <v>0</v>
      </c>
      <c r="FW143">
        <v>0</v>
      </c>
      <c r="FX143">
        <v>0</v>
      </c>
      <c r="FY143">
        <v>0</v>
      </c>
      <c r="FZ143">
        <v>0</v>
      </c>
      <c r="GA143">
        <v>3.7260273972602745E-2</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4.7300000000000002E-2</v>
      </c>
      <c r="HL143">
        <v>0</v>
      </c>
      <c r="HM143">
        <v>0</v>
      </c>
      <c r="HN143">
        <v>0</v>
      </c>
      <c r="HO143">
        <v>0</v>
      </c>
      <c r="HP143">
        <v>0</v>
      </c>
      <c r="HQ143">
        <v>63.1</v>
      </c>
      <c r="HR143">
        <v>0</v>
      </c>
      <c r="HS143">
        <v>0</v>
      </c>
      <c r="HT143">
        <v>0</v>
      </c>
      <c r="HU143">
        <v>0</v>
      </c>
      <c r="HV143">
        <v>0</v>
      </c>
      <c r="HW143">
        <v>0</v>
      </c>
      <c r="HX143">
        <v>16.100000000000001</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1</v>
      </c>
      <c r="LI143">
        <v>0.75</v>
      </c>
      <c r="LJ143">
        <v>0</v>
      </c>
      <c r="LK143">
        <v>0</v>
      </c>
      <c r="LL143">
        <v>0</v>
      </c>
      <c r="LM143">
        <v>1</v>
      </c>
      <c r="LN143">
        <v>0</v>
      </c>
      <c r="LO143">
        <v>1</v>
      </c>
      <c r="LP143">
        <v>1</v>
      </c>
      <c r="LQ143">
        <v>0</v>
      </c>
      <c r="LR143">
        <v>0</v>
      </c>
      <c r="LS143">
        <v>0</v>
      </c>
      <c r="LT143">
        <v>0</v>
      </c>
      <c r="LU143">
        <v>0</v>
      </c>
      <c r="LV143">
        <v>0</v>
      </c>
      <c r="LW143">
        <v>0</v>
      </c>
      <c r="LX143">
        <v>0</v>
      </c>
      <c r="LY143">
        <v>0</v>
      </c>
      <c r="LZ143">
        <v>0</v>
      </c>
      <c r="MA143">
        <v>0</v>
      </c>
      <c r="MB143">
        <v>0</v>
      </c>
      <c r="MC143">
        <v>0</v>
      </c>
      <c r="MD143">
        <v>0</v>
      </c>
      <c r="ME143">
        <v>0</v>
      </c>
      <c r="MF143">
        <v>0</v>
      </c>
      <c r="MG143">
        <v>0</v>
      </c>
      <c r="MH143">
        <v>0</v>
      </c>
      <c r="MI143">
        <v>0</v>
      </c>
      <c r="MJ143">
        <v>0</v>
      </c>
      <c r="MK143">
        <v>0</v>
      </c>
      <c r="ML143">
        <v>0</v>
      </c>
      <c r="MM143">
        <v>0</v>
      </c>
      <c r="MN143">
        <v>0</v>
      </c>
      <c r="MO143">
        <v>0</v>
      </c>
      <c r="MP143">
        <v>0</v>
      </c>
      <c r="MQ143">
        <v>0</v>
      </c>
    </row>
    <row r="144" spans="1:355" x14ac:dyDescent="0.2">
      <c r="A144" t="str">
        <v>GS TPDDTEC</v>
      </c>
      <c r="B144" t="str">
        <v>GS TPDDTEC v 1</v>
      </c>
      <c r="C144" t="str">
        <v>GS 3071</v>
      </c>
      <c r="D144" t="str">
        <v>MP 1</v>
      </c>
      <c r="E144">
        <v>0</v>
      </c>
      <c r="F144">
        <v>2493</v>
      </c>
      <c r="G144" t="str">
        <v>firewood</v>
      </c>
      <c r="H144">
        <v>2493</v>
      </c>
      <c r="I144">
        <v>0</v>
      </c>
      <c r="J144">
        <v>6.6018713903999993E-3</v>
      </c>
      <c r="K144" t="str">
        <v>gs_imp_firewood</v>
      </c>
      <c r="L144">
        <v>1</v>
      </c>
      <c r="M144" t="str">
        <v>Sub-Saharan Africa</v>
      </c>
      <c r="N144" t="str">
        <v>Cameroon</v>
      </c>
      <c r="O144" t="str">
        <v>Western Cameroon</v>
      </c>
      <c r="P144">
        <v>5</v>
      </c>
      <c r="Q144">
        <v>0.81</v>
      </c>
      <c r="R144">
        <v>0.54500000000000004</v>
      </c>
      <c r="S144">
        <v>0.54500000000000004</v>
      </c>
      <c r="T144">
        <v>377291</v>
      </c>
      <c r="U144">
        <v>0</v>
      </c>
      <c r="V144">
        <v>1</v>
      </c>
      <c r="W144">
        <v>0</v>
      </c>
      <c r="X144">
        <v>377291</v>
      </c>
      <c r="Y144">
        <v>1</v>
      </c>
      <c r="Z144">
        <v>0</v>
      </c>
      <c r="AA144">
        <v>0</v>
      </c>
      <c r="AB144">
        <v>0</v>
      </c>
      <c r="AC144">
        <v>0</v>
      </c>
      <c r="AD144">
        <v>0</v>
      </c>
      <c r="AE144">
        <v>0</v>
      </c>
      <c r="AF144">
        <v>0</v>
      </c>
      <c r="AG144">
        <v>0</v>
      </c>
      <c r="AH144">
        <v>0</v>
      </c>
      <c r="AI144">
        <v>0</v>
      </c>
      <c r="AJ144">
        <v>0</v>
      </c>
      <c r="AK144">
        <v>0</v>
      </c>
      <c r="AL144">
        <v>0</v>
      </c>
      <c r="AM144">
        <v>10.37</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1.5599999999999999E-2</v>
      </c>
      <c r="BR144">
        <v>0</v>
      </c>
      <c r="BS144">
        <v>0</v>
      </c>
      <c r="BT144">
        <v>0</v>
      </c>
      <c r="BU144">
        <v>0</v>
      </c>
      <c r="BV144">
        <v>0</v>
      </c>
      <c r="BW144">
        <v>112</v>
      </c>
      <c r="BX144">
        <v>0</v>
      </c>
      <c r="BY144">
        <v>0</v>
      </c>
      <c r="BZ144">
        <v>0</v>
      </c>
      <c r="CA144">
        <v>0</v>
      </c>
      <c r="CB144">
        <v>0</v>
      </c>
      <c r="CC144">
        <v>0</v>
      </c>
      <c r="CD144">
        <v>8.6920000000000002</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1</v>
      </c>
      <c r="FR144">
        <v>0</v>
      </c>
      <c r="FS144">
        <v>0</v>
      </c>
      <c r="FT144">
        <v>0</v>
      </c>
      <c r="FU144">
        <v>0</v>
      </c>
      <c r="FV144">
        <v>0</v>
      </c>
      <c r="FW144">
        <v>0</v>
      </c>
      <c r="FX144">
        <v>6.07</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1.5599999999999999E-2</v>
      </c>
      <c r="HI144">
        <v>0</v>
      </c>
      <c r="HJ144">
        <v>0</v>
      </c>
      <c r="HK144">
        <v>0</v>
      </c>
      <c r="HL144">
        <v>0</v>
      </c>
      <c r="HM144">
        <v>0</v>
      </c>
      <c r="HN144">
        <v>112</v>
      </c>
      <c r="HO144">
        <v>0</v>
      </c>
      <c r="HP144">
        <v>0</v>
      </c>
      <c r="HQ144">
        <v>0</v>
      </c>
      <c r="HR144">
        <v>0</v>
      </c>
      <c r="HS144">
        <v>0</v>
      </c>
      <c r="HT144">
        <v>0</v>
      </c>
      <c r="HU144">
        <v>8.6920000000000002</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0.99</v>
      </c>
      <c r="LI144">
        <v>1</v>
      </c>
      <c r="LJ144">
        <v>0</v>
      </c>
      <c r="LK144">
        <v>0</v>
      </c>
      <c r="LL144">
        <v>0</v>
      </c>
      <c r="LM144">
        <v>1</v>
      </c>
      <c r="LN144">
        <v>0</v>
      </c>
      <c r="LO144">
        <v>1</v>
      </c>
      <c r="LP144">
        <v>1</v>
      </c>
      <c r="LQ144">
        <v>0</v>
      </c>
      <c r="LR144">
        <v>0</v>
      </c>
      <c r="LS144">
        <v>0</v>
      </c>
      <c r="LT144">
        <v>0</v>
      </c>
      <c r="LU144">
        <v>0</v>
      </c>
      <c r="LV144">
        <v>0</v>
      </c>
      <c r="LW144">
        <v>0</v>
      </c>
      <c r="LX144">
        <v>0</v>
      </c>
      <c r="LY144">
        <v>0</v>
      </c>
      <c r="LZ144">
        <v>0</v>
      </c>
      <c r="MA144">
        <v>0</v>
      </c>
      <c r="MB144">
        <v>0</v>
      </c>
      <c r="MC144">
        <v>0</v>
      </c>
      <c r="MD144">
        <v>0</v>
      </c>
      <c r="ME144">
        <v>0</v>
      </c>
      <c r="MF144">
        <v>0</v>
      </c>
      <c r="MG144">
        <v>0</v>
      </c>
      <c r="MH144">
        <v>0</v>
      </c>
      <c r="MI144">
        <v>0</v>
      </c>
      <c r="MJ144">
        <v>0</v>
      </c>
      <c r="MK144">
        <v>0</v>
      </c>
      <c r="ML144">
        <v>0</v>
      </c>
      <c r="MM144">
        <v>0</v>
      </c>
      <c r="MN144">
        <v>0</v>
      </c>
      <c r="MO144">
        <v>0</v>
      </c>
      <c r="MP144">
        <v>0</v>
      </c>
      <c r="MQ144">
        <v>0</v>
      </c>
    </row>
    <row r="145" spans="1:355" x14ac:dyDescent="0.2">
      <c r="A145" t="str">
        <v>GS TPDDTEC</v>
      </c>
      <c r="B145" t="str">
        <v>GS TPDDTEC v 3.1</v>
      </c>
      <c r="C145" t="str">
        <v>GS 10777</v>
      </c>
      <c r="D145" t="str">
        <v>MR 2023</v>
      </c>
      <c r="E145">
        <v>0</v>
      </c>
      <c r="F145">
        <v>4547</v>
      </c>
      <c r="G145" t="str">
        <v>charcoal</v>
      </c>
      <c r="H145">
        <v>4563</v>
      </c>
      <c r="I145">
        <v>0</v>
      </c>
      <c r="J145">
        <v>1.287757742544E-2</v>
      </c>
      <c r="K145" t="str">
        <v>gs_imp_charcoal</v>
      </c>
      <c r="L145">
        <v>1</v>
      </c>
      <c r="M145" t="str">
        <v>Sub-Saharan Africa</v>
      </c>
      <c r="N145" t="str">
        <v>Mozambique</v>
      </c>
      <c r="O145" t="str">
        <v>Maputo Province</v>
      </c>
      <c r="P145">
        <v>4.4000000000000004</v>
      </c>
      <c r="Q145">
        <v>0.91</v>
      </c>
      <c r="R145">
        <v>4.9000000000000002E-2</v>
      </c>
      <c r="S145">
        <v>0.29099999999999998</v>
      </c>
      <c r="T145">
        <v>1733</v>
      </c>
      <c r="U145">
        <v>0</v>
      </c>
      <c r="V145">
        <v>202.5</v>
      </c>
      <c r="W145">
        <v>0</v>
      </c>
      <c r="X145">
        <v>350932.5</v>
      </c>
      <c r="Y145">
        <v>0</v>
      </c>
      <c r="Z145">
        <v>1</v>
      </c>
      <c r="AA145">
        <v>0</v>
      </c>
      <c r="AB145">
        <v>0</v>
      </c>
      <c r="AC145">
        <v>0</v>
      </c>
      <c r="AD145">
        <v>0</v>
      </c>
      <c r="AE145">
        <v>0</v>
      </c>
      <c r="AF145">
        <v>0</v>
      </c>
      <c r="AG145">
        <v>0</v>
      </c>
      <c r="AH145">
        <v>0</v>
      </c>
      <c r="AI145">
        <v>0</v>
      </c>
      <c r="AJ145">
        <v>0</v>
      </c>
      <c r="AK145">
        <v>0</v>
      </c>
      <c r="AL145">
        <v>0</v>
      </c>
      <c r="AM145">
        <v>0</v>
      </c>
      <c r="AN145">
        <v>2.1</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2.9499999999999998E-2</v>
      </c>
      <c r="BS145">
        <v>0</v>
      </c>
      <c r="BT145">
        <v>0</v>
      </c>
      <c r="BU145">
        <v>0</v>
      </c>
      <c r="BV145">
        <v>0</v>
      </c>
      <c r="BW145">
        <v>0</v>
      </c>
      <c r="BX145">
        <v>672</v>
      </c>
      <c r="BY145">
        <v>0</v>
      </c>
      <c r="BZ145">
        <v>0</v>
      </c>
      <c r="CA145">
        <v>0</v>
      </c>
      <c r="CB145">
        <v>0</v>
      </c>
      <c r="CC145">
        <v>0</v>
      </c>
      <c r="CD145">
        <v>0</v>
      </c>
      <c r="CE145">
        <v>29.988</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1</v>
      </c>
      <c r="FS145">
        <v>0</v>
      </c>
      <c r="FT145">
        <v>0</v>
      </c>
      <c r="FU145">
        <v>0</v>
      </c>
      <c r="FV145">
        <v>0</v>
      </c>
      <c r="FW145">
        <v>0</v>
      </c>
      <c r="FX145">
        <v>0</v>
      </c>
      <c r="FY145">
        <v>1.21</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2.9499999999999998E-2</v>
      </c>
      <c r="HJ145">
        <v>0</v>
      </c>
      <c r="HK145">
        <v>0</v>
      </c>
      <c r="HL145">
        <v>0</v>
      </c>
      <c r="HM145">
        <v>0</v>
      </c>
      <c r="HN145">
        <v>0</v>
      </c>
      <c r="HO145">
        <v>672</v>
      </c>
      <c r="HP145">
        <v>0</v>
      </c>
      <c r="HQ145">
        <v>0</v>
      </c>
      <c r="HR145">
        <v>0</v>
      </c>
      <c r="HS145">
        <v>0</v>
      </c>
      <c r="HT145">
        <v>0</v>
      </c>
      <c r="HU145">
        <v>0</v>
      </c>
      <c r="HV145">
        <v>29.88</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0.98</v>
      </c>
      <c r="LI145">
        <v>0.78</v>
      </c>
      <c r="LJ145">
        <v>0</v>
      </c>
      <c r="LK145">
        <v>0</v>
      </c>
      <c r="LL145">
        <v>0</v>
      </c>
      <c r="LM145">
        <v>1</v>
      </c>
      <c r="LN145">
        <v>0</v>
      </c>
      <c r="LO145">
        <v>1</v>
      </c>
      <c r="LP145">
        <v>1</v>
      </c>
      <c r="LQ145">
        <v>0</v>
      </c>
      <c r="LR145">
        <v>0</v>
      </c>
      <c r="LS145">
        <v>0</v>
      </c>
      <c r="LT145">
        <v>0</v>
      </c>
      <c r="LU145">
        <v>0</v>
      </c>
      <c r="LV145">
        <v>0</v>
      </c>
      <c r="LW145">
        <v>0</v>
      </c>
      <c r="LX145">
        <v>0</v>
      </c>
      <c r="LY145">
        <v>0</v>
      </c>
      <c r="LZ145">
        <v>0</v>
      </c>
      <c r="MA145">
        <v>0</v>
      </c>
      <c r="MB145">
        <v>0</v>
      </c>
      <c r="MC145">
        <v>0</v>
      </c>
      <c r="MD145">
        <v>0</v>
      </c>
      <c r="ME145">
        <v>0</v>
      </c>
      <c r="MF145">
        <v>0</v>
      </c>
      <c r="MG145">
        <v>0</v>
      </c>
      <c r="MH145">
        <v>0</v>
      </c>
      <c r="MI145">
        <v>0</v>
      </c>
      <c r="MJ145">
        <v>0</v>
      </c>
      <c r="MK145">
        <v>0</v>
      </c>
      <c r="ML145">
        <v>0</v>
      </c>
      <c r="MM145">
        <v>0</v>
      </c>
      <c r="MN145">
        <v>0</v>
      </c>
      <c r="MO145">
        <v>0</v>
      </c>
      <c r="MP145">
        <v>0</v>
      </c>
      <c r="MQ145">
        <v>0</v>
      </c>
    </row>
    <row r="146" spans="1:355" x14ac:dyDescent="0.2">
      <c r="A146" t="str">
        <v>GS TPDDTEC</v>
      </c>
      <c r="B146" t="str">
        <v>GS TPDDTEC v 3.1</v>
      </c>
      <c r="C146" t="str">
        <v>GS 10886</v>
      </c>
      <c r="D146" t="str">
        <v>MR1</v>
      </c>
      <c r="E146">
        <v>0</v>
      </c>
      <c r="F146">
        <v>78329</v>
      </c>
      <c r="G146" t="str">
        <v>firewood</v>
      </c>
      <c r="H146">
        <v>78329</v>
      </c>
      <c r="I146">
        <v>0</v>
      </c>
      <c r="J146">
        <v>2.5999932148453971E-2</v>
      </c>
      <c r="K146" t="str">
        <v>gs_imp_firewood</v>
      </c>
      <c r="L146">
        <v>1</v>
      </c>
      <c r="M146" t="str">
        <v>Sub-Saharan Africa</v>
      </c>
      <c r="N146" t="str">
        <v>Zambia</v>
      </c>
      <c r="O146" t="str">
        <v>Zambia_tot</v>
      </c>
      <c r="P146">
        <v>5.0999999999999996</v>
      </c>
      <c r="Q146">
        <v>0.91</v>
      </c>
      <c r="R146">
        <v>0.184</v>
      </c>
      <c r="S146">
        <v>0.34</v>
      </c>
      <c r="T146">
        <v>3013310</v>
      </c>
      <c r="U146">
        <v>0</v>
      </c>
      <c r="V146">
        <v>1</v>
      </c>
      <c r="W146">
        <v>0</v>
      </c>
      <c r="X146">
        <v>3013310</v>
      </c>
      <c r="Y146">
        <v>1</v>
      </c>
      <c r="Z146">
        <v>0</v>
      </c>
      <c r="AA146">
        <v>0</v>
      </c>
      <c r="AB146">
        <v>0</v>
      </c>
      <c r="AC146">
        <v>0</v>
      </c>
      <c r="AD146">
        <v>0</v>
      </c>
      <c r="AE146">
        <v>0</v>
      </c>
      <c r="AF146">
        <v>0</v>
      </c>
      <c r="AG146">
        <v>0</v>
      </c>
      <c r="AH146">
        <v>0</v>
      </c>
      <c r="AI146">
        <v>0</v>
      </c>
      <c r="AJ146">
        <v>0</v>
      </c>
      <c r="AK146">
        <v>0</v>
      </c>
      <c r="AL146">
        <v>0</v>
      </c>
      <c r="AM146">
        <v>19.31232876712329</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1.4999999999999999E-2</v>
      </c>
      <c r="BR146">
        <v>0</v>
      </c>
      <c r="BS146">
        <v>0</v>
      </c>
      <c r="BT146">
        <v>0</v>
      </c>
      <c r="BU146">
        <v>0</v>
      </c>
      <c r="BV146">
        <v>0</v>
      </c>
      <c r="BW146">
        <v>116.48</v>
      </c>
      <c r="BX146">
        <v>0</v>
      </c>
      <c r="BY146">
        <v>0</v>
      </c>
      <c r="BZ146">
        <v>0</v>
      </c>
      <c r="CA146">
        <v>0</v>
      </c>
      <c r="CB146">
        <v>0</v>
      </c>
      <c r="CC146">
        <v>0</v>
      </c>
      <c r="CD146">
        <v>35.33</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v>
      </c>
      <c r="FR146">
        <v>0</v>
      </c>
      <c r="FS146">
        <v>0</v>
      </c>
      <c r="FT146">
        <v>0</v>
      </c>
      <c r="FU146">
        <v>0</v>
      </c>
      <c r="FV146">
        <v>0</v>
      </c>
      <c r="FW146">
        <v>0</v>
      </c>
      <c r="FX146">
        <v>5.6848999999999998</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1.4999999999999999E-2</v>
      </c>
      <c r="HI146">
        <v>0</v>
      </c>
      <c r="HJ146">
        <v>0</v>
      </c>
      <c r="HK146">
        <v>0</v>
      </c>
      <c r="HL146">
        <v>0</v>
      </c>
      <c r="HM146">
        <v>0</v>
      </c>
      <c r="HN146">
        <v>116.48</v>
      </c>
      <c r="HO146">
        <v>0</v>
      </c>
      <c r="HP146">
        <v>0</v>
      </c>
      <c r="HQ146">
        <v>0</v>
      </c>
      <c r="HR146">
        <v>0</v>
      </c>
      <c r="HS146">
        <v>0</v>
      </c>
      <c r="HT146">
        <v>0</v>
      </c>
      <c r="HU146">
        <v>35.33</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0.9</v>
      </c>
      <c r="LI146">
        <v>1</v>
      </c>
      <c r="LJ146">
        <v>0</v>
      </c>
      <c r="LK146">
        <v>0</v>
      </c>
      <c r="LL146">
        <v>0</v>
      </c>
      <c r="LM146">
        <v>1</v>
      </c>
      <c r="LN146">
        <v>0</v>
      </c>
      <c r="LO146">
        <v>1</v>
      </c>
      <c r="LP146">
        <v>1</v>
      </c>
      <c r="LQ146">
        <v>0</v>
      </c>
      <c r="LR146">
        <v>0</v>
      </c>
      <c r="LS146">
        <v>0</v>
      </c>
      <c r="LT146">
        <v>0</v>
      </c>
      <c r="LU146">
        <v>0</v>
      </c>
      <c r="LV146">
        <v>0</v>
      </c>
      <c r="LW146">
        <v>0</v>
      </c>
      <c r="LX146">
        <v>0</v>
      </c>
      <c r="LY146">
        <v>0</v>
      </c>
      <c r="LZ146">
        <v>0</v>
      </c>
      <c r="MA146">
        <v>0</v>
      </c>
      <c r="MB146">
        <v>0</v>
      </c>
      <c r="MC146">
        <v>0</v>
      </c>
      <c r="MD146">
        <v>0</v>
      </c>
      <c r="ME146">
        <v>0</v>
      </c>
      <c r="MF146">
        <v>0</v>
      </c>
      <c r="MG146">
        <v>0</v>
      </c>
      <c r="MH146">
        <v>0</v>
      </c>
      <c r="MI146">
        <v>0</v>
      </c>
      <c r="MJ146">
        <v>0</v>
      </c>
      <c r="MK146">
        <v>0</v>
      </c>
      <c r="ML146">
        <v>0</v>
      </c>
      <c r="MM146">
        <v>0</v>
      </c>
      <c r="MN146">
        <v>0</v>
      </c>
      <c r="MO146">
        <v>0</v>
      </c>
      <c r="MP146">
        <v>0</v>
      </c>
      <c r="MQ146">
        <v>0</v>
      </c>
    </row>
    <row r="147" spans="1:355" x14ac:dyDescent="0.2">
      <c r="A147" t="str">
        <v>GS TPDDTEC</v>
      </c>
      <c r="B147" t="str">
        <v>GS TPDDTEC v 2</v>
      </c>
      <c r="C147" t="str">
        <v>GS 5107</v>
      </c>
      <c r="D147" t="str">
        <v>MP2 2018-2019</v>
      </c>
      <c r="E147">
        <v>0</v>
      </c>
      <c r="F147">
        <v>203533</v>
      </c>
      <c r="G147" t="str">
        <v>firewood</v>
      </c>
      <c r="H147">
        <v>59827</v>
      </c>
      <c r="I147">
        <v>0</v>
      </c>
      <c r="J147">
        <v>5.216856839999999E-3</v>
      </c>
      <c r="K147" t="str">
        <v>gs_imp_firewood</v>
      </c>
      <c r="L147">
        <v>1</v>
      </c>
      <c r="M147" t="str">
        <v>South America</v>
      </c>
      <c r="N147" t="str">
        <v>Peru</v>
      </c>
      <c r="O147" t="str">
        <v>Huancavelica and Ayacucho regions</v>
      </c>
      <c r="P147">
        <v>3.5</v>
      </c>
      <c r="Q147">
        <v>0.74</v>
      </c>
      <c r="R147">
        <v>1.8499999999999999E-2</v>
      </c>
      <c r="S147">
        <v>4.7E-2</v>
      </c>
      <c r="T147">
        <v>11079280</v>
      </c>
      <c r="U147">
        <v>0</v>
      </c>
      <c r="V147">
        <v>1</v>
      </c>
      <c r="W147">
        <v>0</v>
      </c>
      <c r="X147">
        <v>11079280</v>
      </c>
      <c r="Y147">
        <v>1</v>
      </c>
      <c r="Z147">
        <v>0</v>
      </c>
      <c r="AA147">
        <v>0</v>
      </c>
      <c r="AB147">
        <v>0</v>
      </c>
      <c r="AC147">
        <v>0</v>
      </c>
      <c r="AD147">
        <v>0</v>
      </c>
      <c r="AE147">
        <v>0</v>
      </c>
      <c r="AF147">
        <v>0</v>
      </c>
      <c r="AG147">
        <v>0</v>
      </c>
      <c r="AH147">
        <v>0</v>
      </c>
      <c r="AI147">
        <v>0</v>
      </c>
      <c r="AJ147">
        <v>0</v>
      </c>
      <c r="AK147">
        <v>0</v>
      </c>
      <c r="AL147">
        <v>0</v>
      </c>
      <c r="AM147">
        <v>11.45</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1.4999999999999999E-2</v>
      </c>
      <c r="BR147">
        <v>0</v>
      </c>
      <c r="BS147">
        <v>0</v>
      </c>
      <c r="BT147">
        <v>0</v>
      </c>
      <c r="BU147">
        <v>0</v>
      </c>
      <c r="BV147">
        <v>0</v>
      </c>
      <c r="BW147">
        <v>112</v>
      </c>
      <c r="BX147">
        <v>0</v>
      </c>
      <c r="BY147">
        <v>0</v>
      </c>
      <c r="BZ147">
        <v>0</v>
      </c>
      <c r="CA147">
        <v>0</v>
      </c>
      <c r="CB147">
        <v>0</v>
      </c>
      <c r="CC147">
        <v>0</v>
      </c>
      <c r="CD147">
        <v>8.6920000000000002</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1</v>
      </c>
      <c r="FR147">
        <v>0</v>
      </c>
      <c r="FS147">
        <v>0</v>
      </c>
      <c r="FT147">
        <v>0</v>
      </c>
      <c r="FU147">
        <v>0</v>
      </c>
      <c r="FV147">
        <v>0</v>
      </c>
      <c r="FW147">
        <v>0</v>
      </c>
      <c r="FX147">
        <v>7.23</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1.4999999999999999E-2</v>
      </c>
      <c r="HI147">
        <v>0</v>
      </c>
      <c r="HJ147">
        <v>0</v>
      </c>
      <c r="HK147">
        <v>0</v>
      </c>
      <c r="HL147">
        <v>0</v>
      </c>
      <c r="HM147">
        <v>0</v>
      </c>
      <c r="HN147">
        <v>112</v>
      </c>
      <c r="HO147">
        <v>0</v>
      </c>
      <c r="HP147">
        <v>0</v>
      </c>
      <c r="HQ147">
        <v>0</v>
      </c>
      <c r="HR147">
        <v>0</v>
      </c>
      <c r="HS147">
        <v>0</v>
      </c>
      <c r="HT147">
        <v>0</v>
      </c>
      <c r="HU147">
        <v>8.6920000000000002</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0.9</v>
      </c>
      <c r="LI147">
        <v>1</v>
      </c>
      <c r="LJ147">
        <v>0</v>
      </c>
      <c r="LK147">
        <v>0</v>
      </c>
      <c r="LL147">
        <v>0</v>
      </c>
      <c r="LM147">
        <v>1</v>
      </c>
      <c r="LN147">
        <v>0</v>
      </c>
      <c r="LO147">
        <v>1</v>
      </c>
      <c r="LP147">
        <v>1</v>
      </c>
      <c r="LQ147">
        <v>0</v>
      </c>
      <c r="LR147">
        <v>0</v>
      </c>
      <c r="LS147">
        <v>0</v>
      </c>
      <c r="LT147">
        <v>0</v>
      </c>
      <c r="LU147">
        <v>0</v>
      </c>
      <c r="LV147">
        <v>0</v>
      </c>
      <c r="LW147">
        <v>0</v>
      </c>
      <c r="LX147">
        <v>0</v>
      </c>
      <c r="LY147">
        <v>0</v>
      </c>
      <c r="LZ147">
        <v>0</v>
      </c>
      <c r="MA147">
        <v>0</v>
      </c>
      <c r="MB147">
        <v>0</v>
      </c>
      <c r="MC147">
        <v>0</v>
      </c>
      <c r="MD147">
        <v>0</v>
      </c>
      <c r="ME147">
        <v>0</v>
      </c>
      <c r="MF147">
        <v>0</v>
      </c>
      <c r="MG147">
        <v>0</v>
      </c>
      <c r="MH147">
        <v>0</v>
      </c>
      <c r="MI147">
        <v>0</v>
      </c>
      <c r="MJ147">
        <v>0</v>
      </c>
      <c r="MK147">
        <v>0</v>
      </c>
      <c r="ML147">
        <v>0</v>
      </c>
      <c r="MM147">
        <v>0</v>
      </c>
      <c r="MN147">
        <v>0</v>
      </c>
      <c r="MO147">
        <v>0</v>
      </c>
      <c r="MP147">
        <v>0</v>
      </c>
      <c r="MQ147">
        <v>0</v>
      </c>
    </row>
    <row r="148" spans="1:355" x14ac:dyDescent="0.2">
      <c r="A148" t="str">
        <v>CDM AMS II G</v>
      </c>
      <c r="B148" t="str">
        <v>AMS-II.G. Version 3</v>
      </c>
      <c r="C148" t="str">
        <v>GS 11195</v>
      </c>
      <c r="D148" t="str">
        <v>MR4</v>
      </c>
      <c r="E148">
        <v>0</v>
      </c>
      <c r="F148">
        <v>696</v>
      </c>
      <c r="G148" t="str">
        <v>firewood</v>
      </c>
      <c r="H148">
        <v>696</v>
      </c>
      <c r="I148">
        <v>0</v>
      </c>
      <c r="J148">
        <v>9.987178160170437E-3</v>
      </c>
      <c r="K148" t="str">
        <v>cdm_imp_firewood</v>
      </c>
      <c r="L148">
        <v>1</v>
      </c>
      <c r="M148" t="str">
        <v>Sub-Saharan Africa</v>
      </c>
      <c r="N148" t="str">
        <v>Kenya</v>
      </c>
      <c r="O148" t="str">
        <v>Kenya_tot</v>
      </c>
      <c r="P148">
        <v>3.6</v>
      </c>
      <c r="Q148">
        <v>0.92169999999999996</v>
      </c>
      <c r="R148">
        <v>0.54200000000000004</v>
      </c>
      <c r="S148">
        <v>0.63900000000000001</v>
      </c>
      <c r="T148">
        <v>225</v>
      </c>
      <c r="U148">
        <v>0</v>
      </c>
      <c r="V148">
        <v>318.29000000000002</v>
      </c>
      <c r="W148">
        <v>0</v>
      </c>
      <c r="X148">
        <v>71615.25</v>
      </c>
      <c r="Y148">
        <v>1</v>
      </c>
      <c r="Z148">
        <v>0</v>
      </c>
      <c r="AA148">
        <v>0</v>
      </c>
      <c r="AB148">
        <v>0</v>
      </c>
      <c r="AC148">
        <v>0</v>
      </c>
      <c r="AD148">
        <v>0</v>
      </c>
      <c r="AE148">
        <v>0</v>
      </c>
      <c r="AF148">
        <v>0</v>
      </c>
      <c r="AG148">
        <v>0</v>
      </c>
      <c r="AH148">
        <v>0</v>
      </c>
      <c r="AI148">
        <v>0</v>
      </c>
      <c r="AJ148">
        <v>0</v>
      </c>
      <c r="AK148">
        <v>0</v>
      </c>
      <c r="AL148">
        <v>0</v>
      </c>
      <c r="AM148">
        <v>13.013698630136986</v>
      </c>
      <c r="AN148">
        <v>0</v>
      </c>
      <c r="AO148">
        <v>0</v>
      </c>
      <c r="AP148">
        <v>0</v>
      </c>
      <c r="AQ148">
        <v>0</v>
      </c>
      <c r="AR148">
        <v>0</v>
      </c>
      <c r="AS148">
        <v>0</v>
      </c>
      <c r="AT148">
        <v>0</v>
      </c>
      <c r="AU148">
        <v>0</v>
      </c>
      <c r="AV148">
        <v>0</v>
      </c>
      <c r="AW148">
        <v>0</v>
      </c>
      <c r="AX148">
        <v>0</v>
      </c>
      <c r="AY148">
        <v>0</v>
      </c>
      <c r="AZ148">
        <v>0</v>
      </c>
      <c r="BA148">
        <v>0</v>
      </c>
      <c r="BB148">
        <v>0</v>
      </c>
      <c r="BC148">
        <v>0.1</v>
      </c>
      <c r="BD148">
        <v>0</v>
      </c>
      <c r="BE148">
        <v>0</v>
      </c>
      <c r="BF148">
        <v>0</v>
      </c>
      <c r="BG148">
        <v>0</v>
      </c>
      <c r="BH148">
        <v>0</v>
      </c>
      <c r="BI148">
        <v>0</v>
      </c>
      <c r="BJ148">
        <v>0</v>
      </c>
      <c r="BK148">
        <v>0</v>
      </c>
      <c r="BL148">
        <v>0</v>
      </c>
      <c r="BM148">
        <v>0</v>
      </c>
      <c r="BN148">
        <v>0</v>
      </c>
      <c r="BO148">
        <v>0</v>
      </c>
      <c r="BP148">
        <v>0</v>
      </c>
      <c r="BQ148">
        <v>1.5599999999999999E-2</v>
      </c>
      <c r="BR148">
        <v>0</v>
      </c>
      <c r="BS148">
        <v>0</v>
      </c>
      <c r="BT148">
        <v>0</v>
      </c>
      <c r="BU148">
        <v>0</v>
      </c>
      <c r="BV148">
        <v>0</v>
      </c>
      <c r="BW148">
        <v>81.599999999999994</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1</v>
      </c>
      <c r="FR148">
        <v>0</v>
      </c>
      <c r="FS148">
        <v>0</v>
      </c>
      <c r="FT148">
        <v>0</v>
      </c>
      <c r="FU148">
        <v>0</v>
      </c>
      <c r="FV148">
        <v>0</v>
      </c>
      <c r="FW148">
        <v>0</v>
      </c>
      <c r="FX148">
        <v>3.2340205343282769</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0.40239999999999998</v>
      </c>
      <c r="GU148">
        <v>0</v>
      </c>
      <c r="GV148">
        <v>0</v>
      </c>
      <c r="GW148">
        <v>0</v>
      </c>
      <c r="GX148">
        <v>0</v>
      </c>
      <c r="GY148">
        <v>0</v>
      </c>
      <c r="GZ148">
        <v>0</v>
      </c>
      <c r="HA148">
        <v>0</v>
      </c>
      <c r="HB148">
        <v>0</v>
      </c>
      <c r="HC148">
        <v>0</v>
      </c>
      <c r="HD148">
        <v>0</v>
      </c>
      <c r="HE148">
        <v>0</v>
      </c>
      <c r="HF148">
        <v>0</v>
      </c>
      <c r="HG148">
        <v>0</v>
      </c>
      <c r="HH148">
        <v>1.5599999999999999E-2</v>
      </c>
      <c r="HI148">
        <v>0</v>
      </c>
      <c r="HJ148">
        <v>0</v>
      </c>
      <c r="HK148">
        <v>0</v>
      </c>
      <c r="HL148">
        <v>0</v>
      </c>
      <c r="HM148">
        <v>0</v>
      </c>
      <c r="HN148">
        <v>81.599999999999994</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1</v>
      </c>
      <c r="LI148">
        <v>1</v>
      </c>
      <c r="LJ148">
        <v>0</v>
      </c>
      <c r="LK148">
        <v>0</v>
      </c>
      <c r="LL148">
        <v>1</v>
      </c>
      <c r="LM148">
        <v>0.95</v>
      </c>
      <c r="LN148">
        <v>0</v>
      </c>
      <c r="LO148">
        <v>1</v>
      </c>
      <c r="LP148">
        <v>0.78</v>
      </c>
      <c r="LQ148">
        <v>0</v>
      </c>
      <c r="LR148">
        <v>8.3799999999999986E-2</v>
      </c>
      <c r="LS148">
        <v>0</v>
      </c>
      <c r="LT148">
        <v>0</v>
      </c>
      <c r="LU148">
        <v>0</v>
      </c>
      <c r="LV148">
        <v>0</v>
      </c>
      <c r="LW148">
        <v>0</v>
      </c>
      <c r="LX148">
        <v>0</v>
      </c>
      <c r="LY148">
        <v>0</v>
      </c>
      <c r="LZ148">
        <v>0</v>
      </c>
      <c r="MA148">
        <v>0</v>
      </c>
      <c r="MB148">
        <v>0</v>
      </c>
      <c r="MC148">
        <v>0</v>
      </c>
      <c r="MD148">
        <v>0</v>
      </c>
      <c r="ME148">
        <v>0</v>
      </c>
      <c r="MF148">
        <v>0</v>
      </c>
      <c r="MG148">
        <v>0</v>
      </c>
      <c r="MH148">
        <v>0</v>
      </c>
      <c r="MI148">
        <v>0</v>
      </c>
      <c r="MJ148">
        <v>0</v>
      </c>
      <c r="MK148">
        <v>0</v>
      </c>
      <c r="ML148">
        <v>0</v>
      </c>
      <c r="MM148">
        <v>0</v>
      </c>
      <c r="MN148">
        <v>0</v>
      </c>
      <c r="MO148">
        <v>0</v>
      </c>
      <c r="MP148">
        <v>0</v>
      </c>
      <c r="MQ148">
        <v>0</v>
      </c>
    </row>
    <row r="149" spans="1:355" x14ac:dyDescent="0.2">
      <c r="A149" t="str">
        <v>CDM AMS II G</v>
      </c>
      <c r="B149" t="str">
        <v>AMS-II.G. Version 11.1</v>
      </c>
      <c r="C149" t="str">
        <v>VCS 2077</v>
      </c>
      <c r="D149" t="str">
        <v xml:space="preserve">MR 2018-2020 </v>
      </c>
      <c r="E149" t="str">
        <v>2018 vintage</v>
      </c>
      <c r="F149">
        <v>975</v>
      </c>
      <c r="G149" t="str">
        <v>firewood</v>
      </c>
      <c r="H149">
        <v>175</v>
      </c>
      <c r="I149">
        <v>0</v>
      </c>
      <c r="J149">
        <v>8.5610370581651225E-3</v>
      </c>
      <c r="K149" t="str">
        <v>cdm_imp_firewood</v>
      </c>
      <c r="L149">
        <v>1</v>
      </c>
      <c r="M149" t="str">
        <v>Central America</v>
      </c>
      <c r="N149" t="str">
        <v>Guatemala</v>
      </c>
      <c r="O149" t="str">
        <v>Solola State</v>
      </c>
      <c r="P149">
        <v>3.5</v>
      </c>
      <c r="Q149">
        <v>0.93589999999999995</v>
      </c>
      <c r="R149">
        <v>0.29399999999999998</v>
      </c>
      <c r="S149">
        <v>0.29399999999999998</v>
      </c>
      <c r="T149">
        <v>57</v>
      </c>
      <c r="U149">
        <v>0</v>
      </c>
      <c r="V149">
        <v>365</v>
      </c>
      <c r="W149">
        <v>0</v>
      </c>
      <c r="X149">
        <v>20805</v>
      </c>
      <c r="Y149">
        <v>1</v>
      </c>
      <c r="Z149">
        <v>0</v>
      </c>
      <c r="AA149">
        <v>0</v>
      </c>
      <c r="AB149">
        <v>0</v>
      </c>
      <c r="AC149">
        <v>0</v>
      </c>
      <c r="AD149">
        <v>0</v>
      </c>
      <c r="AE149">
        <v>0</v>
      </c>
      <c r="AF149">
        <v>0</v>
      </c>
      <c r="AG149">
        <v>0</v>
      </c>
      <c r="AH149">
        <v>0</v>
      </c>
      <c r="AI149">
        <v>0</v>
      </c>
      <c r="AJ149">
        <v>0</v>
      </c>
      <c r="AK149">
        <v>0</v>
      </c>
      <c r="AL149">
        <v>0</v>
      </c>
      <c r="AM149">
        <v>15.424383561643838</v>
      </c>
      <c r="AN149">
        <v>0</v>
      </c>
      <c r="AO149">
        <v>0</v>
      </c>
      <c r="AP149">
        <v>0</v>
      </c>
      <c r="AQ149">
        <v>0</v>
      </c>
      <c r="AR149">
        <v>0</v>
      </c>
      <c r="AS149">
        <v>0</v>
      </c>
      <c r="AT149">
        <v>0</v>
      </c>
      <c r="AU149">
        <v>0</v>
      </c>
      <c r="AV149">
        <v>0</v>
      </c>
      <c r="AW149">
        <v>0</v>
      </c>
      <c r="AX149">
        <v>0</v>
      </c>
      <c r="AY149">
        <v>0</v>
      </c>
      <c r="AZ149">
        <v>0</v>
      </c>
      <c r="BA149">
        <v>0</v>
      </c>
      <c r="BB149">
        <v>0</v>
      </c>
      <c r="BC149">
        <v>0.1</v>
      </c>
      <c r="BD149">
        <v>0</v>
      </c>
      <c r="BE149">
        <v>0</v>
      </c>
      <c r="BF149">
        <v>0</v>
      </c>
      <c r="BG149">
        <v>0</v>
      </c>
      <c r="BH149">
        <v>0</v>
      </c>
      <c r="BI149">
        <v>0</v>
      </c>
      <c r="BJ149">
        <v>0</v>
      </c>
      <c r="BK149">
        <v>0</v>
      </c>
      <c r="BL149">
        <v>0</v>
      </c>
      <c r="BM149">
        <v>0</v>
      </c>
      <c r="BN149">
        <v>0</v>
      </c>
      <c r="BO149">
        <v>0</v>
      </c>
      <c r="BP149">
        <v>0</v>
      </c>
      <c r="BQ149">
        <v>1.5599999999999999E-2</v>
      </c>
      <c r="BR149">
        <v>0</v>
      </c>
      <c r="BS149">
        <v>0</v>
      </c>
      <c r="BT149">
        <v>0</v>
      </c>
      <c r="BU149">
        <v>0</v>
      </c>
      <c r="BV149">
        <v>0</v>
      </c>
      <c r="BW149">
        <v>68.599999999999994</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1</v>
      </c>
      <c r="FR149">
        <v>0</v>
      </c>
      <c r="FS149">
        <v>0</v>
      </c>
      <c r="FT149">
        <v>0</v>
      </c>
      <c r="FU149">
        <v>0</v>
      </c>
      <c r="FV149">
        <v>0</v>
      </c>
      <c r="FW149">
        <v>0</v>
      </c>
      <c r="FX149">
        <v>6.4268264840182674</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0.24</v>
      </c>
      <c r="GU149">
        <v>0</v>
      </c>
      <c r="GV149">
        <v>0</v>
      </c>
      <c r="GW149">
        <v>0</v>
      </c>
      <c r="GX149">
        <v>0</v>
      </c>
      <c r="GY149">
        <v>0</v>
      </c>
      <c r="GZ149">
        <v>0</v>
      </c>
      <c r="HA149">
        <v>0</v>
      </c>
      <c r="HB149">
        <v>0</v>
      </c>
      <c r="HC149">
        <v>0</v>
      </c>
      <c r="HD149">
        <v>0</v>
      </c>
      <c r="HE149">
        <v>0</v>
      </c>
      <c r="HF149">
        <v>0</v>
      </c>
      <c r="HG149">
        <v>0</v>
      </c>
      <c r="HH149">
        <v>1.5599999999999999E-2</v>
      </c>
      <c r="HI149">
        <v>0</v>
      </c>
      <c r="HJ149">
        <v>0</v>
      </c>
      <c r="HK149">
        <v>0</v>
      </c>
      <c r="HL149">
        <v>0</v>
      </c>
      <c r="HM149">
        <v>0</v>
      </c>
      <c r="HN149">
        <v>68.599999999999994</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1</v>
      </c>
      <c r="LI149">
        <v>1</v>
      </c>
      <c r="LJ149">
        <v>0</v>
      </c>
      <c r="LK149">
        <v>0</v>
      </c>
      <c r="LL149">
        <v>1</v>
      </c>
      <c r="LM149">
        <v>0.95</v>
      </c>
      <c r="LN149">
        <v>0</v>
      </c>
      <c r="LO149">
        <v>1</v>
      </c>
      <c r="LP149">
        <v>0.78</v>
      </c>
      <c r="LQ149">
        <v>0</v>
      </c>
      <c r="LR149">
        <v>0</v>
      </c>
      <c r="LS149">
        <v>0</v>
      </c>
      <c r="LT149">
        <v>0</v>
      </c>
      <c r="LU149">
        <v>0</v>
      </c>
      <c r="LV149">
        <v>0</v>
      </c>
      <c r="LW149">
        <v>0</v>
      </c>
      <c r="LX149">
        <v>0</v>
      </c>
      <c r="LY149">
        <v>0</v>
      </c>
      <c r="LZ149">
        <v>0</v>
      </c>
      <c r="MA149">
        <v>0</v>
      </c>
      <c r="MB149">
        <v>0</v>
      </c>
      <c r="MC149">
        <v>0</v>
      </c>
      <c r="MD149">
        <v>0</v>
      </c>
      <c r="ME149">
        <v>0</v>
      </c>
      <c r="MF149">
        <v>0</v>
      </c>
      <c r="MG149">
        <v>0</v>
      </c>
      <c r="MH149">
        <v>0</v>
      </c>
      <c r="MI149">
        <v>0</v>
      </c>
      <c r="MJ149">
        <v>0</v>
      </c>
      <c r="MK149">
        <v>0</v>
      </c>
      <c r="ML149">
        <v>0</v>
      </c>
      <c r="MM149">
        <v>0</v>
      </c>
      <c r="MN149">
        <v>0</v>
      </c>
      <c r="MO149">
        <v>0</v>
      </c>
      <c r="MP149">
        <v>0</v>
      </c>
      <c r="MQ149">
        <v>0</v>
      </c>
    </row>
    <row r="150" spans="1:355" x14ac:dyDescent="0.2">
      <c r="A150" t="str">
        <v>CDM AMS II G</v>
      </c>
      <c r="B150" t="str">
        <v>AMS-II.G. Version 1</v>
      </c>
      <c r="C150" t="str">
        <v>GS 411</v>
      </c>
      <c r="D150" t="str">
        <v>MR5</v>
      </c>
      <c r="E150">
        <v>0</v>
      </c>
      <c r="F150">
        <v>97297</v>
      </c>
      <c r="G150" t="str">
        <v>firewood</v>
      </c>
      <c r="H150">
        <v>3016</v>
      </c>
      <c r="I150">
        <v>0</v>
      </c>
      <c r="J150">
        <v>6.7469660021468392E-3</v>
      </c>
      <c r="K150" t="str">
        <v>cdm_imp_firewood</v>
      </c>
      <c r="L150">
        <v>1</v>
      </c>
      <c r="M150" t="str">
        <v>Sub-Saharan Africa</v>
      </c>
      <c r="N150" t="str">
        <v>Nigeria</v>
      </c>
      <c r="O150" t="str">
        <v>Benue
Enugu
Kaduna
Kogi
Kwara
Nasarawa
Niger
Oyo
Plateau
Taraba
Federal Capital</v>
      </c>
      <c r="P150">
        <v>4.7</v>
      </c>
      <c r="Q150">
        <v>0.77</v>
      </c>
      <c r="R150">
        <v>0.27209090909090899</v>
      </c>
      <c r="S150">
        <v>0.31463636363636399</v>
      </c>
      <c r="T150">
        <v>1229.9000000000001</v>
      </c>
      <c r="U150">
        <v>0</v>
      </c>
      <c r="V150">
        <v>365</v>
      </c>
      <c r="W150">
        <v>0</v>
      </c>
      <c r="X150">
        <v>448913.50000000006</v>
      </c>
      <c r="Y150">
        <v>1</v>
      </c>
      <c r="Z150">
        <v>0</v>
      </c>
      <c r="AA150">
        <v>0</v>
      </c>
      <c r="AB150">
        <v>0</v>
      </c>
      <c r="AC150">
        <v>0</v>
      </c>
      <c r="AD150">
        <v>0</v>
      </c>
      <c r="AE150">
        <v>0</v>
      </c>
      <c r="AF150">
        <v>0</v>
      </c>
      <c r="AG150">
        <v>0</v>
      </c>
      <c r="AH150">
        <v>0</v>
      </c>
      <c r="AI150">
        <v>0</v>
      </c>
      <c r="AJ150">
        <v>0</v>
      </c>
      <c r="AK150">
        <v>0</v>
      </c>
      <c r="AL150">
        <v>0</v>
      </c>
      <c r="AM150">
        <v>12.749041095890412</v>
      </c>
      <c r="AN150">
        <v>0</v>
      </c>
      <c r="AO150">
        <v>0</v>
      </c>
      <c r="AP150">
        <v>0</v>
      </c>
      <c r="AQ150">
        <v>0</v>
      </c>
      <c r="AR150">
        <v>0</v>
      </c>
      <c r="AS150">
        <v>0</v>
      </c>
      <c r="AT150">
        <v>0</v>
      </c>
      <c r="AU150">
        <v>0</v>
      </c>
      <c r="AV150">
        <v>0</v>
      </c>
      <c r="AW150">
        <v>0</v>
      </c>
      <c r="AX150">
        <v>0</v>
      </c>
      <c r="AY150">
        <v>0</v>
      </c>
      <c r="AZ150">
        <v>0</v>
      </c>
      <c r="BA150">
        <v>0</v>
      </c>
      <c r="BB150">
        <v>0</v>
      </c>
      <c r="BC150">
        <v>0.1</v>
      </c>
      <c r="BD150">
        <v>0</v>
      </c>
      <c r="BE150">
        <v>0</v>
      </c>
      <c r="BF150">
        <v>0</v>
      </c>
      <c r="BG150">
        <v>0</v>
      </c>
      <c r="BH150">
        <v>0</v>
      </c>
      <c r="BI150">
        <v>0</v>
      </c>
      <c r="BJ150">
        <v>0</v>
      </c>
      <c r="BK150">
        <v>0</v>
      </c>
      <c r="BL150">
        <v>0</v>
      </c>
      <c r="BM150">
        <v>0</v>
      </c>
      <c r="BN150">
        <v>0</v>
      </c>
      <c r="BO150">
        <v>0</v>
      </c>
      <c r="BP150">
        <v>0</v>
      </c>
      <c r="BQ150">
        <v>1.5599999999999999E-2</v>
      </c>
      <c r="BR150">
        <v>0</v>
      </c>
      <c r="BS150">
        <v>0</v>
      </c>
      <c r="BT150">
        <v>0</v>
      </c>
      <c r="BU150">
        <v>0</v>
      </c>
      <c r="BV150">
        <v>0</v>
      </c>
      <c r="BW150">
        <v>71.5</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v>
      </c>
      <c r="FR150">
        <v>0</v>
      </c>
      <c r="FS150">
        <v>0</v>
      </c>
      <c r="FT150">
        <v>0</v>
      </c>
      <c r="FU150">
        <v>0</v>
      </c>
      <c r="FV150">
        <v>0</v>
      </c>
      <c r="FW150">
        <v>0</v>
      </c>
      <c r="FX150">
        <v>3.7607790843334534</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0.33900000000000002</v>
      </c>
      <c r="GU150">
        <v>0</v>
      </c>
      <c r="GV150">
        <v>0</v>
      </c>
      <c r="GW150">
        <v>0</v>
      </c>
      <c r="GX150">
        <v>0</v>
      </c>
      <c r="GY150">
        <v>0</v>
      </c>
      <c r="GZ150">
        <v>0</v>
      </c>
      <c r="HA150">
        <v>0</v>
      </c>
      <c r="HB150">
        <v>0</v>
      </c>
      <c r="HC150">
        <v>0</v>
      </c>
      <c r="HD150">
        <v>0</v>
      </c>
      <c r="HE150">
        <v>0</v>
      </c>
      <c r="HF150">
        <v>0</v>
      </c>
      <c r="HG150">
        <v>0</v>
      </c>
      <c r="HH150">
        <v>1.5599999999999999E-2</v>
      </c>
      <c r="HI150">
        <v>0</v>
      </c>
      <c r="HJ150">
        <v>0</v>
      </c>
      <c r="HK150">
        <v>0</v>
      </c>
      <c r="HL150">
        <v>0</v>
      </c>
      <c r="HM150">
        <v>0</v>
      </c>
      <c r="HN150">
        <v>71.5</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0.92</v>
      </c>
      <c r="LI150">
        <v>1</v>
      </c>
      <c r="LJ150">
        <v>0</v>
      </c>
      <c r="LK150">
        <v>0</v>
      </c>
      <c r="LL150">
        <v>1</v>
      </c>
      <c r="LM150">
        <v>0.95</v>
      </c>
      <c r="LN150">
        <v>0</v>
      </c>
      <c r="LO150">
        <v>1</v>
      </c>
      <c r="LP150">
        <v>0.78</v>
      </c>
      <c r="LQ150">
        <v>0</v>
      </c>
      <c r="LR150">
        <v>0</v>
      </c>
      <c r="LS150">
        <v>0</v>
      </c>
      <c r="LT150">
        <v>0</v>
      </c>
      <c r="LU150">
        <v>0</v>
      </c>
      <c r="LV150">
        <v>0</v>
      </c>
      <c r="LW150">
        <v>0</v>
      </c>
      <c r="LX150">
        <v>0</v>
      </c>
      <c r="LY150">
        <v>0</v>
      </c>
      <c r="LZ150">
        <v>0</v>
      </c>
      <c r="MA150">
        <v>0</v>
      </c>
      <c r="MB150">
        <v>0</v>
      </c>
      <c r="MC150">
        <v>0</v>
      </c>
      <c r="MD150">
        <v>0</v>
      </c>
      <c r="ME150">
        <v>0</v>
      </c>
      <c r="MF150">
        <v>0</v>
      </c>
      <c r="MG150">
        <v>0</v>
      </c>
      <c r="MH150">
        <v>0</v>
      </c>
      <c r="MI150">
        <v>0</v>
      </c>
      <c r="MJ150">
        <v>0</v>
      </c>
      <c r="MK150">
        <v>0</v>
      </c>
      <c r="ML150">
        <v>0</v>
      </c>
      <c r="MM150">
        <v>0</v>
      </c>
      <c r="MN150">
        <v>0</v>
      </c>
      <c r="MO150">
        <v>0</v>
      </c>
      <c r="MP150">
        <v>0</v>
      </c>
      <c r="MQ150">
        <v>0</v>
      </c>
    </row>
    <row r="151" spans="1:355" x14ac:dyDescent="0.2">
      <c r="A151" t="str">
        <v>CDM AMS II G</v>
      </c>
      <c r="B151" t="str">
        <v>AMS-II.G. Version 12</v>
      </c>
      <c r="C151" t="str">
        <v>GS 10914</v>
      </c>
      <c r="D151" t="str">
        <v>MP2</v>
      </c>
      <c r="E151">
        <v>0</v>
      </c>
      <c r="F151">
        <v>61013</v>
      </c>
      <c r="G151" t="str">
        <v>charcoal</v>
      </c>
      <c r="H151">
        <v>18752</v>
      </c>
      <c r="I151">
        <v>0</v>
      </c>
      <c r="J151">
        <v>6.3032205115375337E-3</v>
      </c>
      <c r="K151" t="str">
        <v>cdm_imp_charcoal</v>
      </c>
      <c r="L151">
        <v>1</v>
      </c>
      <c r="M151" t="str">
        <v>Sub-Saharan Africa</v>
      </c>
      <c r="N151" t="str">
        <v>Uganda</v>
      </c>
      <c r="O151" t="str">
        <v>Uganda tot</v>
      </c>
      <c r="P151">
        <v>4.5</v>
      </c>
      <c r="Q151">
        <v>0.82</v>
      </c>
      <c r="R151">
        <v>0.49</v>
      </c>
      <c r="S151">
        <v>0.61499999999999999</v>
      </c>
      <c r="T151">
        <v>18752</v>
      </c>
      <c r="U151">
        <v>0</v>
      </c>
      <c r="V151">
        <v>163.155</v>
      </c>
      <c r="W151">
        <v>0</v>
      </c>
      <c r="X151">
        <v>3059482.56</v>
      </c>
      <c r="Y151">
        <v>0</v>
      </c>
      <c r="Z151">
        <v>1</v>
      </c>
      <c r="AA151">
        <v>0</v>
      </c>
      <c r="AB151">
        <v>0</v>
      </c>
      <c r="AC151">
        <v>0</v>
      </c>
      <c r="AD151">
        <v>0</v>
      </c>
      <c r="AE151">
        <v>0</v>
      </c>
      <c r="AF151">
        <v>0</v>
      </c>
      <c r="AG151">
        <v>0</v>
      </c>
      <c r="AH151">
        <v>0</v>
      </c>
      <c r="AI151">
        <v>0</v>
      </c>
      <c r="AJ151">
        <v>0</v>
      </c>
      <c r="AK151">
        <v>0</v>
      </c>
      <c r="AL151">
        <v>0</v>
      </c>
      <c r="AM151">
        <v>0</v>
      </c>
      <c r="AN151">
        <v>2.8367579908675835</v>
      </c>
      <c r="AO151">
        <v>0</v>
      </c>
      <c r="AP151">
        <v>0</v>
      </c>
      <c r="AQ151">
        <v>0</v>
      </c>
      <c r="AR151">
        <v>0</v>
      </c>
      <c r="AS151">
        <v>0</v>
      </c>
      <c r="AT151">
        <v>0</v>
      </c>
      <c r="AU151">
        <v>0</v>
      </c>
      <c r="AV151">
        <v>0</v>
      </c>
      <c r="AW151">
        <v>0</v>
      </c>
      <c r="AX151">
        <v>0</v>
      </c>
      <c r="AY151">
        <v>0</v>
      </c>
      <c r="AZ151">
        <v>0</v>
      </c>
      <c r="BA151">
        <v>0</v>
      </c>
      <c r="BB151">
        <v>0</v>
      </c>
      <c r="BC151">
        <v>0</v>
      </c>
      <c r="BD151">
        <v>0.2</v>
      </c>
      <c r="BE151">
        <v>0</v>
      </c>
      <c r="BF151">
        <v>0</v>
      </c>
      <c r="BG151">
        <v>0</v>
      </c>
      <c r="BH151">
        <v>0</v>
      </c>
      <c r="BI151">
        <v>0</v>
      </c>
      <c r="BJ151">
        <v>0</v>
      </c>
      <c r="BK151">
        <v>0</v>
      </c>
      <c r="BL151">
        <v>0</v>
      </c>
      <c r="BM151">
        <v>0</v>
      </c>
      <c r="BN151">
        <v>0</v>
      </c>
      <c r="BO151">
        <v>0</v>
      </c>
      <c r="BP151">
        <v>0</v>
      </c>
      <c r="BQ151">
        <v>0</v>
      </c>
      <c r="BR151">
        <v>2.9000000000000001E-2</v>
      </c>
      <c r="BS151">
        <v>0</v>
      </c>
      <c r="BT151">
        <v>0</v>
      </c>
      <c r="BU151">
        <v>0</v>
      </c>
      <c r="BV151">
        <v>0</v>
      </c>
      <c r="BW151">
        <v>0</v>
      </c>
      <c r="BX151">
        <v>81.599999999999994</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1</v>
      </c>
      <c r="FS151">
        <v>0</v>
      </c>
      <c r="FT151">
        <v>0</v>
      </c>
      <c r="FU151">
        <v>0</v>
      </c>
      <c r="FV151">
        <v>0</v>
      </c>
      <c r="FW151">
        <v>0</v>
      </c>
      <c r="FX151">
        <v>0</v>
      </c>
      <c r="FY151">
        <v>0.8901029152392792</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0.31869999999999998</v>
      </c>
      <c r="GU151">
        <v>0</v>
      </c>
      <c r="GV151">
        <v>0</v>
      </c>
      <c r="GW151">
        <v>0</v>
      </c>
      <c r="GX151">
        <v>0</v>
      </c>
      <c r="GY151">
        <v>0</v>
      </c>
      <c r="GZ151">
        <v>0</v>
      </c>
      <c r="HA151">
        <v>0</v>
      </c>
      <c r="HB151">
        <v>0</v>
      </c>
      <c r="HC151">
        <v>0</v>
      </c>
      <c r="HD151">
        <v>0</v>
      </c>
      <c r="HE151">
        <v>0</v>
      </c>
      <c r="HF151">
        <v>0</v>
      </c>
      <c r="HG151">
        <v>0</v>
      </c>
      <c r="HH151">
        <v>0</v>
      </c>
      <c r="HI151">
        <v>2.9000000000000001E-2</v>
      </c>
      <c r="HJ151">
        <v>0</v>
      </c>
      <c r="HK151">
        <v>0</v>
      </c>
      <c r="HL151">
        <v>0</v>
      </c>
      <c r="HM151">
        <v>0</v>
      </c>
      <c r="HN151">
        <v>0</v>
      </c>
      <c r="HO151">
        <v>81.599999999999994</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1</v>
      </c>
      <c r="LI151">
        <v>0.8196</v>
      </c>
      <c r="LJ151">
        <v>0</v>
      </c>
      <c r="LK151">
        <v>0</v>
      </c>
      <c r="LL151">
        <v>1</v>
      </c>
      <c r="LM151">
        <v>0.95</v>
      </c>
      <c r="LN151">
        <v>0</v>
      </c>
      <c r="LO151">
        <v>1</v>
      </c>
      <c r="LP151">
        <v>0.78</v>
      </c>
      <c r="LQ151">
        <v>0</v>
      </c>
      <c r="LR151">
        <v>0.17000000000000004</v>
      </c>
      <c r="LS151">
        <v>0</v>
      </c>
      <c r="LT151">
        <v>0</v>
      </c>
      <c r="LU151">
        <v>0</v>
      </c>
      <c r="LV151">
        <v>0</v>
      </c>
      <c r="LW151">
        <v>0</v>
      </c>
      <c r="LX151">
        <v>0</v>
      </c>
      <c r="LY151">
        <v>0</v>
      </c>
      <c r="LZ151">
        <v>0</v>
      </c>
      <c r="MA151">
        <v>0</v>
      </c>
      <c r="MB151">
        <v>0</v>
      </c>
      <c r="MC151">
        <v>0</v>
      </c>
      <c r="MD151">
        <v>0</v>
      </c>
      <c r="ME151">
        <v>0</v>
      </c>
      <c r="MF151">
        <v>0</v>
      </c>
      <c r="MG151">
        <v>0</v>
      </c>
      <c r="MH151">
        <v>0</v>
      </c>
      <c r="MI151">
        <v>0</v>
      </c>
      <c r="MJ151">
        <v>0</v>
      </c>
      <c r="MK151">
        <v>0</v>
      </c>
      <c r="ML151">
        <v>0</v>
      </c>
      <c r="MM151">
        <v>0</v>
      </c>
      <c r="MN151">
        <v>0</v>
      </c>
      <c r="MO151">
        <v>0</v>
      </c>
      <c r="MP151">
        <v>0</v>
      </c>
      <c r="MQ151">
        <v>0</v>
      </c>
    </row>
    <row r="152" spans="1:355" x14ac:dyDescent="0.2">
      <c r="A152" t="str">
        <v>GS Simplified</v>
      </c>
      <c r="B152" t="str">
        <v>The Gold Standard Simplified Methodology for Efficient Cookstoves, Version 01, </v>
      </c>
      <c r="C152" t="str">
        <v>GS 10781</v>
      </c>
      <c r="D152">
        <v>0</v>
      </c>
      <c r="E152" t="str">
        <v>MP6</v>
      </c>
      <c r="F152">
        <v>2344</v>
      </c>
      <c r="G152" t="str">
        <v>firewood</v>
      </c>
      <c r="H152">
        <v>2345</v>
      </c>
      <c r="I152">
        <v>0</v>
      </c>
      <c r="J152">
        <v>1.1700074546837049E-2</v>
      </c>
      <c r="K152" t="str">
        <v>gs_simple_firewood</v>
      </c>
      <c r="L152">
        <v>1</v>
      </c>
      <c r="M152" t="str">
        <v>Sub-Saharan Africa</v>
      </c>
      <c r="N152" t="str">
        <v>Burkina Faso</v>
      </c>
      <c r="O152" t="str">
        <v>province of Nahouri,</v>
      </c>
      <c r="P152">
        <v>5.9</v>
      </c>
      <c r="Q152">
        <v>0.9</v>
      </c>
      <c r="R152">
        <v>0.182</v>
      </c>
      <c r="S152">
        <v>0.379</v>
      </c>
      <c r="T152">
        <v>548</v>
      </c>
      <c r="U152">
        <v>0</v>
      </c>
      <c r="V152">
        <v>365</v>
      </c>
      <c r="W152">
        <v>0</v>
      </c>
      <c r="X152">
        <v>200020</v>
      </c>
      <c r="Y152">
        <v>1</v>
      </c>
      <c r="Z152">
        <v>0</v>
      </c>
      <c r="AA152">
        <v>0</v>
      </c>
      <c r="AB152">
        <v>0</v>
      </c>
      <c r="AC152">
        <v>0</v>
      </c>
      <c r="AD152">
        <v>0</v>
      </c>
      <c r="AE152">
        <v>0</v>
      </c>
      <c r="AF152">
        <v>0</v>
      </c>
      <c r="AG152">
        <v>0</v>
      </c>
      <c r="AH152">
        <v>0</v>
      </c>
      <c r="AI152">
        <v>0</v>
      </c>
      <c r="AJ152">
        <v>0</v>
      </c>
      <c r="AK152">
        <v>0</v>
      </c>
      <c r="AL152">
        <v>0</v>
      </c>
      <c r="AM152">
        <v>10.794520547945206</v>
      </c>
      <c r="AN152">
        <v>0</v>
      </c>
      <c r="AO152">
        <v>0</v>
      </c>
      <c r="AP152">
        <v>0</v>
      </c>
      <c r="AQ152">
        <v>0</v>
      </c>
      <c r="AR152">
        <v>0</v>
      </c>
      <c r="AS152">
        <v>0</v>
      </c>
      <c r="AT152">
        <v>0</v>
      </c>
      <c r="AU152">
        <v>0</v>
      </c>
      <c r="AV152">
        <v>0</v>
      </c>
      <c r="AW152">
        <v>0</v>
      </c>
      <c r="AX152">
        <v>0</v>
      </c>
      <c r="AY152">
        <v>0</v>
      </c>
      <c r="AZ152">
        <v>0</v>
      </c>
      <c r="BA152">
        <v>0</v>
      </c>
      <c r="BB152">
        <v>0</v>
      </c>
      <c r="BC152">
        <v>0.1</v>
      </c>
      <c r="BD152">
        <v>0</v>
      </c>
      <c r="BE152">
        <v>0</v>
      </c>
      <c r="BF152">
        <v>0</v>
      </c>
      <c r="BG152">
        <v>0</v>
      </c>
      <c r="BH152">
        <v>0</v>
      </c>
      <c r="BI152">
        <v>0</v>
      </c>
      <c r="BJ152">
        <v>0</v>
      </c>
      <c r="BK152">
        <v>0</v>
      </c>
      <c r="BL152">
        <v>0</v>
      </c>
      <c r="BM152">
        <v>0</v>
      </c>
      <c r="BN152">
        <v>0</v>
      </c>
      <c r="BO152">
        <v>0</v>
      </c>
      <c r="BP152">
        <v>0</v>
      </c>
      <c r="BQ152">
        <v>1.5599999999999999E-2</v>
      </c>
      <c r="BR152">
        <v>0</v>
      </c>
      <c r="BS152">
        <v>0</v>
      </c>
      <c r="BT152">
        <v>0</v>
      </c>
      <c r="BU152">
        <v>0</v>
      </c>
      <c r="BV152">
        <v>0</v>
      </c>
      <c r="BW152">
        <v>112</v>
      </c>
      <c r="BX152">
        <v>0</v>
      </c>
      <c r="BY152">
        <v>0</v>
      </c>
      <c r="BZ152">
        <v>0</v>
      </c>
      <c r="CA152">
        <v>0</v>
      </c>
      <c r="CB152">
        <v>0</v>
      </c>
      <c r="CC152">
        <v>0</v>
      </c>
      <c r="CD152">
        <v>37.179487000000002</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1</v>
      </c>
      <c r="FR152">
        <v>0</v>
      </c>
      <c r="FS152">
        <v>0</v>
      </c>
      <c r="FT152">
        <v>0</v>
      </c>
      <c r="FU152">
        <v>0</v>
      </c>
      <c r="FV152">
        <v>0</v>
      </c>
      <c r="FW152">
        <v>0</v>
      </c>
      <c r="FX152">
        <v>4.9066002490660034</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0.22</v>
      </c>
      <c r="GU152">
        <v>0</v>
      </c>
      <c r="GV152">
        <v>0</v>
      </c>
      <c r="GW152">
        <v>0</v>
      </c>
      <c r="GX152">
        <v>0</v>
      </c>
      <c r="GY152">
        <v>0</v>
      </c>
      <c r="GZ152">
        <v>0</v>
      </c>
      <c r="HA152">
        <v>0</v>
      </c>
      <c r="HB152">
        <v>0</v>
      </c>
      <c r="HC152">
        <v>0</v>
      </c>
      <c r="HD152">
        <v>0</v>
      </c>
      <c r="HE152">
        <v>0</v>
      </c>
      <c r="HF152">
        <v>0</v>
      </c>
      <c r="HG152">
        <v>0</v>
      </c>
      <c r="HH152">
        <v>1.5599999999999999E-2</v>
      </c>
      <c r="HI152">
        <v>0</v>
      </c>
      <c r="HJ152">
        <v>0</v>
      </c>
      <c r="HK152">
        <v>0</v>
      </c>
      <c r="HL152">
        <v>0</v>
      </c>
      <c r="HM152">
        <v>0</v>
      </c>
      <c r="HN152">
        <v>112.179</v>
      </c>
      <c r="HO152">
        <v>0</v>
      </c>
      <c r="HP152">
        <v>0</v>
      </c>
      <c r="HQ152">
        <v>0</v>
      </c>
      <c r="HR152">
        <v>0</v>
      </c>
      <c r="HS152">
        <v>0</v>
      </c>
      <c r="HT152">
        <v>0</v>
      </c>
      <c r="HU152">
        <v>37.179487000000002</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0.98</v>
      </c>
      <c r="LI152">
        <v>0.99250000000000005</v>
      </c>
      <c r="LJ152">
        <v>0</v>
      </c>
      <c r="LK152">
        <v>0</v>
      </c>
      <c r="LL152">
        <v>1</v>
      </c>
      <c r="LM152">
        <v>0.94754797441364602</v>
      </c>
      <c r="LN152">
        <v>0</v>
      </c>
      <c r="LO152">
        <v>1</v>
      </c>
      <c r="LP152">
        <v>0.78</v>
      </c>
      <c r="LQ152">
        <v>0</v>
      </c>
      <c r="LR152">
        <v>0</v>
      </c>
      <c r="LS152">
        <v>0</v>
      </c>
      <c r="LT152">
        <v>0</v>
      </c>
      <c r="LU152">
        <v>0</v>
      </c>
      <c r="LV152">
        <v>0</v>
      </c>
      <c r="LW152">
        <v>0</v>
      </c>
      <c r="LX152">
        <v>0</v>
      </c>
      <c r="LY152">
        <v>0</v>
      </c>
      <c r="LZ152">
        <v>0</v>
      </c>
      <c r="MA152">
        <v>0</v>
      </c>
      <c r="MB152">
        <v>0</v>
      </c>
      <c r="MC152">
        <v>0</v>
      </c>
      <c r="MD152">
        <v>0</v>
      </c>
      <c r="ME152">
        <v>0</v>
      </c>
      <c r="MF152">
        <v>0</v>
      </c>
      <c r="MG152">
        <v>0</v>
      </c>
      <c r="MH152">
        <v>0</v>
      </c>
      <c r="MI152">
        <v>0</v>
      </c>
      <c r="MJ152">
        <v>0</v>
      </c>
      <c r="MK152">
        <v>0</v>
      </c>
      <c r="ML152">
        <v>0</v>
      </c>
      <c r="MM152">
        <v>0</v>
      </c>
      <c r="MN152">
        <v>0</v>
      </c>
      <c r="MO152">
        <v>0</v>
      </c>
      <c r="MP152">
        <v>0</v>
      </c>
      <c r="MQ152">
        <v>0</v>
      </c>
    </row>
    <row r="153" spans="1:355" x14ac:dyDescent="0.2">
      <c r="A153" t="str">
        <v>GS Simplified</v>
      </c>
      <c r="B153" t="str">
        <v>The Gold Standard Simplified Methodology for Efficient Cookstoves, Version 01, </v>
      </c>
      <c r="C153" t="str">
        <v>GS 5660</v>
      </c>
      <c r="D153">
        <v>0</v>
      </c>
      <c r="E153" t="str">
        <v>MR1</v>
      </c>
      <c r="F153">
        <v>3397</v>
      </c>
      <c r="G153" t="str">
        <v>firewood</v>
      </c>
      <c r="H153">
        <v>2771</v>
      </c>
      <c r="I153">
        <v>0</v>
      </c>
      <c r="J153">
        <v>1.17736962925223E-2</v>
      </c>
      <c r="K153" t="str">
        <v>gs_simple_firewood</v>
      </c>
      <c r="L153">
        <v>1</v>
      </c>
      <c r="M153" t="str">
        <v>Asia</v>
      </c>
      <c r="N153" t="str">
        <v>Myanmar</v>
      </c>
      <c r="O153" t="str">
        <v>Mandalay Region in central part of Myanmar. </v>
      </c>
      <c r="P153">
        <v>4.2</v>
      </c>
      <c r="Q153">
        <v>0.95</v>
      </c>
      <c r="R153">
        <v>5.1999999999999998E-2</v>
      </c>
      <c r="S153">
        <v>5.8000000000000003E-2</v>
      </c>
      <c r="T153">
        <v>649</v>
      </c>
      <c r="U153">
        <v>0</v>
      </c>
      <c r="V153">
        <v>365</v>
      </c>
      <c r="W153">
        <v>0</v>
      </c>
      <c r="X153">
        <v>236885</v>
      </c>
      <c r="Y153">
        <v>1</v>
      </c>
      <c r="Z153">
        <v>0</v>
      </c>
      <c r="AA153">
        <v>0</v>
      </c>
      <c r="AB153">
        <v>0</v>
      </c>
      <c r="AC153">
        <v>0</v>
      </c>
      <c r="AD153">
        <v>0</v>
      </c>
      <c r="AE153">
        <v>0</v>
      </c>
      <c r="AF153">
        <v>0</v>
      </c>
      <c r="AG153">
        <v>0</v>
      </c>
      <c r="AH153">
        <v>0</v>
      </c>
      <c r="AI153">
        <v>0</v>
      </c>
      <c r="AJ153">
        <v>0</v>
      </c>
      <c r="AK153">
        <v>0</v>
      </c>
      <c r="AL153">
        <v>0</v>
      </c>
      <c r="AM153">
        <v>10.794520547945206</v>
      </c>
      <c r="AN153">
        <v>0</v>
      </c>
      <c r="AO153">
        <v>0</v>
      </c>
      <c r="AP153">
        <v>0</v>
      </c>
      <c r="AQ153">
        <v>0</v>
      </c>
      <c r="AR153">
        <v>0</v>
      </c>
      <c r="AS153">
        <v>0</v>
      </c>
      <c r="AT153">
        <v>0</v>
      </c>
      <c r="AU153">
        <v>0</v>
      </c>
      <c r="AV153">
        <v>0</v>
      </c>
      <c r="AW153">
        <v>0</v>
      </c>
      <c r="AX153">
        <v>0</v>
      </c>
      <c r="AY153">
        <v>0</v>
      </c>
      <c r="AZ153">
        <v>0</v>
      </c>
      <c r="BA153">
        <v>0</v>
      </c>
      <c r="BB153">
        <v>0</v>
      </c>
      <c r="BC153">
        <v>0.1</v>
      </c>
      <c r="BD153">
        <v>0</v>
      </c>
      <c r="BE153">
        <v>0</v>
      </c>
      <c r="BF153">
        <v>0</v>
      </c>
      <c r="BG153">
        <v>0</v>
      </c>
      <c r="BH153">
        <v>0</v>
      </c>
      <c r="BI153">
        <v>0</v>
      </c>
      <c r="BJ153">
        <v>0</v>
      </c>
      <c r="BK153">
        <v>0</v>
      </c>
      <c r="BL153">
        <v>0</v>
      </c>
      <c r="BM153">
        <v>0</v>
      </c>
      <c r="BN153">
        <v>0</v>
      </c>
      <c r="BO153">
        <v>0</v>
      </c>
      <c r="BP153">
        <v>0</v>
      </c>
      <c r="BQ153">
        <v>1.5599999999999999E-2</v>
      </c>
      <c r="BR153">
        <v>0</v>
      </c>
      <c r="BS153">
        <v>0</v>
      </c>
      <c r="BT153">
        <v>0</v>
      </c>
      <c r="BU153">
        <v>0</v>
      </c>
      <c r="BV153">
        <v>0</v>
      </c>
      <c r="BW153">
        <v>112</v>
      </c>
      <c r="BX153">
        <v>0</v>
      </c>
      <c r="BY153">
        <v>0</v>
      </c>
      <c r="BZ153">
        <v>0</v>
      </c>
      <c r="CA153">
        <v>0</v>
      </c>
      <c r="CB153">
        <v>0</v>
      </c>
      <c r="CC153">
        <v>0</v>
      </c>
      <c r="CD153">
        <v>29.166699999999999</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1</v>
      </c>
      <c r="FR153">
        <v>0</v>
      </c>
      <c r="FS153">
        <v>0</v>
      </c>
      <c r="FT153">
        <v>0</v>
      </c>
      <c r="FU153">
        <v>0</v>
      </c>
      <c r="FV153">
        <v>0</v>
      </c>
      <c r="FW153">
        <v>0</v>
      </c>
      <c r="FX153">
        <v>3.8662322879459898</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0.2792</v>
      </c>
      <c r="GU153">
        <v>0</v>
      </c>
      <c r="GV153">
        <v>0</v>
      </c>
      <c r="GW153">
        <v>0</v>
      </c>
      <c r="GX153">
        <v>0</v>
      </c>
      <c r="GY153">
        <v>0</v>
      </c>
      <c r="GZ153">
        <v>0</v>
      </c>
      <c r="HA153">
        <v>0</v>
      </c>
      <c r="HB153">
        <v>0</v>
      </c>
      <c r="HC153">
        <v>0</v>
      </c>
      <c r="HD153">
        <v>0</v>
      </c>
      <c r="HE153">
        <v>0</v>
      </c>
      <c r="HF153">
        <v>0</v>
      </c>
      <c r="HG153">
        <v>0</v>
      </c>
      <c r="HH153">
        <v>1.5599999999999999E-2</v>
      </c>
      <c r="HI153">
        <v>0</v>
      </c>
      <c r="HJ153">
        <v>0</v>
      </c>
      <c r="HK153">
        <v>0</v>
      </c>
      <c r="HL153">
        <v>0</v>
      </c>
      <c r="HM153">
        <v>0</v>
      </c>
      <c r="HN153">
        <v>112</v>
      </c>
      <c r="HO153">
        <v>0</v>
      </c>
      <c r="HP153">
        <v>0</v>
      </c>
      <c r="HQ153">
        <v>0</v>
      </c>
      <c r="HR153">
        <v>0</v>
      </c>
      <c r="HS153">
        <v>0</v>
      </c>
      <c r="HT153">
        <v>0</v>
      </c>
      <c r="HU153">
        <v>29.166699999999999</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0.85</v>
      </c>
      <c r="LI153">
        <v>1</v>
      </c>
      <c r="LJ153">
        <v>0</v>
      </c>
      <c r="LK153">
        <v>0</v>
      </c>
      <c r="LL153">
        <v>1</v>
      </c>
      <c r="LM153">
        <v>0.95</v>
      </c>
      <c r="LN153">
        <v>0</v>
      </c>
      <c r="LO153">
        <v>1</v>
      </c>
      <c r="LP153">
        <v>0.78</v>
      </c>
      <c r="LQ153">
        <v>0</v>
      </c>
      <c r="LR153">
        <v>4.8999999999999998E-3</v>
      </c>
      <c r="LS153">
        <v>0</v>
      </c>
      <c r="LT153">
        <v>0</v>
      </c>
      <c r="LU153">
        <v>0</v>
      </c>
      <c r="LV153">
        <v>0</v>
      </c>
      <c r="LW153">
        <v>0</v>
      </c>
      <c r="LX153">
        <v>0</v>
      </c>
      <c r="LY153">
        <v>0</v>
      </c>
      <c r="LZ153">
        <v>0</v>
      </c>
      <c r="MA153">
        <v>0</v>
      </c>
      <c r="MB153">
        <v>0</v>
      </c>
      <c r="MC153">
        <v>0</v>
      </c>
      <c r="MD153">
        <v>0</v>
      </c>
      <c r="ME153">
        <v>0</v>
      </c>
      <c r="MF153">
        <v>0</v>
      </c>
      <c r="MG153">
        <v>0</v>
      </c>
      <c r="MH153">
        <v>0</v>
      </c>
      <c r="MI153">
        <v>0</v>
      </c>
      <c r="MJ153">
        <v>0</v>
      </c>
      <c r="MK153">
        <v>0</v>
      </c>
      <c r="ML153">
        <v>0</v>
      </c>
      <c r="MM153">
        <v>0</v>
      </c>
      <c r="MN153">
        <v>0</v>
      </c>
      <c r="MO153">
        <v>0</v>
      </c>
      <c r="MP153">
        <v>0</v>
      </c>
      <c r="MQ15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2F44E-3CC7-8B47-BA43-FC8359B8993F}">
  <dimension ref="A1:EX341"/>
  <sheetViews>
    <sheetView workbookViewId="0">
      <pane xSplit="2" ySplit="14" topLeftCell="CE15" activePane="bottomRight" state="frozen"/>
      <selection pane="topRight" activeCell="C1" sqref="C1"/>
      <selection pane="bottomLeft" activeCell="A10" sqref="A10"/>
      <selection pane="bottomRight" activeCell="CK14" sqref="CK14:CO14"/>
    </sheetView>
  </sheetViews>
  <sheetFormatPr baseColWidth="10" defaultRowHeight="16" x14ac:dyDescent="0.2"/>
  <cols>
    <col min="1" max="1" width="33" style="15" customWidth="1"/>
    <col min="2" max="2" width="9.6640625" style="15" customWidth="1"/>
    <col min="3" max="6" width="15.83203125" style="15" customWidth="1"/>
    <col min="7" max="7" width="12.33203125" style="15" bestFit="1" customWidth="1"/>
    <col min="8" max="56" width="11" style="15" bestFit="1" customWidth="1"/>
    <col min="57" max="57" width="10.83203125" style="32"/>
    <col min="58" max="67" width="11" style="15" bestFit="1" customWidth="1"/>
    <col min="68" max="68" width="11.1640625" style="15" bestFit="1" customWidth="1"/>
    <col min="69" max="69" width="10.83203125" style="33"/>
    <col min="70" max="71" width="12.33203125" style="15" bestFit="1" customWidth="1"/>
    <col min="72" max="72" width="11" style="15" bestFit="1" customWidth="1"/>
    <col min="73" max="74" width="12.33203125" style="15" bestFit="1" customWidth="1"/>
    <col min="75" max="77" width="11" style="15" bestFit="1" customWidth="1"/>
    <col min="78" max="79" width="10.83203125" style="34"/>
    <col min="80" max="83" width="11" style="15" bestFit="1" customWidth="1"/>
    <col min="84" max="86" width="10.83203125" style="29"/>
    <col min="87" max="101" width="10.83203125" style="15"/>
    <col min="102" max="143" width="11" style="15" bestFit="1" customWidth="1"/>
    <col min="144" max="150" width="10.83203125" style="19"/>
    <col min="151" max="151" width="10.83203125" style="35"/>
    <col min="152" max="153" width="10.83203125" style="19"/>
    <col min="154" max="16384" width="10.83203125" style="15"/>
  </cols>
  <sheetData>
    <row r="1" spans="1:154" ht="14" x14ac:dyDescent="0.2">
      <c r="A1" s="14" t="s">
        <v>5</v>
      </c>
      <c r="B1" s="14" t="s">
        <v>342</v>
      </c>
      <c r="C1" s="14" t="s">
        <v>285</v>
      </c>
      <c r="D1" s="14" t="s">
        <v>285</v>
      </c>
      <c r="E1" s="14" t="s">
        <v>285</v>
      </c>
      <c r="F1" s="14" t="s">
        <v>285</v>
      </c>
      <c r="G1" s="14" t="s">
        <v>285</v>
      </c>
      <c r="H1" s="14" t="s">
        <v>285</v>
      </c>
      <c r="I1" s="14" t="s">
        <v>285</v>
      </c>
      <c r="J1" s="14" t="s">
        <v>285</v>
      </c>
      <c r="K1" s="14" t="s">
        <v>285</v>
      </c>
      <c r="L1" s="14" t="s">
        <v>285</v>
      </c>
      <c r="M1" s="14" t="s">
        <v>285</v>
      </c>
      <c r="N1" s="14" t="s">
        <v>285</v>
      </c>
      <c r="O1" s="14" t="s">
        <v>285</v>
      </c>
      <c r="P1" s="14" t="s">
        <v>285</v>
      </c>
      <c r="Q1" s="14" t="s">
        <v>285</v>
      </c>
      <c r="R1" s="14" t="s">
        <v>285</v>
      </c>
      <c r="S1" s="14" t="s">
        <v>285</v>
      </c>
      <c r="T1" s="14" t="s">
        <v>285</v>
      </c>
      <c r="U1" s="14" t="s">
        <v>285</v>
      </c>
      <c r="V1" s="14" t="s">
        <v>285</v>
      </c>
      <c r="W1" s="14" t="s">
        <v>285</v>
      </c>
      <c r="X1" s="14" t="s">
        <v>285</v>
      </c>
      <c r="Y1" s="14" t="s">
        <v>285</v>
      </c>
      <c r="Z1" s="14" t="s">
        <v>285</v>
      </c>
      <c r="AA1" s="14" t="s">
        <v>285</v>
      </c>
      <c r="AB1" s="14" t="s">
        <v>285</v>
      </c>
      <c r="AC1" s="14" t="s">
        <v>285</v>
      </c>
      <c r="AD1" s="14" t="s">
        <v>285</v>
      </c>
      <c r="AE1" s="14" t="s">
        <v>285</v>
      </c>
      <c r="AF1" s="14" t="s">
        <v>285</v>
      </c>
      <c r="AG1" s="14" t="s">
        <v>285</v>
      </c>
      <c r="AH1" s="14" t="s">
        <v>285</v>
      </c>
      <c r="AI1" s="14" t="s">
        <v>285</v>
      </c>
      <c r="AJ1" s="14" t="s">
        <v>285</v>
      </c>
      <c r="AK1" s="14" t="s">
        <v>285</v>
      </c>
      <c r="AL1" s="14" t="s">
        <v>285</v>
      </c>
      <c r="AM1" s="14" t="s">
        <v>285</v>
      </c>
      <c r="AN1" s="14" t="s">
        <v>285</v>
      </c>
      <c r="AO1" s="14" t="s">
        <v>285</v>
      </c>
      <c r="AP1" s="14" t="s">
        <v>285</v>
      </c>
      <c r="AQ1" s="14" t="s">
        <v>285</v>
      </c>
      <c r="AR1" s="14" t="s">
        <v>285</v>
      </c>
      <c r="AS1" s="14" t="s">
        <v>298</v>
      </c>
      <c r="AT1" s="14" t="s">
        <v>298</v>
      </c>
      <c r="AU1" s="14" t="s">
        <v>298</v>
      </c>
      <c r="AV1" s="14" t="s">
        <v>384</v>
      </c>
      <c r="AW1" s="14" t="s">
        <v>384</v>
      </c>
      <c r="AX1" s="14" t="s">
        <v>298</v>
      </c>
      <c r="AY1" s="14" t="s">
        <v>298</v>
      </c>
      <c r="AZ1" s="14" t="s">
        <v>298</v>
      </c>
      <c r="BA1" s="14" t="s">
        <v>298</v>
      </c>
      <c r="BB1" s="14" t="s">
        <v>298</v>
      </c>
      <c r="BC1" s="14" t="s">
        <v>285</v>
      </c>
      <c r="BD1" s="14" t="s">
        <v>285</v>
      </c>
      <c r="BE1" s="14" t="s">
        <v>285</v>
      </c>
      <c r="BF1" s="14" t="s">
        <v>298</v>
      </c>
      <c r="BG1" s="14" t="s">
        <v>298</v>
      </c>
      <c r="BH1" s="14" t="s">
        <v>298</v>
      </c>
      <c r="BI1" s="14" t="s">
        <v>298</v>
      </c>
      <c r="BJ1" s="14" t="s">
        <v>298</v>
      </c>
      <c r="BK1" s="14" t="s">
        <v>298</v>
      </c>
      <c r="BL1" s="14" t="s">
        <v>462</v>
      </c>
      <c r="BM1" s="14" t="s">
        <v>462</v>
      </c>
      <c r="BN1" s="14" t="s">
        <v>462</v>
      </c>
      <c r="BO1" s="14" t="s">
        <v>462</v>
      </c>
      <c r="BP1" s="14" t="s">
        <v>298</v>
      </c>
      <c r="BQ1" s="14" t="s">
        <v>298</v>
      </c>
      <c r="BR1" s="14" t="s">
        <v>285</v>
      </c>
      <c r="BS1" s="14" t="s">
        <v>285</v>
      </c>
      <c r="BT1" s="14" t="s">
        <v>285</v>
      </c>
      <c r="BU1" s="14" t="s">
        <v>285</v>
      </c>
      <c r="BV1" s="14" t="s">
        <v>285</v>
      </c>
      <c r="BW1" s="14" t="s">
        <v>285</v>
      </c>
      <c r="BX1" s="14" t="s">
        <v>285</v>
      </c>
      <c r="BY1" s="14" t="s">
        <v>285</v>
      </c>
      <c r="BZ1" s="14" t="s">
        <v>285</v>
      </c>
      <c r="CA1" s="14" t="s">
        <v>285</v>
      </c>
      <c r="CB1" s="14" t="s">
        <v>285</v>
      </c>
      <c r="CC1" s="14" t="s">
        <v>285</v>
      </c>
      <c r="CD1" s="14" t="s">
        <v>285</v>
      </c>
      <c r="CE1" s="14" t="s">
        <v>285</v>
      </c>
      <c r="CF1" s="14" t="s">
        <v>285</v>
      </c>
      <c r="CG1" s="14" t="s">
        <v>285</v>
      </c>
      <c r="CH1" s="14" t="s">
        <v>285</v>
      </c>
      <c r="CI1" s="14" t="s">
        <v>462</v>
      </c>
      <c r="CJ1" s="14" t="s">
        <v>462</v>
      </c>
      <c r="CK1" s="14" t="s">
        <v>462</v>
      </c>
      <c r="CL1" s="14" t="s">
        <v>462</v>
      </c>
      <c r="CM1" s="14" t="s">
        <v>462</v>
      </c>
      <c r="CN1" s="14" t="s">
        <v>462</v>
      </c>
      <c r="CO1" s="14" t="s">
        <v>462</v>
      </c>
      <c r="CP1" s="14" t="s">
        <v>462</v>
      </c>
      <c r="CQ1" s="14" t="s">
        <v>462</v>
      </c>
      <c r="CR1" s="14" t="s">
        <v>462</v>
      </c>
      <c r="CS1" s="14" t="s">
        <v>462</v>
      </c>
      <c r="CT1" s="14" t="s">
        <v>462</v>
      </c>
      <c r="CU1" s="14" t="s">
        <v>462</v>
      </c>
      <c r="CV1" s="14" t="s">
        <v>462</v>
      </c>
      <c r="CW1" s="14" t="s">
        <v>462</v>
      </c>
      <c r="CX1" s="14" t="s">
        <v>298</v>
      </c>
      <c r="CY1" s="14" t="s">
        <v>298</v>
      </c>
      <c r="CZ1" s="14" t="s">
        <v>298</v>
      </c>
      <c r="DA1" s="14" t="s">
        <v>298</v>
      </c>
      <c r="DB1" s="14" t="s">
        <v>298</v>
      </c>
      <c r="DC1" s="14" t="s">
        <v>298</v>
      </c>
      <c r="DD1" s="14" t="s">
        <v>298</v>
      </c>
      <c r="DE1" s="14" t="s">
        <v>298</v>
      </c>
      <c r="DF1" s="14" t="s">
        <v>298</v>
      </c>
      <c r="DG1" s="14" t="s">
        <v>298</v>
      </c>
      <c r="DH1" s="14" t="s">
        <v>298</v>
      </c>
      <c r="DI1" s="14" t="s">
        <v>298</v>
      </c>
      <c r="DJ1" s="14" t="s">
        <v>298</v>
      </c>
      <c r="DK1" s="14" t="s">
        <v>384</v>
      </c>
      <c r="DL1" s="14" t="s">
        <v>384</v>
      </c>
      <c r="DM1" s="14" t="s">
        <v>384</v>
      </c>
      <c r="DN1" s="14" t="s">
        <v>298</v>
      </c>
      <c r="DO1" s="14" t="s">
        <v>298</v>
      </c>
      <c r="DP1" s="14" t="s">
        <v>298</v>
      </c>
      <c r="DQ1" s="14" t="s">
        <v>298</v>
      </c>
      <c r="DR1" s="14" t="s">
        <v>298</v>
      </c>
      <c r="DS1" s="14" t="s">
        <v>298</v>
      </c>
      <c r="DT1" s="14" t="s">
        <v>298</v>
      </c>
      <c r="DU1" s="14" t="s">
        <v>298</v>
      </c>
      <c r="DV1" s="14" t="s">
        <v>298</v>
      </c>
      <c r="DW1" s="14" t="s">
        <v>298</v>
      </c>
      <c r="DX1" s="14" t="s">
        <v>298</v>
      </c>
      <c r="DY1" s="14" t="s">
        <v>462</v>
      </c>
      <c r="DZ1" s="14" t="s">
        <v>462</v>
      </c>
      <c r="EA1" s="14" t="s">
        <v>462</v>
      </c>
      <c r="EB1" s="14" t="s">
        <v>298</v>
      </c>
      <c r="EC1" s="14" t="s">
        <v>298</v>
      </c>
      <c r="ED1" s="14" t="s">
        <v>298</v>
      </c>
      <c r="EE1" s="14" t="s">
        <v>298</v>
      </c>
      <c r="EF1" s="14" t="s">
        <v>472</v>
      </c>
      <c r="EG1" s="14" t="s">
        <v>472</v>
      </c>
      <c r="EH1" s="14" t="s">
        <v>472</v>
      </c>
      <c r="EI1" s="14" t="s">
        <v>298</v>
      </c>
      <c r="EJ1" s="14" t="s">
        <v>298</v>
      </c>
      <c r="EK1" s="14" t="s">
        <v>298</v>
      </c>
      <c r="EL1" s="14" t="s">
        <v>298</v>
      </c>
      <c r="EM1" s="14" t="s">
        <v>298</v>
      </c>
      <c r="EN1" s="14" t="s">
        <v>298</v>
      </c>
      <c r="EO1" s="14" t="s">
        <v>298</v>
      </c>
      <c r="EP1" s="14" t="s">
        <v>298</v>
      </c>
      <c r="EQ1" s="14" t="s">
        <v>298</v>
      </c>
      <c r="ER1" s="14" t="s">
        <v>285</v>
      </c>
      <c r="ES1" s="14" t="s">
        <v>285</v>
      </c>
      <c r="ET1" s="14" t="s">
        <v>285</v>
      </c>
      <c r="EU1" s="14" t="s">
        <v>285</v>
      </c>
      <c r="EV1" s="14" t="s">
        <v>462</v>
      </c>
      <c r="EW1" s="14" t="s">
        <v>462</v>
      </c>
    </row>
    <row r="2" spans="1:154" ht="91" x14ac:dyDescent="0.2">
      <c r="A2" s="16" t="s">
        <v>504</v>
      </c>
      <c r="B2" s="16"/>
      <c r="C2" s="16" t="s">
        <v>509</v>
      </c>
      <c r="D2" s="16" t="s">
        <v>509</v>
      </c>
      <c r="E2" s="16" t="s">
        <v>509</v>
      </c>
      <c r="F2" s="16" t="s">
        <v>509</v>
      </c>
      <c r="G2" s="16" t="s">
        <v>509</v>
      </c>
      <c r="H2" s="16" t="s">
        <v>509</v>
      </c>
      <c r="I2" s="16" t="s">
        <v>509</v>
      </c>
      <c r="J2" s="16" t="s">
        <v>509</v>
      </c>
      <c r="K2" s="16" t="s">
        <v>509</v>
      </c>
      <c r="L2" s="16" t="s">
        <v>509</v>
      </c>
      <c r="M2" s="16" t="s">
        <v>509</v>
      </c>
      <c r="N2" s="16" t="s">
        <v>509</v>
      </c>
      <c r="O2" s="16" t="s">
        <v>509</v>
      </c>
      <c r="P2" s="16" t="s">
        <v>509</v>
      </c>
      <c r="Q2" s="16" t="s">
        <v>509</v>
      </c>
      <c r="R2" s="16" t="s">
        <v>509</v>
      </c>
      <c r="S2" s="16" t="s">
        <v>509</v>
      </c>
      <c r="T2" s="16" t="s">
        <v>509</v>
      </c>
      <c r="U2" s="16" t="s">
        <v>509</v>
      </c>
      <c r="V2" s="16" t="s">
        <v>509</v>
      </c>
      <c r="W2" s="16" t="s">
        <v>509</v>
      </c>
      <c r="X2" s="16" t="s">
        <v>509</v>
      </c>
      <c r="Y2" s="16" t="s">
        <v>509</v>
      </c>
      <c r="Z2" s="16" t="s">
        <v>509</v>
      </c>
      <c r="AA2" s="16" t="s">
        <v>509</v>
      </c>
      <c r="AB2" s="16" t="s">
        <v>509</v>
      </c>
      <c r="AC2" s="16" t="s">
        <v>509</v>
      </c>
      <c r="AD2" s="16" t="s">
        <v>509</v>
      </c>
      <c r="AE2" s="16" t="s">
        <v>511</v>
      </c>
      <c r="AF2" s="16" t="s">
        <v>511</v>
      </c>
      <c r="AG2" s="16" t="s">
        <v>511</v>
      </c>
      <c r="AH2" s="16" t="s">
        <v>511</v>
      </c>
      <c r="AI2" s="16" t="s">
        <v>511</v>
      </c>
      <c r="AJ2" s="16" t="s">
        <v>511</v>
      </c>
      <c r="AK2" s="16" t="s">
        <v>511</v>
      </c>
      <c r="AL2" s="16" t="s">
        <v>511</v>
      </c>
      <c r="AM2" s="16" t="s">
        <v>511</v>
      </c>
      <c r="AN2" s="16" t="s">
        <v>511</v>
      </c>
      <c r="AO2" s="16" t="s">
        <v>511</v>
      </c>
      <c r="AP2" s="16" t="s">
        <v>511</v>
      </c>
      <c r="AQ2" s="14" t="s">
        <v>510</v>
      </c>
      <c r="AR2" s="14" t="s">
        <v>512</v>
      </c>
      <c r="AS2" s="16" t="s">
        <v>505</v>
      </c>
      <c r="AT2" s="16" t="s">
        <v>506</v>
      </c>
      <c r="AU2" s="16" t="s">
        <v>507</v>
      </c>
      <c r="AV2" s="14"/>
      <c r="AW2" s="14"/>
      <c r="AX2" s="16" t="s">
        <v>513</v>
      </c>
      <c r="AY2" s="16" t="s">
        <v>513</v>
      </c>
      <c r="AZ2" s="16" t="s">
        <v>505</v>
      </c>
      <c r="BA2" s="16" t="s">
        <v>505</v>
      </c>
      <c r="BB2" s="16" t="s">
        <v>505</v>
      </c>
      <c r="BC2" s="14" t="s">
        <v>512</v>
      </c>
      <c r="BD2" s="14" t="s">
        <v>514</v>
      </c>
      <c r="BE2" s="14" t="s">
        <v>514</v>
      </c>
      <c r="BF2" s="16" t="s">
        <v>515</v>
      </c>
      <c r="BG2" s="16" t="s">
        <v>515</v>
      </c>
      <c r="BH2" s="16" t="s">
        <v>515</v>
      </c>
      <c r="BI2" s="16" t="s">
        <v>515</v>
      </c>
      <c r="BJ2" s="16" t="s">
        <v>515</v>
      </c>
      <c r="BK2" s="16" t="s">
        <v>515</v>
      </c>
      <c r="BL2" s="16" t="s">
        <v>516</v>
      </c>
      <c r="BM2" s="16" t="s">
        <v>516</v>
      </c>
      <c r="BN2" s="16" t="s">
        <v>516</v>
      </c>
      <c r="BO2" s="16" t="s">
        <v>516</v>
      </c>
      <c r="BP2" s="16" t="s">
        <v>505</v>
      </c>
      <c r="BQ2" s="16" t="s">
        <v>505</v>
      </c>
      <c r="BR2" s="14" t="s">
        <v>512</v>
      </c>
      <c r="BS2" s="14" t="s">
        <v>512</v>
      </c>
      <c r="BT2" s="14" t="s">
        <v>512</v>
      </c>
      <c r="BU2" s="14" t="s">
        <v>512</v>
      </c>
      <c r="BV2" s="14" t="s">
        <v>512</v>
      </c>
      <c r="BW2" s="14" t="s">
        <v>512</v>
      </c>
      <c r="BX2" s="14" t="s">
        <v>510</v>
      </c>
      <c r="BY2" s="14" t="s">
        <v>510</v>
      </c>
      <c r="BZ2" s="14" t="s">
        <v>512</v>
      </c>
      <c r="CA2" s="14" t="s">
        <v>512</v>
      </c>
      <c r="CB2" s="14" t="s">
        <v>512</v>
      </c>
      <c r="CC2" s="14" t="s">
        <v>512</v>
      </c>
      <c r="CD2" s="14" t="s">
        <v>512</v>
      </c>
      <c r="CE2" s="14" t="s">
        <v>512</v>
      </c>
      <c r="CF2" s="14" t="s">
        <v>512</v>
      </c>
      <c r="CG2" s="14" t="s">
        <v>512</v>
      </c>
      <c r="CH2" s="14" t="s">
        <v>517</v>
      </c>
      <c r="CI2" s="14" t="s">
        <v>841</v>
      </c>
      <c r="CJ2" s="14" t="s">
        <v>846</v>
      </c>
      <c r="CK2" s="14"/>
      <c r="CL2" s="14"/>
      <c r="CM2" s="14"/>
      <c r="CN2" s="14"/>
      <c r="CO2" s="16" t="s">
        <v>857</v>
      </c>
      <c r="CP2" s="16" t="s">
        <v>859</v>
      </c>
      <c r="CQ2" s="16" t="s">
        <v>859</v>
      </c>
      <c r="CR2" s="16" t="s">
        <v>859</v>
      </c>
      <c r="CS2" s="16" t="s">
        <v>859</v>
      </c>
      <c r="CT2" s="16" t="s">
        <v>859</v>
      </c>
      <c r="CU2" s="16" t="s">
        <v>864</v>
      </c>
      <c r="CV2" s="16" t="s">
        <v>864</v>
      </c>
      <c r="CW2" s="16" t="s">
        <v>864</v>
      </c>
      <c r="CX2" s="16" t="s">
        <v>518</v>
      </c>
      <c r="CY2" s="16" t="s">
        <v>518</v>
      </c>
      <c r="CZ2" s="16" t="s">
        <v>518</v>
      </c>
      <c r="DA2" s="16" t="s">
        <v>518</v>
      </c>
      <c r="DB2" s="16" t="s">
        <v>518</v>
      </c>
      <c r="DC2" s="16" t="s">
        <v>518</v>
      </c>
      <c r="DD2" s="16" t="s">
        <v>518</v>
      </c>
      <c r="DE2" s="16" t="s">
        <v>518</v>
      </c>
      <c r="DF2" s="16" t="s">
        <v>518</v>
      </c>
      <c r="DG2" s="16" t="s">
        <v>518</v>
      </c>
      <c r="DH2" s="16" t="s">
        <v>518</v>
      </c>
      <c r="DI2" s="16" t="s">
        <v>518</v>
      </c>
      <c r="DJ2" s="16" t="s">
        <v>518</v>
      </c>
      <c r="DK2" s="14" t="s">
        <v>519</v>
      </c>
      <c r="DL2" s="14" t="s">
        <v>520</v>
      </c>
      <c r="DM2" s="14" t="s">
        <v>521</v>
      </c>
      <c r="DN2" s="16" t="s">
        <v>518</v>
      </c>
      <c r="DO2" s="16" t="s">
        <v>518</v>
      </c>
      <c r="DP2" s="16" t="s">
        <v>518</v>
      </c>
      <c r="DQ2" s="16" t="s">
        <v>518</v>
      </c>
      <c r="DR2" s="16" t="s">
        <v>518</v>
      </c>
      <c r="DS2" s="16" t="s">
        <v>518</v>
      </c>
      <c r="DT2" s="16" t="s">
        <v>518</v>
      </c>
      <c r="DU2" s="16" t="s">
        <v>518</v>
      </c>
      <c r="DV2" s="16" t="s">
        <v>508</v>
      </c>
      <c r="DW2" s="16" t="s">
        <v>508</v>
      </c>
      <c r="DX2" s="16" t="s">
        <v>508</v>
      </c>
      <c r="DY2" s="14" t="s">
        <v>522</v>
      </c>
      <c r="DZ2" s="14" t="s">
        <v>522</v>
      </c>
      <c r="EA2" s="14" t="s">
        <v>522</v>
      </c>
      <c r="EB2" s="16" t="s">
        <v>508</v>
      </c>
      <c r="EC2" s="16" t="s">
        <v>508</v>
      </c>
      <c r="ED2" s="16" t="s">
        <v>508</v>
      </c>
      <c r="EE2" s="16" t="s">
        <v>508</v>
      </c>
      <c r="EF2" s="14" t="s">
        <v>827</v>
      </c>
      <c r="EG2" s="14" t="s">
        <v>827</v>
      </c>
      <c r="EH2" s="14" t="s">
        <v>827</v>
      </c>
      <c r="EI2" s="16" t="s">
        <v>508</v>
      </c>
      <c r="EJ2" s="16" t="s">
        <v>508</v>
      </c>
      <c r="EK2" s="16" t="s">
        <v>508</v>
      </c>
      <c r="EL2" s="16" t="s">
        <v>508</v>
      </c>
      <c r="EM2" s="16" t="s">
        <v>523</v>
      </c>
      <c r="EN2" s="16" t="s">
        <v>884</v>
      </c>
      <c r="EO2" s="16" t="s">
        <v>888</v>
      </c>
      <c r="EP2" s="16" t="s">
        <v>888</v>
      </c>
      <c r="EQ2" s="16" t="s">
        <v>893</v>
      </c>
      <c r="ER2" s="14" t="s">
        <v>897</v>
      </c>
      <c r="ES2" s="14" t="s">
        <v>900</v>
      </c>
      <c r="ET2" s="14" t="s">
        <v>904</v>
      </c>
      <c r="EU2" s="14" t="s">
        <v>907</v>
      </c>
      <c r="EV2" s="14" t="s">
        <v>522</v>
      </c>
      <c r="EW2" s="14" t="s">
        <v>522</v>
      </c>
    </row>
    <row r="3" spans="1:154" ht="14" x14ac:dyDescent="0.2">
      <c r="A3" s="14" t="s">
        <v>6</v>
      </c>
      <c r="B3" s="14"/>
      <c r="C3" s="14" t="s">
        <v>1</v>
      </c>
      <c r="D3" s="14" t="s">
        <v>1</v>
      </c>
      <c r="E3" s="14" t="s">
        <v>1</v>
      </c>
      <c r="F3" s="14" t="s">
        <v>1</v>
      </c>
      <c r="G3" s="14" t="s">
        <v>291</v>
      </c>
      <c r="H3" s="14" t="s">
        <v>291</v>
      </c>
      <c r="I3" s="14" t="s">
        <v>291</v>
      </c>
      <c r="J3" s="14" t="s">
        <v>291</v>
      </c>
      <c r="K3" s="14" t="s">
        <v>291</v>
      </c>
      <c r="L3" s="14" t="s">
        <v>291</v>
      </c>
      <c r="M3" s="14" t="s">
        <v>291</v>
      </c>
      <c r="N3" s="14" t="s">
        <v>291</v>
      </c>
      <c r="O3" s="14" t="s">
        <v>291</v>
      </c>
      <c r="P3" s="14" t="s">
        <v>291</v>
      </c>
      <c r="Q3" s="14" t="s">
        <v>291</v>
      </c>
      <c r="R3" s="14" t="s">
        <v>291</v>
      </c>
      <c r="S3" s="14" t="s">
        <v>291</v>
      </c>
      <c r="T3" s="14" t="s">
        <v>291</v>
      </c>
      <c r="U3" s="14" t="s">
        <v>291</v>
      </c>
      <c r="V3" s="14" t="s">
        <v>291</v>
      </c>
      <c r="W3" s="14" t="s">
        <v>291</v>
      </c>
      <c r="X3" s="14" t="s">
        <v>291</v>
      </c>
      <c r="Y3" s="14" t="s">
        <v>291</v>
      </c>
      <c r="Z3" s="14" t="s">
        <v>291</v>
      </c>
      <c r="AA3" s="14" t="s">
        <v>291</v>
      </c>
      <c r="AB3" s="14" t="s">
        <v>291</v>
      </c>
      <c r="AC3" s="14" t="s">
        <v>291</v>
      </c>
      <c r="AD3" s="14" t="s">
        <v>291</v>
      </c>
      <c r="AE3" s="14" t="s">
        <v>292</v>
      </c>
      <c r="AF3" s="14" t="s">
        <v>292</v>
      </c>
      <c r="AG3" s="14" t="s">
        <v>292</v>
      </c>
      <c r="AH3" s="14" t="s">
        <v>292</v>
      </c>
      <c r="AI3" s="14" t="s">
        <v>292</v>
      </c>
      <c r="AJ3" s="14" t="s">
        <v>292</v>
      </c>
      <c r="AK3" s="14" t="s">
        <v>292</v>
      </c>
      <c r="AL3" s="14" t="s">
        <v>292</v>
      </c>
      <c r="AM3" s="14" t="s">
        <v>292</v>
      </c>
      <c r="AN3" s="14" t="s">
        <v>292</v>
      </c>
      <c r="AO3" s="14" t="s">
        <v>292</v>
      </c>
      <c r="AP3" s="14" t="s">
        <v>292</v>
      </c>
      <c r="AQ3" s="14" t="s">
        <v>293</v>
      </c>
      <c r="AR3" s="14" t="s">
        <v>295</v>
      </c>
      <c r="AS3" s="14" t="s">
        <v>299</v>
      </c>
      <c r="AT3" s="14" t="s">
        <v>299</v>
      </c>
      <c r="AU3" s="14" t="s">
        <v>380</v>
      </c>
      <c r="AV3" s="14" t="s">
        <v>297</v>
      </c>
      <c r="AW3" s="14" t="s">
        <v>297</v>
      </c>
      <c r="AX3" s="14" t="s">
        <v>366</v>
      </c>
      <c r="AY3" s="14" t="s">
        <v>366</v>
      </c>
      <c r="AZ3" s="14" t="s">
        <v>300</v>
      </c>
      <c r="BA3" s="14" t="s">
        <v>386</v>
      </c>
      <c r="BB3" s="14" t="s">
        <v>386</v>
      </c>
      <c r="BC3" s="14" t="s">
        <v>396</v>
      </c>
      <c r="BD3" s="14" t="s">
        <v>399</v>
      </c>
      <c r="BE3" s="14" t="s">
        <v>399</v>
      </c>
      <c r="BF3" s="14" t="s">
        <v>404</v>
      </c>
      <c r="BG3" s="14" t="s">
        <v>404</v>
      </c>
      <c r="BH3" s="14" t="s">
        <v>404</v>
      </c>
      <c r="BI3" s="14" t="s">
        <v>404</v>
      </c>
      <c r="BJ3" s="14" t="s">
        <v>404</v>
      </c>
      <c r="BK3" s="14" t="s">
        <v>404</v>
      </c>
      <c r="BL3" s="14" t="s">
        <v>387</v>
      </c>
      <c r="BM3" s="14" t="s">
        <v>387</v>
      </c>
      <c r="BN3" s="14" t="s">
        <v>387</v>
      </c>
      <c r="BO3" s="14" t="s">
        <v>387</v>
      </c>
      <c r="BP3" s="14" t="s">
        <v>402</v>
      </c>
      <c r="BQ3" s="14" t="s">
        <v>402</v>
      </c>
      <c r="BR3" s="14" t="s">
        <v>413</v>
      </c>
      <c r="BS3" s="14" t="s">
        <v>413</v>
      </c>
      <c r="BT3" s="14" t="s">
        <v>413</v>
      </c>
      <c r="BU3" s="14" t="s">
        <v>413</v>
      </c>
      <c r="BV3" s="14" t="s">
        <v>413</v>
      </c>
      <c r="BW3" s="14" t="s">
        <v>413</v>
      </c>
      <c r="BX3" s="14" t="s">
        <v>420</v>
      </c>
      <c r="BY3" s="14" t="s">
        <v>420</v>
      </c>
      <c r="BZ3" s="14" t="s">
        <v>426</v>
      </c>
      <c r="CA3" s="14" t="s">
        <v>426</v>
      </c>
      <c r="CB3" s="14" t="s">
        <v>426</v>
      </c>
      <c r="CC3" s="14" t="s">
        <v>426</v>
      </c>
      <c r="CD3" s="14" t="s">
        <v>426</v>
      </c>
      <c r="CE3" s="14" t="s">
        <v>426</v>
      </c>
      <c r="CF3" s="14" t="s">
        <v>427</v>
      </c>
      <c r="CG3" s="14" t="s">
        <v>427</v>
      </c>
      <c r="CH3" s="14" t="s">
        <v>428</v>
      </c>
      <c r="CI3" s="14" t="s">
        <v>842</v>
      </c>
      <c r="CJ3" s="14" t="s">
        <v>847</v>
      </c>
      <c r="CK3" s="14" t="s">
        <v>850</v>
      </c>
      <c r="CL3" s="14" t="s">
        <v>850</v>
      </c>
      <c r="CM3" s="14" t="s">
        <v>850</v>
      </c>
      <c r="CN3" s="14" t="s">
        <v>850</v>
      </c>
      <c r="CO3" s="14" t="s">
        <v>850</v>
      </c>
      <c r="CP3" s="14" t="s">
        <v>860</v>
      </c>
      <c r="CQ3" s="14" t="s">
        <v>860</v>
      </c>
      <c r="CR3" s="14" t="s">
        <v>860</v>
      </c>
      <c r="CS3" s="14" t="s">
        <v>860</v>
      </c>
      <c r="CT3" s="14" t="s">
        <v>860</v>
      </c>
      <c r="CU3" s="14" t="s">
        <v>865</v>
      </c>
      <c r="CV3" s="14" t="s">
        <v>865</v>
      </c>
      <c r="CW3" s="14" t="s">
        <v>865</v>
      </c>
      <c r="CX3" s="14" t="s">
        <v>430</v>
      </c>
      <c r="CY3" s="14" t="s">
        <v>430</v>
      </c>
      <c r="CZ3" s="14" t="s">
        <v>430</v>
      </c>
      <c r="DA3" s="14" t="s">
        <v>430</v>
      </c>
      <c r="DB3" s="14" t="s">
        <v>430</v>
      </c>
      <c r="DC3" s="14" t="s">
        <v>430</v>
      </c>
      <c r="DD3" s="14" t="s">
        <v>437</v>
      </c>
      <c r="DE3" s="14" t="s">
        <v>437</v>
      </c>
      <c r="DF3" s="14" t="s">
        <v>437</v>
      </c>
      <c r="DG3" s="14" t="s">
        <v>437</v>
      </c>
      <c r="DH3" s="14" t="s">
        <v>437</v>
      </c>
      <c r="DI3" s="14" t="s">
        <v>437</v>
      </c>
      <c r="DJ3" s="14" t="s">
        <v>443</v>
      </c>
      <c r="DK3" s="14" t="s">
        <v>445</v>
      </c>
      <c r="DL3" s="14" t="s">
        <v>449</v>
      </c>
      <c r="DM3" s="14" t="s">
        <v>450</v>
      </c>
      <c r="DN3" s="14" t="s">
        <v>451</v>
      </c>
      <c r="DO3" s="14" t="s">
        <v>451</v>
      </c>
      <c r="DP3" s="14" t="s">
        <v>451</v>
      </c>
      <c r="DQ3" s="14" t="s">
        <v>451</v>
      </c>
      <c r="DR3" s="14" t="s">
        <v>451</v>
      </c>
      <c r="DS3" s="14" t="s">
        <v>451</v>
      </c>
      <c r="DT3" s="14" t="s">
        <v>451</v>
      </c>
      <c r="DU3" s="14" t="s">
        <v>451</v>
      </c>
      <c r="DV3" s="14" t="s">
        <v>459</v>
      </c>
      <c r="DW3" s="14" t="s">
        <v>459</v>
      </c>
      <c r="DX3" s="14" t="s">
        <v>459</v>
      </c>
      <c r="DY3" s="14" t="s">
        <v>463</v>
      </c>
      <c r="DZ3" s="14" t="s">
        <v>463</v>
      </c>
      <c r="EA3" s="14" t="s">
        <v>463</v>
      </c>
      <c r="EB3" s="14" t="s">
        <v>391</v>
      </c>
      <c r="EC3" s="14" t="s">
        <v>391</v>
      </c>
      <c r="ED3" s="14" t="s">
        <v>391</v>
      </c>
      <c r="EE3" s="14" t="s">
        <v>391</v>
      </c>
      <c r="EF3" s="14" t="s">
        <v>473</v>
      </c>
      <c r="EG3" s="14" t="s">
        <v>476</v>
      </c>
      <c r="EH3" s="14" t="s">
        <v>478</v>
      </c>
      <c r="EI3" s="14" t="s">
        <v>496</v>
      </c>
      <c r="EJ3" s="14" t="s">
        <v>496</v>
      </c>
      <c r="EK3" s="14" t="s">
        <v>496</v>
      </c>
      <c r="EL3" s="14" t="s">
        <v>496</v>
      </c>
      <c r="EM3" s="14" t="s">
        <v>503</v>
      </c>
      <c r="EN3" s="14" t="s">
        <v>874</v>
      </c>
      <c r="EO3" s="14" t="s">
        <v>875</v>
      </c>
      <c r="EP3" s="14" t="s">
        <v>876</v>
      </c>
      <c r="EQ3" s="14" t="s">
        <v>877</v>
      </c>
      <c r="ER3" s="14" t="s">
        <v>878</v>
      </c>
      <c r="ES3" s="14" t="s">
        <v>914</v>
      </c>
      <c r="ET3" s="14" t="s">
        <v>880</v>
      </c>
      <c r="EU3" s="14" t="s">
        <v>881</v>
      </c>
      <c r="EV3" s="14" t="s">
        <v>882</v>
      </c>
      <c r="EW3" s="14" t="s">
        <v>883</v>
      </c>
    </row>
    <row r="4" spans="1:154" ht="14" x14ac:dyDescent="0.2">
      <c r="A4" s="14" t="s">
        <v>287</v>
      </c>
      <c r="B4" s="14"/>
      <c r="C4" s="14">
        <v>2</v>
      </c>
      <c r="D4" s="14">
        <v>2</v>
      </c>
      <c r="E4" s="14">
        <v>3</v>
      </c>
      <c r="F4" s="14">
        <v>3</v>
      </c>
      <c r="G4" s="14">
        <v>2019</v>
      </c>
      <c r="H4" s="14">
        <v>2020</v>
      </c>
      <c r="I4" s="14">
        <v>2019</v>
      </c>
      <c r="J4" s="14">
        <v>2020</v>
      </c>
      <c r="K4" s="14">
        <v>2019</v>
      </c>
      <c r="L4" s="14">
        <v>2020</v>
      </c>
      <c r="M4" s="14">
        <v>2019</v>
      </c>
      <c r="N4" s="14">
        <v>2020</v>
      </c>
      <c r="O4" s="14">
        <v>2019</v>
      </c>
      <c r="P4" s="14">
        <v>2020</v>
      </c>
      <c r="Q4" s="14">
        <v>2019</v>
      </c>
      <c r="R4" s="14">
        <v>2020</v>
      </c>
      <c r="S4" s="14">
        <v>2017</v>
      </c>
      <c r="T4" s="14">
        <v>2018</v>
      </c>
      <c r="U4" s="14">
        <v>2017</v>
      </c>
      <c r="V4" s="14">
        <v>2018</v>
      </c>
      <c r="W4" s="14">
        <v>2017</v>
      </c>
      <c r="X4" s="14">
        <v>2018</v>
      </c>
      <c r="Y4" s="14">
        <v>2017</v>
      </c>
      <c r="Z4" s="14">
        <v>2018</v>
      </c>
      <c r="AA4" s="14">
        <v>2017</v>
      </c>
      <c r="AB4" s="14">
        <v>2018</v>
      </c>
      <c r="AC4" s="14">
        <v>2017</v>
      </c>
      <c r="AD4" s="14">
        <v>2018</v>
      </c>
      <c r="AE4" s="14">
        <v>2020</v>
      </c>
      <c r="AF4" s="14">
        <v>2021</v>
      </c>
      <c r="AG4" s="14">
        <v>2020</v>
      </c>
      <c r="AH4" s="14">
        <v>2021</v>
      </c>
      <c r="AI4" s="14">
        <v>2020</v>
      </c>
      <c r="AJ4" s="14">
        <v>2021</v>
      </c>
      <c r="AK4" s="14">
        <v>2020</v>
      </c>
      <c r="AL4" s="14">
        <v>2021</v>
      </c>
      <c r="AM4" s="14">
        <v>2020</v>
      </c>
      <c r="AN4" s="14">
        <v>2021</v>
      </c>
      <c r="AO4" s="14">
        <v>2020</v>
      </c>
      <c r="AP4" s="14">
        <v>2021</v>
      </c>
      <c r="AQ4" s="14" t="s">
        <v>294</v>
      </c>
      <c r="AR4" s="14" t="s">
        <v>296</v>
      </c>
      <c r="AS4" s="14">
        <v>3</v>
      </c>
      <c r="AT4" s="14">
        <v>3</v>
      </c>
      <c r="AU4" s="14" t="s">
        <v>381</v>
      </c>
      <c r="AV4" s="14" t="s">
        <v>429</v>
      </c>
      <c r="AW4" s="14" t="s">
        <v>429</v>
      </c>
      <c r="AX4" s="14">
        <v>2020</v>
      </c>
      <c r="AY4" s="14">
        <v>2021</v>
      </c>
      <c r="AZ4" s="14" t="s">
        <v>301</v>
      </c>
      <c r="BA4" s="14">
        <v>2019</v>
      </c>
      <c r="BB4" s="14">
        <v>2019</v>
      </c>
      <c r="BC4" s="14">
        <v>9</v>
      </c>
      <c r="BD4" s="14">
        <v>5</v>
      </c>
      <c r="BE4" s="14">
        <v>2</v>
      </c>
      <c r="BF4" s="14" t="s">
        <v>405</v>
      </c>
      <c r="BG4" s="14" t="s">
        <v>406</v>
      </c>
      <c r="BH4" s="14" t="s">
        <v>407</v>
      </c>
      <c r="BI4" s="14" t="s">
        <v>408</v>
      </c>
      <c r="BJ4" s="14" t="s">
        <v>409</v>
      </c>
      <c r="BK4" s="14" t="s">
        <v>410</v>
      </c>
      <c r="BL4" s="14">
        <v>1</v>
      </c>
      <c r="BM4" s="14">
        <v>1</v>
      </c>
      <c r="BN4" s="14">
        <v>2</v>
      </c>
      <c r="BO4" s="14">
        <v>2</v>
      </c>
      <c r="BP4" s="14" t="s">
        <v>412</v>
      </c>
      <c r="BQ4" s="14" t="s">
        <v>403</v>
      </c>
      <c r="BR4" s="14" t="s">
        <v>414</v>
      </c>
      <c r="BS4" s="14" t="s">
        <v>414</v>
      </c>
      <c r="BT4" s="14" t="s">
        <v>414</v>
      </c>
      <c r="BU4" s="14" t="s">
        <v>419</v>
      </c>
      <c r="BV4" s="14" t="s">
        <v>419</v>
      </c>
      <c r="BW4" s="14" t="s">
        <v>419</v>
      </c>
      <c r="BX4" s="14" t="s">
        <v>423</v>
      </c>
      <c r="BY4" s="14" t="s">
        <v>423</v>
      </c>
      <c r="BZ4" s="14">
        <v>1</v>
      </c>
      <c r="CA4" s="14">
        <v>2</v>
      </c>
      <c r="CB4" s="14">
        <v>3</v>
      </c>
      <c r="CC4" s="14">
        <v>4</v>
      </c>
      <c r="CD4" s="14">
        <v>5</v>
      </c>
      <c r="CE4" s="14">
        <v>6</v>
      </c>
      <c r="CF4" s="14" t="s">
        <v>830</v>
      </c>
      <c r="CG4" s="14" t="s">
        <v>831</v>
      </c>
      <c r="CH4" s="14" t="s">
        <v>431</v>
      </c>
      <c r="CI4" s="14" t="s">
        <v>843</v>
      </c>
      <c r="CJ4" s="14" t="s">
        <v>848</v>
      </c>
      <c r="CK4" s="14" t="s">
        <v>851</v>
      </c>
      <c r="CL4" s="14" t="s">
        <v>851</v>
      </c>
      <c r="CM4" s="14" t="s">
        <v>851</v>
      </c>
      <c r="CN4" s="14" t="s">
        <v>851</v>
      </c>
      <c r="CO4" s="14" t="s">
        <v>851</v>
      </c>
      <c r="CP4" s="14">
        <v>2016</v>
      </c>
      <c r="CQ4" s="14">
        <v>2017</v>
      </c>
      <c r="CR4" s="14">
        <v>2018</v>
      </c>
      <c r="CS4" s="14">
        <v>2019</v>
      </c>
      <c r="CT4" s="14">
        <v>2020</v>
      </c>
      <c r="CU4" s="14" t="s">
        <v>866</v>
      </c>
      <c r="CV4" s="14" t="s">
        <v>866</v>
      </c>
      <c r="CW4" s="14" t="s">
        <v>866</v>
      </c>
      <c r="CX4" s="14" t="s">
        <v>431</v>
      </c>
      <c r="CY4" s="14" t="s">
        <v>432</v>
      </c>
      <c r="CZ4" s="14" t="s">
        <v>433</v>
      </c>
      <c r="DA4" s="14" t="s">
        <v>434</v>
      </c>
      <c r="DB4" s="14" t="s">
        <v>435</v>
      </c>
      <c r="DC4" s="14" t="s">
        <v>436</v>
      </c>
      <c r="DD4" s="14" t="s">
        <v>438</v>
      </c>
      <c r="DE4" s="14" t="s">
        <v>440</v>
      </c>
      <c r="DF4" s="14" t="s">
        <v>441</v>
      </c>
      <c r="DG4" s="14" t="s">
        <v>438</v>
      </c>
      <c r="DH4" s="14" t="s">
        <v>440</v>
      </c>
      <c r="DI4" s="14" t="s">
        <v>441</v>
      </c>
      <c r="DJ4" s="14" t="s">
        <v>444</v>
      </c>
      <c r="DK4" s="14" t="s">
        <v>429</v>
      </c>
      <c r="DL4" s="14" t="s">
        <v>429</v>
      </c>
      <c r="DM4" s="14" t="s">
        <v>429</v>
      </c>
      <c r="DN4" s="14" t="s">
        <v>431</v>
      </c>
      <c r="DO4" s="14" t="s">
        <v>431</v>
      </c>
      <c r="DP4" s="14" t="s">
        <v>431</v>
      </c>
      <c r="DQ4" s="14" t="s">
        <v>431</v>
      </c>
      <c r="DR4" s="14" t="s">
        <v>431</v>
      </c>
      <c r="DS4" s="14" t="s">
        <v>431</v>
      </c>
      <c r="DT4" s="14" t="s">
        <v>431</v>
      </c>
      <c r="DU4" s="14" t="s">
        <v>431</v>
      </c>
      <c r="DV4" s="14" t="s">
        <v>431</v>
      </c>
      <c r="DW4" s="14" t="s">
        <v>431</v>
      </c>
      <c r="DX4" s="14" t="s">
        <v>431</v>
      </c>
      <c r="DY4" s="14" t="s">
        <v>431</v>
      </c>
      <c r="DZ4" s="14" t="s">
        <v>432</v>
      </c>
      <c r="EA4" s="14" t="s">
        <v>433</v>
      </c>
      <c r="EB4" s="14">
        <v>2018</v>
      </c>
      <c r="EC4" s="14">
        <v>2018</v>
      </c>
      <c r="ED4" s="14">
        <v>2018</v>
      </c>
      <c r="EE4" s="14">
        <v>2018</v>
      </c>
      <c r="EF4" s="14" t="s">
        <v>429</v>
      </c>
      <c r="EG4" s="14" t="s">
        <v>429</v>
      </c>
      <c r="EH4" s="14" t="s">
        <v>429</v>
      </c>
      <c r="EI4" s="14" t="s">
        <v>497</v>
      </c>
      <c r="EJ4" s="14" t="s">
        <v>497</v>
      </c>
      <c r="EK4" s="14" t="s">
        <v>497</v>
      </c>
      <c r="EL4" s="14" t="s">
        <v>497</v>
      </c>
      <c r="EM4" s="14" t="s">
        <v>429</v>
      </c>
      <c r="EN4" s="14" t="s">
        <v>885</v>
      </c>
      <c r="EO4" s="14" t="s">
        <v>889</v>
      </c>
      <c r="EP4" s="14" t="s">
        <v>891</v>
      </c>
      <c r="EQ4" s="14" t="s">
        <v>894</v>
      </c>
      <c r="ER4" s="14" t="s">
        <v>898</v>
      </c>
      <c r="ES4" s="14" t="s">
        <v>901</v>
      </c>
      <c r="ET4" s="14" t="s">
        <v>905</v>
      </c>
      <c r="EU4" s="14" t="s">
        <v>908</v>
      </c>
      <c r="EV4" s="14"/>
      <c r="EW4" s="14"/>
    </row>
    <row r="5" spans="1:154" ht="14" x14ac:dyDescent="0.2">
      <c r="A5" s="14" t="s">
        <v>289</v>
      </c>
      <c r="B5" s="14"/>
      <c r="C5" s="14" t="s">
        <v>394</v>
      </c>
      <c r="D5" s="14" t="s">
        <v>501</v>
      </c>
      <c r="E5" s="14" t="s">
        <v>394</v>
      </c>
      <c r="F5" s="14" t="s">
        <v>501</v>
      </c>
      <c r="G5" s="14">
        <v>2010</v>
      </c>
      <c r="H5" s="14">
        <v>2010</v>
      </c>
      <c r="I5" s="14">
        <v>2011</v>
      </c>
      <c r="J5" s="14">
        <v>2011</v>
      </c>
      <c r="K5" s="14">
        <v>2013</v>
      </c>
      <c r="L5" s="14">
        <v>2013</v>
      </c>
      <c r="M5" s="14">
        <v>2014</v>
      </c>
      <c r="N5" s="14">
        <v>2014</v>
      </c>
      <c r="O5" s="14">
        <v>2015</v>
      </c>
      <c r="P5" s="14">
        <v>2015</v>
      </c>
      <c r="Q5" s="14">
        <v>2016</v>
      </c>
      <c r="R5" s="14">
        <v>2016</v>
      </c>
      <c r="S5" s="14">
        <v>2010</v>
      </c>
      <c r="T5" s="14">
        <v>2010</v>
      </c>
      <c r="U5" s="14">
        <v>2011</v>
      </c>
      <c r="V5" s="14">
        <v>2011</v>
      </c>
      <c r="W5" s="14">
        <v>2013</v>
      </c>
      <c r="X5" s="14">
        <v>2013</v>
      </c>
      <c r="Y5" s="14">
        <v>2014</v>
      </c>
      <c r="Z5" s="14">
        <v>2014</v>
      </c>
      <c r="AA5" s="14">
        <v>2015</v>
      </c>
      <c r="AB5" s="14">
        <v>2015</v>
      </c>
      <c r="AC5" s="14">
        <v>2016</v>
      </c>
      <c r="AD5" s="14">
        <v>2016</v>
      </c>
      <c r="AE5" s="14">
        <v>2015</v>
      </c>
      <c r="AF5" s="14">
        <v>2015</v>
      </c>
      <c r="AG5" s="14">
        <v>2016</v>
      </c>
      <c r="AH5" s="14">
        <v>2016</v>
      </c>
      <c r="AI5" s="14">
        <v>2017</v>
      </c>
      <c r="AJ5" s="14">
        <v>2017</v>
      </c>
      <c r="AK5" s="14">
        <v>2018</v>
      </c>
      <c r="AL5" s="14">
        <v>2018</v>
      </c>
      <c r="AM5" s="14">
        <v>2019</v>
      </c>
      <c r="AN5" s="14">
        <v>2019</v>
      </c>
      <c r="AO5" s="14">
        <v>2020</v>
      </c>
      <c r="AP5" s="14">
        <v>2020</v>
      </c>
      <c r="AQ5" s="14" t="s">
        <v>290</v>
      </c>
      <c r="AR5" s="14" t="s">
        <v>290</v>
      </c>
      <c r="AS5" s="14">
        <v>2020</v>
      </c>
      <c r="AT5" s="14">
        <v>2021</v>
      </c>
      <c r="AU5" s="14" t="s">
        <v>290</v>
      </c>
      <c r="AV5" s="14" t="s">
        <v>394</v>
      </c>
      <c r="AW5" s="14" t="s">
        <v>501</v>
      </c>
      <c r="AX5" s="14" t="s">
        <v>290</v>
      </c>
      <c r="AY5" s="14" t="s">
        <v>290</v>
      </c>
      <c r="AZ5" s="14" t="s">
        <v>290</v>
      </c>
      <c r="BA5" s="14" t="s">
        <v>290</v>
      </c>
      <c r="BB5" s="14" t="s">
        <v>290</v>
      </c>
      <c r="BC5" s="14" t="s">
        <v>394</v>
      </c>
      <c r="BD5" s="14" t="s">
        <v>394</v>
      </c>
      <c r="BE5" s="14" t="s">
        <v>394</v>
      </c>
      <c r="BF5" s="14" t="s">
        <v>394</v>
      </c>
      <c r="BG5" s="14" t="s">
        <v>394</v>
      </c>
      <c r="BH5" s="14" t="s">
        <v>394</v>
      </c>
      <c r="BI5" s="14" t="s">
        <v>394</v>
      </c>
      <c r="BJ5" s="14" t="s">
        <v>394</v>
      </c>
      <c r="BK5" s="14" t="s">
        <v>394</v>
      </c>
      <c r="BL5" s="14" t="s">
        <v>388</v>
      </c>
      <c r="BM5" s="14" t="s">
        <v>389</v>
      </c>
      <c r="BN5" s="14" t="s">
        <v>389</v>
      </c>
      <c r="BO5" s="14" t="s">
        <v>390</v>
      </c>
      <c r="BP5" s="14" t="s">
        <v>394</v>
      </c>
      <c r="BQ5" s="14" t="s">
        <v>394</v>
      </c>
      <c r="BR5" s="14" t="s">
        <v>415</v>
      </c>
      <c r="BS5" s="14" t="s">
        <v>417</v>
      </c>
      <c r="BT5" s="14" t="s">
        <v>418</v>
      </c>
      <c r="BU5" s="14" t="s">
        <v>415</v>
      </c>
      <c r="BV5" s="14" t="s">
        <v>417</v>
      </c>
      <c r="BW5" s="14" t="s">
        <v>418</v>
      </c>
      <c r="BX5" s="14" t="s">
        <v>424</v>
      </c>
      <c r="BY5" s="14" t="s">
        <v>425</v>
      </c>
      <c r="BZ5" s="14"/>
      <c r="CA5" s="14"/>
      <c r="CB5" s="14"/>
      <c r="CC5" s="14"/>
      <c r="CD5" s="14"/>
      <c r="CE5" s="14"/>
      <c r="CF5" s="14"/>
      <c r="CG5" s="14"/>
      <c r="CH5" s="14"/>
      <c r="CI5" s="14"/>
      <c r="CJ5" s="14"/>
      <c r="CK5" s="14" t="s">
        <v>852</v>
      </c>
      <c r="CL5" s="14" t="s">
        <v>854</v>
      </c>
      <c r="CM5" s="14" t="s">
        <v>855</v>
      </c>
      <c r="CN5" s="14" t="s">
        <v>856</v>
      </c>
      <c r="CO5" s="14" t="s">
        <v>858</v>
      </c>
      <c r="CP5" s="14">
        <v>2016</v>
      </c>
      <c r="CQ5" s="14">
        <v>2017</v>
      </c>
      <c r="CR5" s="14">
        <v>2018</v>
      </c>
      <c r="CS5" s="14">
        <v>2019</v>
      </c>
      <c r="CT5" s="14">
        <v>2020</v>
      </c>
      <c r="CU5" s="14" t="s">
        <v>867</v>
      </c>
      <c r="CV5" s="14" t="s">
        <v>869</v>
      </c>
      <c r="CW5" s="14" t="s">
        <v>870</v>
      </c>
      <c r="CX5" s="14"/>
      <c r="CY5" s="14"/>
      <c r="CZ5" s="14"/>
      <c r="DA5" s="14"/>
      <c r="DB5" s="14"/>
      <c r="DC5" s="14"/>
      <c r="DD5" s="14" t="s">
        <v>439</v>
      </c>
      <c r="DE5" s="14" t="s">
        <v>439</v>
      </c>
      <c r="DF5" s="14" t="s">
        <v>439</v>
      </c>
      <c r="DG5" s="14" t="s">
        <v>442</v>
      </c>
      <c r="DH5" s="14" t="s">
        <v>442</v>
      </c>
      <c r="DI5" s="14" t="s">
        <v>442</v>
      </c>
      <c r="DJ5" s="14"/>
      <c r="DK5" s="14"/>
      <c r="DL5" s="14"/>
      <c r="DM5" s="14"/>
      <c r="DN5" s="14" t="s">
        <v>452</v>
      </c>
      <c r="DO5" s="14" t="s">
        <v>453</v>
      </c>
      <c r="DP5" s="14" t="s">
        <v>454</v>
      </c>
      <c r="DQ5" s="14" t="s">
        <v>455</v>
      </c>
      <c r="DR5" s="14" t="s">
        <v>456</v>
      </c>
      <c r="DS5" s="14" t="s">
        <v>457</v>
      </c>
      <c r="DT5" s="14" t="s">
        <v>458</v>
      </c>
      <c r="DU5" s="14" t="s">
        <v>458</v>
      </c>
      <c r="DV5" s="14" t="s">
        <v>460</v>
      </c>
      <c r="DW5" s="14" t="s">
        <v>461</v>
      </c>
      <c r="DX5" s="14" t="s">
        <v>461</v>
      </c>
      <c r="DY5" s="14"/>
      <c r="DZ5" s="14"/>
      <c r="EA5" s="14"/>
      <c r="EB5" s="14" t="s">
        <v>392</v>
      </c>
      <c r="EC5" s="14" t="s">
        <v>393</v>
      </c>
      <c r="ED5" s="14" t="s">
        <v>840</v>
      </c>
      <c r="EE5" s="14" t="s">
        <v>501</v>
      </c>
      <c r="EF5" s="14"/>
      <c r="EG5" s="14"/>
      <c r="EH5" s="14"/>
      <c r="EI5" s="14" t="s">
        <v>498</v>
      </c>
      <c r="EJ5" s="14" t="s">
        <v>499</v>
      </c>
      <c r="EK5" s="14" t="s">
        <v>500</v>
      </c>
      <c r="EL5" s="14" t="s">
        <v>501</v>
      </c>
      <c r="EM5" s="14"/>
      <c r="EN5" s="14"/>
      <c r="EO5" s="14"/>
      <c r="EP5" s="14"/>
      <c r="EQ5" s="14"/>
      <c r="ER5" s="14"/>
      <c r="ES5" s="14" t="s">
        <v>902</v>
      </c>
      <c r="ET5" s="14"/>
      <c r="EU5" s="14"/>
      <c r="EV5" s="14" t="s">
        <v>909</v>
      </c>
      <c r="EW5" s="14" t="s">
        <v>891</v>
      </c>
    </row>
    <row r="6" spans="1:154" ht="14" x14ac:dyDescent="0.2">
      <c r="A6" s="17" t="s">
        <v>915</v>
      </c>
      <c r="B6" s="14" t="s">
        <v>343</v>
      </c>
      <c r="C6" s="14">
        <v>69556</v>
      </c>
      <c r="D6" s="14">
        <v>69556</v>
      </c>
      <c r="E6" s="14">
        <v>69556</v>
      </c>
      <c r="F6" s="14">
        <v>69556</v>
      </c>
      <c r="G6" s="14">
        <v>414109</v>
      </c>
      <c r="H6" s="14">
        <v>414109</v>
      </c>
      <c r="I6" s="14">
        <v>414109</v>
      </c>
      <c r="J6" s="14">
        <v>414109</v>
      </c>
      <c r="K6" s="14">
        <v>414109</v>
      </c>
      <c r="L6" s="14">
        <v>414109</v>
      </c>
      <c r="M6" s="14">
        <v>414109</v>
      </c>
      <c r="N6" s="14">
        <v>414109</v>
      </c>
      <c r="O6" s="14">
        <v>414109</v>
      </c>
      <c r="P6" s="14">
        <v>414109</v>
      </c>
      <c r="Q6" s="14">
        <v>414109</v>
      </c>
      <c r="R6" s="14">
        <v>414109</v>
      </c>
      <c r="S6" s="14">
        <v>414109</v>
      </c>
      <c r="T6" s="14">
        <v>414109</v>
      </c>
      <c r="U6" s="14">
        <v>414109</v>
      </c>
      <c r="V6" s="14">
        <v>414109</v>
      </c>
      <c r="W6" s="14">
        <v>414109</v>
      </c>
      <c r="X6" s="14">
        <v>414109</v>
      </c>
      <c r="Y6" s="14">
        <v>414109</v>
      </c>
      <c r="Z6" s="14">
        <v>414109</v>
      </c>
      <c r="AA6" s="14">
        <v>414109</v>
      </c>
      <c r="AB6" s="14">
        <v>414109</v>
      </c>
      <c r="AC6" s="14">
        <v>414109</v>
      </c>
      <c r="AD6" s="14">
        <v>414109</v>
      </c>
      <c r="AE6" s="14">
        <v>1932086</v>
      </c>
      <c r="AF6" s="14">
        <v>1932086</v>
      </c>
      <c r="AG6" s="14">
        <v>1932086</v>
      </c>
      <c r="AH6" s="14">
        <v>1932086</v>
      </c>
      <c r="AI6" s="14">
        <v>1932086</v>
      </c>
      <c r="AJ6" s="14">
        <v>1932086</v>
      </c>
      <c r="AK6" s="14">
        <v>1932086</v>
      </c>
      <c r="AL6" s="14">
        <v>1932086</v>
      </c>
      <c r="AM6" s="14">
        <v>1932086</v>
      </c>
      <c r="AN6" s="14">
        <v>1932086</v>
      </c>
      <c r="AO6" s="14">
        <v>1932086</v>
      </c>
      <c r="AP6" s="14">
        <v>1932086</v>
      </c>
      <c r="AQ6" s="14">
        <v>6761</v>
      </c>
      <c r="AR6" s="14">
        <v>508680</v>
      </c>
      <c r="AS6" s="14">
        <v>3045660</v>
      </c>
      <c r="AT6" s="14">
        <v>3045660</v>
      </c>
      <c r="AU6" s="14">
        <v>329887</v>
      </c>
      <c r="AV6" s="14">
        <f>32773+134409</f>
        <v>167182</v>
      </c>
      <c r="AW6" s="14">
        <f>32773+134409</f>
        <v>167182</v>
      </c>
      <c r="AX6" s="14">
        <v>7506609</v>
      </c>
      <c r="AY6" s="14">
        <v>7506609</v>
      </c>
      <c r="AZ6" s="14">
        <v>124931</v>
      </c>
      <c r="BA6" s="14">
        <v>103512</v>
      </c>
      <c r="BB6" s="14">
        <v>103512</v>
      </c>
      <c r="BC6" s="14">
        <v>229704</v>
      </c>
      <c r="BD6" s="14">
        <v>143692</v>
      </c>
      <c r="BE6" s="14">
        <v>143692</v>
      </c>
      <c r="BF6" s="14">
        <v>2119324</v>
      </c>
      <c r="BG6" s="14">
        <v>2119324</v>
      </c>
      <c r="BH6" s="14">
        <v>2119324</v>
      </c>
      <c r="BI6" s="14">
        <v>2119324</v>
      </c>
      <c r="BJ6" s="14">
        <v>2119324</v>
      </c>
      <c r="BK6" s="14">
        <v>2119324</v>
      </c>
      <c r="BL6" s="14">
        <v>696</v>
      </c>
      <c r="BM6" s="14">
        <v>696</v>
      </c>
      <c r="BN6" s="14">
        <v>696</v>
      </c>
      <c r="BO6" s="14">
        <v>696</v>
      </c>
      <c r="BP6" s="14">
        <v>2057512</v>
      </c>
      <c r="BQ6" s="14">
        <v>2057512</v>
      </c>
      <c r="BR6" s="14">
        <v>249400</v>
      </c>
      <c r="BS6" s="14">
        <v>249400</v>
      </c>
      <c r="BT6" s="14">
        <v>249400</v>
      </c>
      <c r="BU6" s="14">
        <v>249400</v>
      </c>
      <c r="BV6" s="14">
        <v>249400</v>
      </c>
      <c r="BW6" s="14">
        <v>249400</v>
      </c>
      <c r="BX6" s="14">
        <v>33637</v>
      </c>
      <c r="BY6" s="14">
        <v>38512</v>
      </c>
      <c r="BZ6" s="14">
        <v>39067</v>
      </c>
      <c r="CA6" s="14">
        <v>39067</v>
      </c>
      <c r="CB6" s="14">
        <v>39067</v>
      </c>
      <c r="CC6" s="14">
        <v>39067</v>
      </c>
      <c r="CD6" s="14">
        <v>39067</v>
      </c>
      <c r="CE6" s="14">
        <v>39067</v>
      </c>
      <c r="CF6" s="14">
        <v>169804</v>
      </c>
      <c r="CG6" s="14">
        <v>169804</v>
      </c>
      <c r="CH6" s="14">
        <v>75317</v>
      </c>
      <c r="CI6" s="14">
        <v>38512</v>
      </c>
      <c r="CJ6" s="14">
        <v>45989</v>
      </c>
      <c r="CK6" s="14">
        <v>46382</v>
      </c>
      <c r="CL6" s="14">
        <v>46382</v>
      </c>
      <c r="CM6" s="14">
        <v>46382</v>
      </c>
      <c r="CN6" s="14">
        <v>46382</v>
      </c>
      <c r="CO6" s="14">
        <v>46382</v>
      </c>
      <c r="CP6" s="14">
        <v>29330</v>
      </c>
      <c r="CQ6" s="14">
        <v>29330</v>
      </c>
      <c r="CR6" s="14">
        <v>29330</v>
      </c>
      <c r="CS6" s="14">
        <v>29330</v>
      </c>
      <c r="CT6" s="14">
        <v>29330</v>
      </c>
      <c r="CU6" s="14">
        <v>27096</v>
      </c>
      <c r="CV6" s="14">
        <v>27096</v>
      </c>
      <c r="CW6" s="14">
        <v>27096</v>
      </c>
      <c r="CX6" s="14">
        <v>59891</v>
      </c>
      <c r="CY6" s="14">
        <v>59891</v>
      </c>
      <c r="CZ6" s="14">
        <v>59891</v>
      </c>
      <c r="DA6" s="14">
        <v>59891</v>
      </c>
      <c r="DB6" s="14">
        <v>59891</v>
      </c>
      <c r="DC6" s="14">
        <v>59891</v>
      </c>
      <c r="DD6" s="14">
        <v>30313</v>
      </c>
      <c r="DE6" s="14">
        <v>30313</v>
      </c>
      <c r="DF6" s="14">
        <v>30313</v>
      </c>
      <c r="DG6" s="14">
        <v>30313</v>
      </c>
      <c r="DH6" s="14">
        <v>30313</v>
      </c>
      <c r="DI6" s="14">
        <v>30313</v>
      </c>
      <c r="DJ6" s="14">
        <v>250634</v>
      </c>
      <c r="DK6" s="18">
        <v>356309</v>
      </c>
      <c r="DL6" s="18">
        <v>174984</v>
      </c>
      <c r="DM6" s="18">
        <v>73181</v>
      </c>
      <c r="DN6" s="14">
        <v>172720</v>
      </c>
      <c r="DO6" s="14">
        <v>172720</v>
      </c>
      <c r="DP6" s="14">
        <v>172720</v>
      </c>
      <c r="DQ6" s="14">
        <v>172720</v>
      </c>
      <c r="DR6" s="14">
        <v>172720</v>
      </c>
      <c r="DS6" s="14">
        <v>172720</v>
      </c>
      <c r="DT6" s="14">
        <v>172720</v>
      </c>
      <c r="DU6" s="14">
        <v>172720</v>
      </c>
      <c r="DV6" s="14">
        <v>165127</v>
      </c>
      <c r="DW6" s="14">
        <v>165127</v>
      </c>
      <c r="DX6" s="14">
        <v>165127</v>
      </c>
      <c r="DY6" s="14">
        <v>25186</v>
      </c>
      <c r="DZ6" s="14">
        <v>25186</v>
      </c>
      <c r="EA6" s="14">
        <v>25186</v>
      </c>
      <c r="EB6" s="14">
        <v>5156577</v>
      </c>
      <c r="EC6" s="14">
        <v>5156577</v>
      </c>
      <c r="ED6" s="14">
        <v>5156577</v>
      </c>
      <c r="EE6" s="14">
        <v>5156577</v>
      </c>
      <c r="EF6" s="14">
        <v>8952</v>
      </c>
      <c r="EG6" s="14">
        <v>4348</v>
      </c>
      <c r="EH6" s="14">
        <v>9642</v>
      </c>
      <c r="EI6" s="14">
        <v>30055</v>
      </c>
      <c r="EJ6" s="14">
        <v>30055</v>
      </c>
      <c r="EK6" s="14">
        <v>30055</v>
      </c>
      <c r="EL6" s="14">
        <v>30055</v>
      </c>
      <c r="EM6" s="14">
        <v>288563</v>
      </c>
      <c r="EN6" s="14">
        <v>2493</v>
      </c>
      <c r="EO6" s="14">
        <v>4547</v>
      </c>
      <c r="EP6" s="14">
        <v>78329</v>
      </c>
      <c r="EQ6" s="14">
        <v>203533</v>
      </c>
      <c r="ER6" s="14">
        <v>696</v>
      </c>
      <c r="ES6" s="14">
        <v>975</v>
      </c>
      <c r="ET6" s="14">
        <v>97297</v>
      </c>
      <c r="EU6" s="14">
        <v>61013</v>
      </c>
      <c r="EV6" s="14">
        <v>2344</v>
      </c>
      <c r="EW6" s="14">
        <v>3397</v>
      </c>
      <c r="EX6" s="19"/>
    </row>
    <row r="7" spans="1:154" ht="14" x14ac:dyDescent="0.2">
      <c r="A7" s="14" t="s">
        <v>481</v>
      </c>
      <c r="B7" s="14"/>
      <c r="C7" s="14" t="s">
        <v>482</v>
      </c>
      <c r="D7" s="14" t="s">
        <v>482</v>
      </c>
      <c r="E7" s="14" t="s">
        <v>482</v>
      </c>
      <c r="F7" s="14" t="s">
        <v>482</v>
      </c>
      <c r="G7" s="14" t="s">
        <v>482</v>
      </c>
      <c r="H7" s="14" t="s">
        <v>482</v>
      </c>
      <c r="I7" s="14" t="s">
        <v>482</v>
      </c>
      <c r="J7" s="14" t="s">
        <v>482</v>
      </c>
      <c r="K7" s="14" t="s">
        <v>482</v>
      </c>
      <c r="L7" s="14" t="s">
        <v>482</v>
      </c>
      <c r="M7" s="14" t="s">
        <v>482</v>
      </c>
      <c r="N7" s="14" t="s">
        <v>482</v>
      </c>
      <c r="O7" s="14" t="s">
        <v>482</v>
      </c>
      <c r="P7" s="14" t="s">
        <v>482</v>
      </c>
      <c r="Q7" s="14" t="s">
        <v>482</v>
      </c>
      <c r="R7" s="14" t="s">
        <v>482</v>
      </c>
      <c r="S7" s="14" t="s">
        <v>482</v>
      </c>
      <c r="T7" s="14" t="s">
        <v>482</v>
      </c>
      <c r="U7" s="14" t="s">
        <v>482</v>
      </c>
      <c r="V7" s="14" t="s">
        <v>482</v>
      </c>
      <c r="W7" s="14" t="s">
        <v>482</v>
      </c>
      <c r="X7" s="14" t="s">
        <v>482</v>
      </c>
      <c r="Y7" s="14" t="s">
        <v>482</v>
      </c>
      <c r="Z7" s="14" t="s">
        <v>482</v>
      </c>
      <c r="AA7" s="14" t="s">
        <v>482</v>
      </c>
      <c r="AB7" s="14" t="s">
        <v>482</v>
      </c>
      <c r="AC7" s="14" t="s">
        <v>482</v>
      </c>
      <c r="AD7" s="14" t="s">
        <v>482</v>
      </c>
      <c r="AE7" s="14" t="s">
        <v>483</v>
      </c>
      <c r="AF7" s="14" t="s">
        <v>483</v>
      </c>
      <c r="AG7" s="14" t="s">
        <v>483</v>
      </c>
      <c r="AH7" s="14" t="s">
        <v>483</v>
      </c>
      <c r="AI7" s="14" t="s">
        <v>483</v>
      </c>
      <c r="AJ7" s="14" t="s">
        <v>483</v>
      </c>
      <c r="AK7" s="14" t="s">
        <v>483</v>
      </c>
      <c r="AL7" s="14" t="s">
        <v>483</v>
      </c>
      <c r="AM7" s="14" t="s">
        <v>483</v>
      </c>
      <c r="AN7" s="14" t="s">
        <v>483</v>
      </c>
      <c r="AO7" s="14" t="s">
        <v>483</v>
      </c>
      <c r="AP7" s="14" t="s">
        <v>483</v>
      </c>
      <c r="AQ7" s="14" t="s">
        <v>482</v>
      </c>
      <c r="AR7" s="14" t="s">
        <v>482</v>
      </c>
      <c r="AS7" s="14" t="s">
        <v>483</v>
      </c>
      <c r="AT7" s="14" t="s">
        <v>483</v>
      </c>
      <c r="AU7" s="14" t="s">
        <v>484</v>
      </c>
      <c r="AV7" s="14" t="s">
        <v>484</v>
      </c>
      <c r="AW7" s="14" t="s">
        <v>484</v>
      </c>
      <c r="AX7" s="14" t="s">
        <v>483</v>
      </c>
      <c r="AY7" s="14" t="s">
        <v>483</v>
      </c>
      <c r="AZ7" s="14" t="s">
        <v>484</v>
      </c>
      <c r="BA7" s="14" t="s">
        <v>482</v>
      </c>
      <c r="BB7" s="14" t="s">
        <v>483</v>
      </c>
      <c r="BC7" s="14" t="s">
        <v>482</v>
      </c>
      <c r="BD7" s="14" t="s">
        <v>482</v>
      </c>
      <c r="BE7" s="14" t="s">
        <v>482</v>
      </c>
      <c r="BF7" s="14" t="s">
        <v>482</v>
      </c>
      <c r="BG7" s="14" t="s">
        <v>482</v>
      </c>
      <c r="BH7" s="14" t="s">
        <v>482</v>
      </c>
      <c r="BI7" s="14" t="s">
        <v>482</v>
      </c>
      <c r="BJ7" s="14" t="s">
        <v>482</v>
      </c>
      <c r="BK7" s="14" t="s">
        <v>482</v>
      </c>
      <c r="BL7" s="14" t="s">
        <v>482</v>
      </c>
      <c r="BM7" s="14" t="s">
        <v>482</v>
      </c>
      <c r="BN7" s="14" t="s">
        <v>482</v>
      </c>
      <c r="BO7" s="14" t="s">
        <v>482</v>
      </c>
      <c r="BP7" s="18" t="s">
        <v>483</v>
      </c>
      <c r="BQ7" s="14" t="s">
        <v>483</v>
      </c>
      <c r="BR7" s="14" t="s">
        <v>483</v>
      </c>
      <c r="BS7" s="14" t="s">
        <v>483</v>
      </c>
      <c r="BT7" s="14" t="s">
        <v>483</v>
      </c>
      <c r="BU7" s="14" t="s">
        <v>483</v>
      </c>
      <c r="BV7" s="14" t="s">
        <v>483</v>
      </c>
      <c r="BW7" s="14" t="s">
        <v>483</v>
      </c>
      <c r="BX7" s="14" t="s">
        <v>482</v>
      </c>
      <c r="BY7" s="14" t="s">
        <v>482</v>
      </c>
      <c r="BZ7" s="14" t="s">
        <v>482</v>
      </c>
      <c r="CA7" s="14" t="s">
        <v>482</v>
      </c>
      <c r="CB7" s="14" t="s">
        <v>482</v>
      </c>
      <c r="CC7" s="14" t="s">
        <v>482</v>
      </c>
      <c r="CD7" s="14" t="s">
        <v>482</v>
      </c>
      <c r="CE7" s="14" t="s">
        <v>482</v>
      </c>
      <c r="CF7" s="14" t="s">
        <v>482</v>
      </c>
      <c r="CG7" s="14" t="s">
        <v>482</v>
      </c>
      <c r="CH7" s="14" t="s">
        <v>482</v>
      </c>
      <c r="CI7" s="14" t="s">
        <v>482</v>
      </c>
      <c r="CJ7" s="14" t="s">
        <v>482</v>
      </c>
      <c r="CK7" s="14" t="s">
        <v>482</v>
      </c>
      <c r="CL7" s="14" t="s">
        <v>482</v>
      </c>
      <c r="CM7" s="14" t="s">
        <v>482</v>
      </c>
      <c r="CN7" s="14" t="s">
        <v>482</v>
      </c>
      <c r="CO7" s="14" t="s">
        <v>482</v>
      </c>
      <c r="CP7" s="14" t="s">
        <v>482</v>
      </c>
      <c r="CQ7" s="14" t="s">
        <v>482</v>
      </c>
      <c r="CR7" s="14" t="s">
        <v>482</v>
      </c>
      <c r="CS7" s="14" t="s">
        <v>482</v>
      </c>
      <c r="CT7" s="14" t="s">
        <v>482</v>
      </c>
      <c r="CU7" s="14" t="s">
        <v>482</v>
      </c>
      <c r="CV7" s="14" t="s">
        <v>482</v>
      </c>
      <c r="CW7" s="14" t="s">
        <v>482</v>
      </c>
      <c r="CX7" s="14" t="s">
        <v>482</v>
      </c>
      <c r="CY7" s="14" t="s">
        <v>482</v>
      </c>
      <c r="CZ7" s="14" t="s">
        <v>482</v>
      </c>
      <c r="DA7" s="14" t="s">
        <v>482</v>
      </c>
      <c r="DB7" s="14" t="s">
        <v>482</v>
      </c>
      <c r="DC7" s="14" t="s">
        <v>482</v>
      </c>
      <c r="DD7" s="14" t="s">
        <v>482</v>
      </c>
      <c r="DE7" s="14" t="s">
        <v>482</v>
      </c>
      <c r="DF7" s="14" t="s">
        <v>482</v>
      </c>
      <c r="DG7" s="14" t="s">
        <v>482</v>
      </c>
      <c r="DH7" s="14" t="s">
        <v>482</v>
      </c>
      <c r="DI7" s="14" t="s">
        <v>482</v>
      </c>
      <c r="DJ7" s="14" t="s">
        <v>482</v>
      </c>
      <c r="DK7" s="14" t="s">
        <v>484</v>
      </c>
      <c r="DL7" s="14" t="s">
        <v>484</v>
      </c>
      <c r="DM7" s="14" t="s">
        <v>484</v>
      </c>
      <c r="DN7" s="14" t="s">
        <v>482</v>
      </c>
      <c r="DO7" s="14" t="s">
        <v>482</v>
      </c>
      <c r="DP7" s="14" t="s">
        <v>482</v>
      </c>
      <c r="DQ7" s="14" t="s">
        <v>482</v>
      </c>
      <c r="DR7" s="14" t="s">
        <v>482</v>
      </c>
      <c r="DS7" s="14" t="s">
        <v>482</v>
      </c>
      <c r="DT7" s="14" t="s">
        <v>482</v>
      </c>
      <c r="DU7" s="14" t="s">
        <v>482</v>
      </c>
      <c r="DV7" s="14" t="s">
        <v>485</v>
      </c>
      <c r="DW7" s="14" t="s">
        <v>485</v>
      </c>
      <c r="DX7" s="14" t="s">
        <v>485</v>
      </c>
      <c r="DY7" s="14" t="s">
        <v>482</v>
      </c>
      <c r="DZ7" s="14" t="s">
        <v>482</v>
      </c>
      <c r="EA7" s="14" t="s">
        <v>482</v>
      </c>
      <c r="EB7" s="14" t="s">
        <v>483</v>
      </c>
      <c r="EC7" s="14" t="s">
        <v>483</v>
      </c>
      <c r="ED7" s="14" t="s">
        <v>483</v>
      </c>
      <c r="EE7" s="14" t="s">
        <v>483</v>
      </c>
      <c r="EF7" s="14" t="s">
        <v>484</v>
      </c>
      <c r="EG7" s="14" t="s">
        <v>484</v>
      </c>
      <c r="EH7" s="14" t="s">
        <v>484</v>
      </c>
      <c r="EI7" s="14" t="s">
        <v>484</v>
      </c>
      <c r="EJ7" s="14" t="s">
        <v>484</v>
      </c>
      <c r="EK7" s="14" t="s">
        <v>484</v>
      </c>
      <c r="EL7" s="14" t="s">
        <v>484</v>
      </c>
      <c r="EM7" s="14" t="s">
        <v>484</v>
      </c>
      <c r="EN7" s="14" t="s">
        <v>482</v>
      </c>
      <c r="EO7" s="14" t="s">
        <v>483</v>
      </c>
      <c r="EP7" s="14" t="s">
        <v>482</v>
      </c>
      <c r="EQ7" s="14" t="s">
        <v>482</v>
      </c>
      <c r="ER7" s="14" t="s">
        <v>482</v>
      </c>
      <c r="ES7" s="14" t="s">
        <v>482</v>
      </c>
      <c r="ET7" s="14" t="s">
        <v>482</v>
      </c>
      <c r="EU7" s="14" t="s">
        <v>483</v>
      </c>
      <c r="EV7" s="14" t="s">
        <v>482</v>
      </c>
      <c r="EW7" s="14" t="s">
        <v>482</v>
      </c>
    </row>
    <row r="8" spans="1:154" ht="14" x14ac:dyDescent="0.2">
      <c r="A8" s="14" t="s">
        <v>288</v>
      </c>
      <c r="B8" s="14" t="s">
        <v>343</v>
      </c>
      <c r="C8" s="14">
        <v>16258.347919877846</v>
      </c>
      <c r="D8" s="14">
        <v>8463.6520801221541</v>
      </c>
      <c r="E8" s="14">
        <v>29387.015158454175</v>
      </c>
      <c r="F8" s="14">
        <v>8294.9848415458255</v>
      </c>
      <c r="G8" s="20">
        <v>5212.9803793223209</v>
      </c>
      <c r="H8" s="14">
        <v>5178.9086121372065</v>
      </c>
      <c r="I8" s="14">
        <v>10233.207077590507</v>
      </c>
      <c r="J8" s="14">
        <v>10166.323371201024</v>
      </c>
      <c r="K8" s="14">
        <v>4627.1573859887476</v>
      </c>
      <c r="L8" s="14">
        <v>4596.9145272567948</v>
      </c>
      <c r="M8" s="14">
        <v>7115.2331694847753</v>
      </c>
      <c r="N8" s="14">
        <v>7068.7283775273581</v>
      </c>
      <c r="O8" s="14">
        <v>4872.0540362030943</v>
      </c>
      <c r="P8" s="14">
        <v>4840.2105457703947</v>
      </c>
      <c r="Q8" s="14">
        <v>5272.5794038521699</v>
      </c>
      <c r="R8" s="14">
        <v>5238.118100559017</v>
      </c>
      <c r="S8" s="20">
        <v>2671.7941662528178</v>
      </c>
      <c r="T8" s="14">
        <v>3702.0938774222054</v>
      </c>
      <c r="U8" s="14">
        <v>5160.0257680428385</v>
      </c>
      <c r="V8" s="14">
        <v>7149.8396263077229</v>
      </c>
      <c r="W8" s="14">
        <v>2392.3632835967483</v>
      </c>
      <c r="X8" s="20">
        <v>3314.908602107912</v>
      </c>
      <c r="Y8" s="14">
        <v>3642.2793862200897</v>
      </c>
      <c r="Z8" s="14">
        <v>5046.8184959389491</v>
      </c>
      <c r="AA8" s="14">
        <v>2510.703434535103</v>
      </c>
      <c r="AB8" s="14">
        <v>3478.8831903362216</v>
      </c>
      <c r="AC8" s="14">
        <v>2825.5991295463009</v>
      </c>
      <c r="AD8" s="14">
        <v>3915.209251397489</v>
      </c>
      <c r="AE8" s="14">
        <v>9826.9546099310537</v>
      </c>
      <c r="AF8" s="14">
        <v>19735.123720770633</v>
      </c>
      <c r="AG8" s="14">
        <v>19232.472146065327</v>
      </c>
      <c r="AH8" s="14">
        <v>38623.890342924584</v>
      </c>
      <c r="AI8" s="14">
        <v>17657.087959248522</v>
      </c>
      <c r="AJ8" s="14">
        <v>35460.102265267698</v>
      </c>
      <c r="AK8" s="14">
        <v>16997.793478133739</v>
      </c>
      <c r="AL8" s="14">
        <v>34136.064588318171</v>
      </c>
      <c r="AM8" s="14">
        <v>44354.899675724089</v>
      </c>
      <c r="AN8" s="14">
        <v>89076.368770255809</v>
      </c>
      <c r="AO8" s="14">
        <v>38026.459741056904</v>
      </c>
      <c r="AP8" s="14">
        <v>76367.187744436582</v>
      </c>
      <c r="AQ8" s="14">
        <v>6631.4402597398275</v>
      </c>
      <c r="AR8" s="14">
        <v>37509</v>
      </c>
      <c r="AS8" s="14">
        <v>919166.49177504622</v>
      </c>
      <c r="AT8" s="14">
        <v>166356.55804674391</v>
      </c>
      <c r="AU8" s="14">
        <v>46709</v>
      </c>
      <c r="AV8" s="14">
        <v>135509.52064829718</v>
      </c>
      <c r="AW8" s="14">
        <v>21548.165733213209</v>
      </c>
      <c r="AX8" s="14">
        <v>266312</v>
      </c>
      <c r="AY8" s="14">
        <v>157844</v>
      </c>
      <c r="AZ8" s="14">
        <v>99774</v>
      </c>
      <c r="BA8" s="14">
        <v>32837.242050398301</v>
      </c>
      <c r="BB8" s="14">
        <v>70289.431499734113</v>
      </c>
      <c r="BC8" s="14">
        <v>25316</v>
      </c>
      <c r="BD8" s="14">
        <v>19872</v>
      </c>
      <c r="BE8" s="14">
        <v>34135</v>
      </c>
      <c r="BF8" s="14">
        <v>279029.12</v>
      </c>
      <c r="BG8" s="14">
        <v>312520</v>
      </c>
      <c r="BH8" s="14">
        <v>311998</v>
      </c>
      <c r="BI8" s="14">
        <v>282475</v>
      </c>
      <c r="BJ8" s="14">
        <v>269044</v>
      </c>
      <c r="BK8" s="14">
        <v>277430</v>
      </c>
      <c r="BL8" s="14">
        <v>36049.309792223517</v>
      </c>
      <c r="BM8" s="14">
        <v>92361.753325743091</v>
      </c>
      <c r="BN8" s="14">
        <v>60498.132596898446</v>
      </c>
      <c r="BO8" s="14">
        <v>123838.88862466688</v>
      </c>
      <c r="BP8" s="18">
        <v>435613</v>
      </c>
      <c r="BQ8" s="14">
        <v>1535469</v>
      </c>
      <c r="BR8" s="14">
        <v>6234</v>
      </c>
      <c r="BS8" s="14">
        <v>3866</v>
      </c>
      <c r="BT8" s="14">
        <v>7653</v>
      </c>
      <c r="BU8" s="14">
        <v>6337</v>
      </c>
      <c r="BV8" s="14">
        <v>3930</v>
      </c>
      <c r="BW8" s="14">
        <v>7780</v>
      </c>
      <c r="BX8" s="14">
        <v>0.434</v>
      </c>
      <c r="BY8" s="14">
        <v>0.47899999999999998</v>
      </c>
      <c r="BZ8" s="14">
        <v>4761</v>
      </c>
      <c r="CA8" s="14">
        <v>4998</v>
      </c>
      <c r="CB8" s="14">
        <v>5257</v>
      </c>
      <c r="CC8" s="14">
        <v>4983</v>
      </c>
      <c r="CD8" s="14">
        <v>9649</v>
      </c>
      <c r="CE8" s="14">
        <v>9429</v>
      </c>
      <c r="CF8" s="14">
        <v>13630</v>
      </c>
      <c r="CG8" s="14">
        <v>12896</v>
      </c>
      <c r="CH8" s="14">
        <v>33024</v>
      </c>
      <c r="CI8" s="14">
        <v>31185</v>
      </c>
      <c r="CJ8" s="14">
        <v>7180</v>
      </c>
      <c r="CK8" s="14">
        <v>2577</v>
      </c>
      <c r="CL8" s="14">
        <v>3217</v>
      </c>
      <c r="CM8" s="14">
        <v>522</v>
      </c>
      <c r="CN8" s="14">
        <v>11.7</v>
      </c>
      <c r="CO8" s="14">
        <v>2073</v>
      </c>
      <c r="CP8" s="14">
        <v>710</v>
      </c>
      <c r="CQ8" s="14">
        <v>621</v>
      </c>
      <c r="CR8" s="14">
        <v>1615</v>
      </c>
      <c r="CS8" s="14">
        <v>4023</v>
      </c>
      <c r="CT8" s="14">
        <v>4354</v>
      </c>
      <c r="CU8" s="14">
        <v>157</v>
      </c>
      <c r="CV8" s="14">
        <v>4403</v>
      </c>
      <c r="CW8" s="14">
        <v>3035</v>
      </c>
      <c r="CX8" s="14">
        <v>6515</v>
      </c>
      <c r="CY8" s="14">
        <v>3527</v>
      </c>
      <c r="CZ8" s="14">
        <v>26147</v>
      </c>
      <c r="DA8" s="18">
        <v>11617</v>
      </c>
      <c r="DB8" s="18">
        <v>10996</v>
      </c>
      <c r="DC8" s="18">
        <v>3083</v>
      </c>
      <c r="DD8" s="14">
        <v>172</v>
      </c>
      <c r="DE8" s="14">
        <v>4754</v>
      </c>
      <c r="DF8" s="14">
        <v>8973</v>
      </c>
      <c r="DG8" s="14">
        <v>1443</v>
      </c>
      <c r="DH8" s="14">
        <v>4775</v>
      </c>
      <c r="DI8" s="14">
        <v>10196</v>
      </c>
      <c r="DJ8" s="14">
        <v>7.79143537187112E-3</v>
      </c>
      <c r="DK8" s="14">
        <v>96658</v>
      </c>
      <c r="DL8" s="14">
        <v>6.75</v>
      </c>
      <c r="DM8" s="14">
        <v>4.2</v>
      </c>
      <c r="DN8" s="14">
        <v>314</v>
      </c>
      <c r="DO8" s="14">
        <v>578</v>
      </c>
      <c r="DP8" s="14">
        <v>30</v>
      </c>
      <c r="DQ8" s="14">
        <v>2456</v>
      </c>
      <c r="DR8" s="14">
        <v>51</v>
      </c>
      <c r="DS8" s="14">
        <v>3564</v>
      </c>
      <c r="DT8" s="14">
        <v>3823</v>
      </c>
      <c r="DU8" s="14">
        <v>3729</v>
      </c>
      <c r="DV8" s="14">
        <v>6.82</v>
      </c>
      <c r="DW8" s="14">
        <v>4.29</v>
      </c>
      <c r="DX8" s="14">
        <v>3.22</v>
      </c>
      <c r="DY8" s="14">
        <v>9090</v>
      </c>
      <c r="DZ8" s="14">
        <v>7997</v>
      </c>
      <c r="EA8" s="14">
        <v>8099</v>
      </c>
      <c r="EB8" s="14">
        <v>86526.4423982343</v>
      </c>
      <c r="EC8" s="14">
        <v>777114.07745355717</v>
      </c>
      <c r="ED8" s="14">
        <v>107848.52984676926</v>
      </c>
      <c r="EE8" s="14">
        <v>30269.031463946947</v>
      </c>
      <c r="EF8" s="14">
        <v>4.74</v>
      </c>
      <c r="EG8" s="14">
        <v>3.4</v>
      </c>
      <c r="EH8" s="14">
        <v>4.0199999999999996</v>
      </c>
      <c r="EI8" s="14">
        <v>601.64</v>
      </c>
      <c r="EJ8" s="14">
        <v>6557.32</v>
      </c>
      <c r="EK8" s="14">
        <v>4716.2700000000004</v>
      </c>
      <c r="EL8" s="14">
        <v>60.77</v>
      </c>
      <c r="EM8" s="14">
        <v>5.1000000000000004E-3</v>
      </c>
      <c r="EN8" s="14">
        <v>2493</v>
      </c>
      <c r="EO8" s="14">
        <v>4563</v>
      </c>
      <c r="EP8" s="14">
        <v>78329</v>
      </c>
      <c r="EQ8" s="14">
        <v>59827</v>
      </c>
      <c r="ER8" s="14">
        <v>696</v>
      </c>
      <c r="ES8" s="14">
        <v>175</v>
      </c>
      <c r="ET8" s="14">
        <v>3016</v>
      </c>
      <c r="EU8" s="18">
        <v>18752</v>
      </c>
      <c r="EV8" s="14">
        <v>2345</v>
      </c>
      <c r="EW8" s="14">
        <v>2771</v>
      </c>
    </row>
    <row r="9" spans="1:154" ht="14" x14ac:dyDescent="0.2">
      <c r="A9" s="14" t="s">
        <v>832</v>
      </c>
      <c r="B9" s="14"/>
      <c r="C9" s="14">
        <f>C8/(C20+C21)/C22</f>
        <v>1.8554516248563714E-3</v>
      </c>
      <c r="D9" s="14">
        <f>D8/(D20+D21)/D22</f>
        <v>4.4223381566818529E-2</v>
      </c>
      <c r="E9" s="14">
        <f t="shared" ref="E9:BR9" si="0">E8/(E20+E21)/(E22+E23)</f>
        <v>1.7723071739265371E-3</v>
      </c>
      <c r="F9" s="14">
        <f t="shared" si="0"/>
        <v>4.3342079313515726E-2</v>
      </c>
      <c r="G9" s="14">
        <f t="shared" si="0"/>
        <v>7.8642337877030868E-3</v>
      </c>
      <c r="H9" s="14">
        <f t="shared" si="0"/>
        <v>7.7617692951895464E-3</v>
      </c>
      <c r="I9" s="14">
        <f t="shared" si="0"/>
        <v>7.8981382887871598E-3</v>
      </c>
      <c r="J9" s="14">
        <f t="shared" si="0"/>
        <v>7.7952320485342608E-3</v>
      </c>
      <c r="K9" s="14">
        <f t="shared" si="0"/>
        <v>7.8397694843730884E-3</v>
      </c>
      <c r="L9" s="14">
        <f t="shared" si="0"/>
        <v>7.7376237415932268E-3</v>
      </c>
      <c r="M9" s="14">
        <f t="shared" si="0"/>
        <v>7.9340244976413635E-3</v>
      </c>
      <c r="N9" s="14">
        <f t="shared" si="0"/>
        <v>7.830650689628179E-3</v>
      </c>
      <c r="O9" s="14">
        <f t="shared" si="0"/>
        <v>7.8812360659659495E-3</v>
      </c>
      <c r="P9" s="14">
        <f t="shared" si="0"/>
        <v>7.7785500477627117E-3</v>
      </c>
      <c r="Q9" s="14">
        <f t="shared" si="0"/>
        <v>7.8836414531282453E-3</v>
      </c>
      <c r="R9" s="14">
        <f t="shared" si="0"/>
        <v>7.7809240947103635E-3</v>
      </c>
      <c r="S9" s="14">
        <f t="shared" si="0"/>
        <v>4.0042896053594738E-3</v>
      </c>
      <c r="T9" s="14">
        <f t="shared" si="0"/>
        <v>4.0042896053594746E-3</v>
      </c>
      <c r="U9" s="14">
        <f t="shared" si="0"/>
        <v>3.9565530988572356E-3</v>
      </c>
      <c r="V9" s="14">
        <f t="shared" si="0"/>
        <v>3.9565530988572347E-3</v>
      </c>
      <c r="W9" s="14">
        <f t="shared" si="0"/>
        <v>4.026876469404507E-3</v>
      </c>
      <c r="X9" s="14">
        <f t="shared" si="0"/>
        <v>4.0268764694045061E-3</v>
      </c>
      <c r="Y9" s="14">
        <f t="shared" si="0"/>
        <v>4.0348724783650048E-3</v>
      </c>
      <c r="Z9" s="14">
        <f t="shared" si="0"/>
        <v>4.0348724783650057E-3</v>
      </c>
      <c r="AA9" s="14">
        <f t="shared" si="0"/>
        <v>4.0348724783650057E-3</v>
      </c>
      <c r="AB9" s="14">
        <f t="shared" si="0"/>
        <v>4.0348724783650057E-3</v>
      </c>
      <c r="AC9" s="14">
        <f t="shared" si="0"/>
        <v>4.1972654924930198E-3</v>
      </c>
      <c r="AD9" s="14">
        <f t="shared" si="0"/>
        <v>4.1972654924930198E-3</v>
      </c>
      <c r="AE9" s="14">
        <f t="shared" si="0"/>
        <v>4.9901383046710357E-3</v>
      </c>
      <c r="AF9" s="14">
        <f t="shared" si="0"/>
        <v>4.9901383046710365E-3</v>
      </c>
      <c r="AG9" s="14">
        <f t="shared" si="0"/>
        <v>4.8950155767893914E-3</v>
      </c>
      <c r="AH9" s="14">
        <f t="shared" si="0"/>
        <v>4.8950155767893914E-3</v>
      </c>
      <c r="AI9" s="14">
        <f t="shared" si="0"/>
        <v>4.8316782587460739E-3</v>
      </c>
      <c r="AJ9" s="14">
        <f t="shared" si="0"/>
        <v>4.8316782587460748E-3</v>
      </c>
      <c r="AK9" s="14">
        <f t="shared" si="0"/>
        <v>4.6273678124610336E-3</v>
      </c>
      <c r="AL9" s="14">
        <f t="shared" si="0"/>
        <v>4.6273678124610345E-3</v>
      </c>
      <c r="AM9" s="14">
        <f t="shared" si="0"/>
        <v>4.4273807769413635E-3</v>
      </c>
      <c r="AN9" s="14">
        <f t="shared" si="0"/>
        <v>4.4273807769413627E-3</v>
      </c>
      <c r="AO9" s="14">
        <f t="shared" si="0"/>
        <v>4.0612579452945687E-3</v>
      </c>
      <c r="AP9" s="14">
        <f t="shared" si="0"/>
        <v>4.0612579452945687E-3</v>
      </c>
      <c r="AQ9" s="14">
        <f t="shared" si="0"/>
        <v>5.8806599343210241E-3</v>
      </c>
      <c r="AR9" s="14">
        <f t="shared" si="0"/>
        <v>8.7698674437263428E-3</v>
      </c>
      <c r="AS9" s="14">
        <f t="shared" si="0"/>
        <v>1.2624830796980463E-2</v>
      </c>
      <c r="AT9" s="14">
        <f t="shared" si="0"/>
        <v>1.2624830796980464E-2</v>
      </c>
      <c r="AU9" s="14">
        <f t="shared" si="0"/>
        <v>1.1260876477701057E-2</v>
      </c>
      <c r="AV9" s="14">
        <f t="shared" si="0"/>
        <v>9.5194605302632383E-3</v>
      </c>
      <c r="AW9" s="14">
        <f t="shared" si="0"/>
        <v>1.9678690167317998E-2</v>
      </c>
      <c r="AX9" s="14">
        <f t="shared" si="0"/>
        <v>4.0100663036016148E-3</v>
      </c>
      <c r="AY9" s="14">
        <f t="shared" si="0"/>
        <v>4.060451553267291E-3</v>
      </c>
      <c r="AZ9" s="14">
        <f>AZ8/(AZ20+AZ21)/(AZ22+AZ23)</f>
        <v>3.3833599754761169E-2</v>
      </c>
      <c r="BA9" s="14">
        <f t="shared" si="0"/>
        <v>7.3617305488824546E-3</v>
      </c>
      <c r="BB9" s="14">
        <f t="shared" si="0"/>
        <v>1.5758079023232001E-2</v>
      </c>
      <c r="BC9" s="14">
        <f t="shared" si="0"/>
        <v>7.5661123284952768E-3</v>
      </c>
      <c r="BD9" s="14">
        <f t="shared" si="0"/>
        <v>5.7120978507197041E-3</v>
      </c>
      <c r="BE9" s="14">
        <f t="shared" si="0"/>
        <v>6.3528665134980969E-3</v>
      </c>
      <c r="BF9" s="14">
        <f t="shared" si="0"/>
        <v>8.5050532427042424E-3</v>
      </c>
      <c r="BG9" s="14">
        <f t="shared" si="0"/>
        <v>8.5275152541087716E-3</v>
      </c>
      <c r="BH9" s="14">
        <f t="shared" si="0"/>
        <v>7.8268555023798588E-3</v>
      </c>
      <c r="BI9" s="14">
        <f t="shared" si="0"/>
        <v>7.2955125194628032E-3</v>
      </c>
      <c r="BJ9" s="14">
        <f t="shared" si="0"/>
        <v>7.3470035238348639E-3</v>
      </c>
      <c r="BK9" s="14">
        <f t="shared" si="0"/>
        <v>7.3372236749886643E-3</v>
      </c>
      <c r="BL9" s="14">
        <f t="shared" si="0"/>
        <v>2.8608619757438348E-3</v>
      </c>
      <c r="BM9" s="14">
        <f t="shared" si="0"/>
        <v>2.7899718717776033E-3</v>
      </c>
      <c r="BN9" s="14">
        <f t="shared" si="0"/>
        <v>2.788591616216112E-3</v>
      </c>
      <c r="BO9" s="14">
        <f t="shared" si="0"/>
        <v>2.726404056193552E-3</v>
      </c>
      <c r="BP9" s="14">
        <f t="shared" si="0"/>
        <v>3.9173082701190135E-3</v>
      </c>
      <c r="BQ9" s="14">
        <f t="shared" si="0"/>
        <v>6.576397524466363E-3</v>
      </c>
      <c r="BR9" s="14">
        <f t="shared" si="0"/>
        <v>1.2021636631859072E-2</v>
      </c>
      <c r="BS9" s="14">
        <f t="shared" ref="BS9:EM9" si="1">BS8/(BS20+BS21)/(BS22+BS23)</f>
        <v>1.9070639305445936E-2</v>
      </c>
      <c r="BT9" s="14">
        <f t="shared" si="1"/>
        <v>6.4444090772444911E-3</v>
      </c>
      <c r="BU9" s="14">
        <f t="shared" si="1"/>
        <v>1.2021018286668184E-2</v>
      </c>
      <c r="BV9" s="14">
        <f t="shared" si="1"/>
        <v>1.907026397515528E-2</v>
      </c>
      <c r="BW9" s="14">
        <f t="shared" si="1"/>
        <v>6.4445372192733072E-3</v>
      </c>
      <c r="BX9" s="14">
        <f t="shared" si="1"/>
        <v>1.1890410958904109E-3</v>
      </c>
      <c r="BY9" s="14">
        <f t="shared" si="1"/>
        <v>1.3123287671232876E-3</v>
      </c>
      <c r="BZ9" s="14">
        <f t="shared" si="1"/>
        <v>3.2609589041095892E-2</v>
      </c>
      <c r="CA9" s="14">
        <f t="shared" si="1"/>
        <v>3.4232876712328768E-2</v>
      </c>
      <c r="CB9" s="14">
        <f t="shared" si="1"/>
        <v>3.6006849315068493E-2</v>
      </c>
      <c r="CC9" s="14">
        <f t="shared" si="1"/>
        <v>3.4130136986301365E-2</v>
      </c>
      <c r="CD9" s="14">
        <f t="shared" si="1"/>
        <v>3.1470971950424004E-2</v>
      </c>
      <c r="CE9" s="14">
        <f t="shared" si="1"/>
        <v>3.2291095890410959E-2</v>
      </c>
      <c r="CF9" s="14">
        <f t="shared" si="1"/>
        <v>2.2820679520474414E-3</v>
      </c>
      <c r="CG9" s="14">
        <f t="shared" si="1"/>
        <v>2.2820321630783176E-3</v>
      </c>
      <c r="CH9" s="14">
        <f t="shared" si="1"/>
        <v>3.3097290640394092E-3</v>
      </c>
      <c r="CI9" s="14">
        <v>1.2221446257380484E-2</v>
      </c>
      <c r="CJ9" s="14">
        <v>4.1791444394969892E-3</v>
      </c>
      <c r="CK9" s="14">
        <v>7.067341313916657E-3</v>
      </c>
      <c r="CL9" s="14">
        <v>8.4260981167657619E-3</v>
      </c>
      <c r="CM9" s="14">
        <v>9.2866038071517526E-3</v>
      </c>
      <c r="CN9" s="14">
        <v>1.0684931506849314E-2</v>
      </c>
      <c r="CO9" s="14">
        <v>8.8327403651547749E-3</v>
      </c>
      <c r="CP9" s="14">
        <v>7.2044647387113142E-3</v>
      </c>
      <c r="CQ9" s="14">
        <v>6.3247950297907014E-3</v>
      </c>
      <c r="CR9" s="14">
        <v>6.019942223464728E-3</v>
      </c>
      <c r="CS9" s="14">
        <v>9.911796590125161E-3</v>
      </c>
      <c r="CT9" s="14">
        <v>2.8449241887163537E-3</v>
      </c>
      <c r="CU9" s="14">
        <v>4.7267800692458225E-3</v>
      </c>
      <c r="CV9" s="14">
        <v>3.0986421008554169E-3</v>
      </c>
      <c r="CW9" s="14">
        <v>1.5594652087679453E-3</v>
      </c>
      <c r="CX9" s="14">
        <f t="shared" si="1"/>
        <v>1.9202824863752788E-2</v>
      </c>
      <c r="CY9" s="14">
        <f t="shared" si="1"/>
        <v>1.8674220363212791E-2</v>
      </c>
      <c r="CZ9" s="14">
        <f t="shared" si="1"/>
        <v>1.8397832817337461E-2</v>
      </c>
      <c r="DA9" s="14">
        <f t="shared" si="1"/>
        <v>1.7129923175604935E-2</v>
      </c>
      <c r="DB9" s="14">
        <f t="shared" si="1"/>
        <v>1.6214223572260641E-2</v>
      </c>
      <c r="DC9" s="14">
        <f t="shared" si="1"/>
        <v>4.5336368502473428E-3</v>
      </c>
      <c r="DD9" s="14">
        <f t="shared" si="1"/>
        <v>1.9232919601923294E-2</v>
      </c>
      <c r="DE9" s="14">
        <f t="shared" si="1"/>
        <v>1.9372295254317405E-2</v>
      </c>
      <c r="DF9" s="14">
        <f t="shared" si="1"/>
        <v>1.9821467623610808E-2</v>
      </c>
      <c r="DG9" s="14">
        <f t="shared" si="1"/>
        <v>1.8721781099174842E-2</v>
      </c>
      <c r="DH9" s="14">
        <f t="shared" si="1"/>
        <v>1.9135362149251819E-2</v>
      </c>
      <c r="DI9" s="14">
        <f t="shared" si="1"/>
        <v>1.8944876652056047E-2</v>
      </c>
      <c r="DJ9" s="14">
        <f t="shared" si="1"/>
        <v>7.79143537187112E-3</v>
      </c>
      <c r="DK9" s="14">
        <v>1.0384958366908408E-2</v>
      </c>
      <c r="DL9" s="14">
        <v>1.8493150684931507E-2</v>
      </c>
      <c r="DM9" s="14">
        <v>1.1506849315068493E-2</v>
      </c>
      <c r="DN9" s="14">
        <f t="shared" si="1"/>
        <v>8.5598233514161872E-3</v>
      </c>
      <c r="DO9" s="14">
        <f t="shared" si="1"/>
        <v>8.9047743764347001E-3</v>
      </c>
      <c r="DP9" s="14">
        <f t="shared" si="1"/>
        <v>1.0471204188481676E-2</v>
      </c>
      <c r="DQ9" s="14">
        <f t="shared" si="1"/>
        <v>1.0227367369034729E-2</v>
      </c>
      <c r="DR9" s="14">
        <f t="shared" si="1"/>
        <v>1.3484928609201481E-2</v>
      </c>
      <c r="DS9" s="14">
        <f t="shared" si="1"/>
        <v>1.3691578373145451E-2</v>
      </c>
      <c r="DT9" s="14">
        <f t="shared" si="1"/>
        <v>1.3382433761678563E-2</v>
      </c>
      <c r="DU9" s="14">
        <f t="shared" si="1"/>
        <v>1.3302654109589042E-2</v>
      </c>
      <c r="DV9" s="14">
        <f t="shared" si="1"/>
        <v>1.8684931506849314E-2</v>
      </c>
      <c r="DW9" s="14">
        <f t="shared" si="1"/>
        <v>1.1753424657534246E-2</v>
      </c>
      <c r="DX9" s="14">
        <f t="shared" si="1"/>
        <v>8.8219178082191794E-3</v>
      </c>
      <c r="DY9" s="14">
        <f t="shared" si="1"/>
        <v>1.3936267257437658E-2</v>
      </c>
      <c r="DZ9" s="14">
        <f t="shared" si="1"/>
        <v>1.2570045347731434E-2</v>
      </c>
      <c r="EA9" s="14">
        <f t="shared" si="1"/>
        <v>1.2730373548990483E-2</v>
      </c>
      <c r="EB9" s="14">
        <f t="shared" si="1"/>
        <v>3.0722611979696005E-3</v>
      </c>
      <c r="EC9" s="14">
        <f t="shared" si="1"/>
        <v>3.6555493321984004E-3</v>
      </c>
      <c r="ED9" s="14">
        <f t="shared" si="1"/>
        <v>5.508387692953599E-3</v>
      </c>
      <c r="EE9" s="14">
        <f t="shared" si="1"/>
        <v>1.4748151044972799E-2</v>
      </c>
      <c r="EF9" s="14">
        <v>1.2986301369863014E-2</v>
      </c>
      <c r="EG9" s="14">
        <v>9.3150684931506845E-3</v>
      </c>
      <c r="EH9" s="14">
        <v>1.1013698630136985E-2</v>
      </c>
      <c r="EI9" s="14">
        <f t="shared" si="1"/>
        <v>3.5238129955568005E-3</v>
      </c>
      <c r="EJ9" s="14">
        <f t="shared" si="1"/>
        <v>1.1183012382675722E-2</v>
      </c>
      <c r="EK9" s="14">
        <f t="shared" si="1"/>
        <v>1.0682429602179256E-2</v>
      </c>
      <c r="EL9" s="14">
        <f t="shared" si="1"/>
        <v>3.5237134263444402E-3</v>
      </c>
      <c r="EM9" s="14">
        <f t="shared" si="1"/>
        <v>5.1000000000000004E-3</v>
      </c>
      <c r="EN9" s="14"/>
      <c r="EO9" s="14"/>
      <c r="EP9" s="14"/>
      <c r="EQ9" s="14"/>
      <c r="ER9" s="14"/>
      <c r="ES9" s="14"/>
      <c r="ET9" s="14"/>
      <c r="EU9" s="14"/>
      <c r="EV9" s="14"/>
      <c r="EW9" s="14"/>
    </row>
    <row r="10" spans="1:154" ht="14" x14ac:dyDescent="0.2">
      <c r="A10" s="14" t="s">
        <v>486</v>
      </c>
      <c r="B10" s="14" t="s">
        <v>873</v>
      </c>
      <c r="C10" s="14">
        <v>1.8562373546376651E-3</v>
      </c>
      <c r="D10" s="14">
        <v>4.4423607217808192E-2</v>
      </c>
      <c r="E10" s="14">
        <v>1.8009381445338729E-3</v>
      </c>
      <c r="F10" s="14">
        <v>4.3649803369441492E-2</v>
      </c>
      <c r="G10" s="14">
        <v>7.8141551915654403E-3</v>
      </c>
      <c r="H10" s="14">
        <v>7.8141551915654403E-3</v>
      </c>
      <c r="I10" s="14">
        <v>7.8478437924279689E-3</v>
      </c>
      <c r="J10" s="14">
        <v>7.8478437924279689E-3</v>
      </c>
      <c r="K10" s="14">
        <v>7.7898466742915683E-3</v>
      </c>
      <c r="L10" s="14">
        <v>7.7898466742915683E-3</v>
      </c>
      <c r="M10" s="14">
        <v>7.8835014817583843E-3</v>
      </c>
      <c r="N10" s="14">
        <v>7.8835014817583843E-3</v>
      </c>
      <c r="O10" s="14">
        <v>7.8310492011463752E-3</v>
      </c>
      <c r="P10" s="14">
        <v>7.8310492011463752E-3</v>
      </c>
      <c r="Q10" s="14">
        <v>7.7628677460970406E-3</v>
      </c>
      <c r="R10" s="14">
        <v>7.7628677460970406E-3</v>
      </c>
      <c r="S10" s="14">
        <v>4.0041904882084818E-3</v>
      </c>
      <c r="T10" s="14">
        <v>4.0041904882084818E-3</v>
      </c>
      <c r="U10" s="14">
        <v>3.9564551633157136E-3</v>
      </c>
      <c r="V10" s="14">
        <v>3.9564551633157136E-3</v>
      </c>
      <c r="W10" s="14">
        <v>4.0267767931666766E-3</v>
      </c>
      <c r="X10" s="14">
        <v>4.0267767931666766E-3</v>
      </c>
      <c r="Y10" s="14">
        <v>4.0347726042040226E-3</v>
      </c>
      <c r="Z10" s="14">
        <v>4.0347726042040226E-3</v>
      </c>
      <c r="AA10" s="14">
        <v>4.0347726042040226E-3</v>
      </c>
      <c r="AB10" s="14">
        <v>4.0347726042040226E-3</v>
      </c>
      <c r="AC10" s="14">
        <v>4.1593493320049232E-3</v>
      </c>
      <c r="AD10" s="14">
        <v>4.1593493320049232E-3</v>
      </c>
      <c r="AE10" s="14">
        <v>4.9901383046710348E-3</v>
      </c>
      <c r="AF10" s="14">
        <v>4.9901383046710348E-3</v>
      </c>
      <c r="AG10" s="14">
        <v>4.8950155767893931E-3</v>
      </c>
      <c r="AH10" s="14">
        <v>4.8950155767893931E-3</v>
      </c>
      <c r="AI10" s="14">
        <v>4.8316782587460756E-3</v>
      </c>
      <c r="AJ10" s="14">
        <v>4.8316782587460756E-3</v>
      </c>
      <c r="AK10" s="14">
        <v>4.6273678124610336E-3</v>
      </c>
      <c r="AL10" s="14">
        <v>4.6273678124610336E-3</v>
      </c>
      <c r="AM10" s="14">
        <v>4.4273807769413627E-3</v>
      </c>
      <c r="AN10" s="14">
        <v>4.4273807769413627E-3</v>
      </c>
      <c r="AO10" s="14">
        <v>4.0612579452945679E-3</v>
      </c>
      <c r="AP10" s="14">
        <v>4.0612579452945679E-3</v>
      </c>
      <c r="AQ10" s="14">
        <v>5.7912333227137184E-3</v>
      </c>
      <c r="AR10" s="14">
        <v>8.614575106993554E-3</v>
      </c>
      <c r="AS10" s="14">
        <v>1.3000632836248719E-2</v>
      </c>
      <c r="AT10" s="14">
        <v>1.3000632836248719E-2</v>
      </c>
      <c r="AU10" s="14">
        <v>1.085821156832493E-2</v>
      </c>
      <c r="AV10" s="14">
        <v>9.171352877469929E-3</v>
      </c>
      <c r="AW10" s="14">
        <v>1.8942424258440029E-2</v>
      </c>
      <c r="AX10" s="14">
        <v>3.9811877271919991E-3</v>
      </c>
      <c r="AY10" s="14">
        <v>4.0310825081071987E-3</v>
      </c>
      <c r="AZ10" s="14">
        <v>3.3270150307341061E-2</v>
      </c>
      <c r="BA10" s="14">
        <v>7.3468977440039988E-3</v>
      </c>
      <c r="BB10" s="14">
        <v>1.5758079023232001E-2</v>
      </c>
      <c r="BC10" s="14">
        <v>7.5275436822558354E-3</v>
      </c>
      <c r="BD10" s="14">
        <v>5.8348855330783494E-3</v>
      </c>
      <c r="BE10" s="14">
        <v>6.4895531897502011E-3</v>
      </c>
      <c r="BF10" s="14">
        <v>8.4141855472785378E-3</v>
      </c>
      <c r="BG10" s="14">
        <v>8.4393442145248472E-3</v>
      </c>
      <c r="BH10" s="14">
        <v>7.6418980742014534E-3</v>
      </c>
      <c r="BI10" s="14">
        <v>7.2594685501627294E-3</v>
      </c>
      <c r="BJ10" s="14">
        <v>7.2721629970048593E-3</v>
      </c>
      <c r="BK10" s="14">
        <v>7.3078587532514417E-3</v>
      </c>
      <c r="BL10" s="14">
        <v>2.6978112307885081E-3</v>
      </c>
      <c r="BM10" s="14">
        <v>2.6579135665112268E-3</v>
      </c>
      <c r="BN10" s="14">
        <v>2.656271020275873E-3</v>
      </c>
      <c r="BO10" s="14">
        <v>2.6354123983819392E-3</v>
      </c>
      <c r="BP10" s="14">
        <v>3.8519655431039999E-3</v>
      </c>
      <c r="BQ10" s="14">
        <v>6.4040441780000013E-3</v>
      </c>
      <c r="BR10" s="14">
        <v>1.202691671412537E-2</v>
      </c>
      <c r="BS10" s="14">
        <v>1.9081989134090829E-2</v>
      </c>
      <c r="BT10" s="14">
        <v>6.4392418175528683E-3</v>
      </c>
      <c r="BU10" s="14">
        <v>1.202691671412537E-2</v>
      </c>
      <c r="BV10" s="14">
        <v>1.9081989134090829E-2</v>
      </c>
      <c r="BW10" s="14">
        <v>6.4392418175528683E-3</v>
      </c>
      <c r="BX10" s="14">
        <v>1.1900025562372959E-3</v>
      </c>
      <c r="BY10" s="14">
        <v>1.3122924088975871E-3</v>
      </c>
      <c r="BZ10" s="14">
        <v>3.4324352560737813E-2</v>
      </c>
      <c r="CA10" s="14">
        <v>3.4237865330322852E-2</v>
      </c>
      <c r="CB10" s="14">
        <v>3.6012715434362519E-2</v>
      </c>
      <c r="CC10" s="14">
        <v>3.4135554391742533E-2</v>
      </c>
      <c r="CD10" s="14">
        <v>3.1480585754707892E-2</v>
      </c>
      <c r="CE10" s="14">
        <v>3.230006435865504E-2</v>
      </c>
      <c r="CF10" s="14">
        <v>2.281027065651186E-3</v>
      </c>
      <c r="CG10" s="14">
        <v>2.281027065651186E-3</v>
      </c>
      <c r="CH10" s="14">
        <v>3.2133274199129349E-3</v>
      </c>
      <c r="CI10" s="14">
        <v>1.263914104097621E-2</v>
      </c>
      <c r="CJ10" s="14">
        <v>4.245230090924576E-3</v>
      </c>
      <c r="CK10" s="14">
        <v>7.0278742377963581E-3</v>
      </c>
      <c r="CL10" s="14">
        <v>8.4137413761632956E-3</v>
      </c>
      <c r="CM10" s="14">
        <v>9.2743646800397123E-3</v>
      </c>
      <c r="CN10" s="14">
        <v>1.002740425458769E-2</v>
      </c>
      <c r="CO10" s="14">
        <v>8.5670662072284721E-3</v>
      </c>
      <c r="CP10" s="14">
        <v>7.1987631780821917E-3</v>
      </c>
      <c r="CQ10" s="14">
        <v>6.2940667063103514E-3</v>
      </c>
      <c r="CR10" s="14">
        <v>6.0099428695981208E-3</v>
      </c>
      <c r="CS10" s="14">
        <v>9.8784023142266756E-3</v>
      </c>
      <c r="CT10" s="14">
        <v>2.933618681949207E-3</v>
      </c>
      <c r="CU10" s="14">
        <v>4.7066682713133327E-3</v>
      </c>
      <c r="CV10" s="14">
        <v>3.1054822250656429E-3</v>
      </c>
      <c r="CW10" s="14">
        <v>1.5594184876159701E-3</v>
      </c>
      <c r="CX10" s="14">
        <v>1.8466536989589041E-2</v>
      </c>
      <c r="CY10" s="14">
        <v>1.7956138680000001E-2</v>
      </c>
      <c r="CZ10" s="14">
        <v>1.7691416227799999E-2</v>
      </c>
      <c r="DA10" s="14">
        <v>1.64707506E-2</v>
      </c>
      <c r="DB10" s="14">
        <v>1.5584848092E-2</v>
      </c>
      <c r="DC10" s="14">
        <v>4.3143333849863016E-3</v>
      </c>
      <c r="DD10" s="14">
        <v>1.8698659063391999E-2</v>
      </c>
      <c r="DE10" s="14">
        <v>1.8876889141651199E-2</v>
      </c>
      <c r="DF10" s="14">
        <v>1.9178405816935199E-2</v>
      </c>
      <c r="DG10" s="14">
        <v>1.782363512823102E-2</v>
      </c>
      <c r="DH10" s="14">
        <v>1.8399332714768939E-2</v>
      </c>
      <c r="DI10" s="14">
        <v>1.804238306222352E-2</v>
      </c>
      <c r="DJ10" s="14">
        <v>7.7669147255395024E-3</v>
      </c>
      <c r="DK10" s="14">
        <v>9.9783231780821904E-3</v>
      </c>
      <c r="DL10" s="14">
        <v>1.7788482542465751E-2</v>
      </c>
      <c r="DM10" s="14">
        <v>1.150961740273972E-2</v>
      </c>
      <c r="DN10" s="14">
        <v>8.2618230048191691E-3</v>
      </c>
      <c r="DO10" s="14">
        <v>8.940486187391454E-3</v>
      </c>
      <c r="DP10" s="14">
        <v>1.0625313753599999E-2</v>
      </c>
      <c r="DQ10" s="14">
        <v>1.060831325159424E-2</v>
      </c>
      <c r="DR10" s="14">
        <v>1.3320630823880641E-2</v>
      </c>
      <c r="DS10" s="14">
        <v>1.3320630823880641E-2</v>
      </c>
      <c r="DT10" s="14">
        <v>1.3320630823880641E-2</v>
      </c>
      <c r="DU10" s="14">
        <v>1.3320630823880641E-2</v>
      </c>
      <c r="DV10" s="14">
        <v>1.8925925391359989E-2</v>
      </c>
      <c r="DW10" s="14">
        <v>1.1761000243200001E-2</v>
      </c>
      <c r="DX10" s="14">
        <v>8.7820626816000058E-3</v>
      </c>
      <c r="DY10" s="14">
        <v>1.341216902866277E-2</v>
      </c>
      <c r="DZ10" s="14">
        <v>1.193985377155574E-2</v>
      </c>
      <c r="EA10" s="14">
        <v>1.2088982281493811E-2</v>
      </c>
      <c r="EB10" s="14">
        <v>3.088207866743999E-3</v>
      </c>
      <c r="EC10" s="14">
        <v>3.6629492296319992E-3</v>
      </c>
      <c r="ED10" s="14">
        <v>5.5195382753279974E-3</v>
      </c>
      <c r="EE10" s="14">
        <v>1.4778005601744011E-2</v>
      </c>
      <c r="EF10" s="14">
        <v>1.3004999999999999E-2</v>
      </c>
      <c r="EG10" s="14">
        <v>9.3581506849315065E-3</v>
      </c>
      <c r="EH10" s="14">
        <v>1.1241098630136989E-2</v>
      </c>
      <c r="EI10" s="14">
        <v>3.4505147267197421E-3</v>
      </c>
      <c r="EJ10" s="14">
        <v>1.1499344055667189E-2</v>
      </c>
      <c r="EK10" s="14">
        <v>1.09262363196735E-2</v>
      </c>
      <c r="EL10" s="14">
        <v>3.4505147267197421E-3</v>
      </c>
      <c r="EM10" s="14">
        <v>4.8259601561815059E-3</v>
      </c>
      <c r="EN10" s="14">
        <v>6.6018713903999993E-3</v>
      </c>
      <c r="EO10" s="14">
        <v>1.287757742544E-2</v>
      </c>
      <c r="EP10" s="14">
        <v>2.5999932148453971E-2</v>
      </c>
      <c r="EQ10" s="14">
        <v>5.216856839999999E-3</v>
      </c>
      <c r="ER10" s="14">
        <v>9.987178160170437E-3</v>
      </c>
      <c r="ES10" s="14">
        <v>8.5610370581651225E-3</v>
      </c>
      <c r="ET10" s="14">
        <v>6.7469660021468392E-3</v>
      </c>
      <c r="EU10" s="14">
        <v>6.3032205115375337E-3</v>
      </c>
      <c r="EV10" s="14">
        <v>1.1700074546837049E-2</v>
      </c>
      <c r="EW10" s="14">
        <v>1.17736962925223E-2</v>
      </c>
    </row>
    <row r="11" spans="1:154" ht="14" x14ac:dyDescent="0.2">
      <c r="A11" s="14" t="s">
        <v>488</v>
      </c>
      <c r="B11" s="14"/>
      <c r="C11" s="14" t="s">
        <v>489</v>
      </c>
      <c r="D11" s="14" t="s">
        <v>489</v>
      </c>
      <c r="E11" s="14" t="s">
        <v>489</v>
      </c>
      <c r="F11" s="14" t="s">
        <v>489</v>
      </c>
      <c r="G11" s="14" t="s">
        <v>489</v>
      </c>
      <c r="H11" s="14" t="s">
        <v>489</v>
      </c>
      <c r="I11" s="14" t="s">
        <v>489</v>
      </c>
      <c r="J11" s="14" t="s">
        <v>489</v>
      </c>
      <c r="K11" s="14" t="s">
        <v>489</v>
      </c>
      <c r="L11" s="14" t="s">
        <v>489</v>
      </c>
      <c r="M11" s="14" t="s">
        <v>489</v>
      </c>
      <c r="N11" s="14" t="s">
        <v>489</v>
      </c>
      <c r="O11" s="14" t="s">
        <v>489</v>
      </c>
      <c r="P11" s="14" t="s">
        <v>489</v>
      </c>
      <c r="Q11" s="14" t="s">
        <v>489</v>
      </c>
      <c r="R11" s="14" t="s">
        <v>489</v>
      </c>
      <c r="S11" s="14" t="s">
        <v>489</v>
      </c>
      <c r="T11" s="14" t="s">
        <v>489</v>
      </c>
      <c r="U11" s="14" t="s">
        <v>489</v>
      </c>
      <c r="V11" s="14" t="s">
        <v>489</v>
      </c>
      <c r="W11" s="14" t="s">
        <v>489</v>
      </c>
      <c r="X11" s="14" t="s">
        <v>489</v>
      </c>
      <c r="Y11" s="14" t="s">
        <v>489</v>
      </c>
      <c r="Z11" s="14" t="s">
        <v>489</v>
      </c>
      <c r="AA11" s="14" t="s">
        <v>489</v>
      </c>
      <c r="AB11" s="14" t="s">
        <v>489</v>
      </c>
      <c r="AC11" s="14" t="s">
        <v>489</v>
      </c>
      <c r="AD11" s="14" t="s">
        <v>489</v>
      </c>
      <c r="AE11" s="14" t="s">
        <v>490</v>
      </c>
      <c r="AF11" s="14" t="s">
        <v>490</v>
      </c>
      <c r="AG11" s="14" t="s">
        <v>490</v>
      </c>
      <c r="AH11" s="14" t="s">
        <v>490</v>
      </c>
      <c r="AI11" s="14" t="s">
        <v>490</v>
      </c>
      <c r="AJ11" s="14" t="s">
        <v>490</v>
      </c>
      <c r="AK11" s="14" t="s">
        <v>490</v>
      </c>
      <c r="AL11" s="14" t="s">
        <v>490</v>
      </c>
      <c r="AM11" s="14" t="s">
        <v>490</v>
      </c>
      <c r="AN11" s="14" t="s">
        <v>490</v>
      </c>
      <c r="AO11" s="14" t="s">
        <v>490</v>
      </c>
      <c r="AP11" s="14" t="s">
        <v>490</v>
      </c>
      <c r="AQ11" s="14" t="s">
        <v>489</v>
      </c>
      <c r="AR11" s="14" t="s">
        <v>489</v>
      </c>
      <c r="AS11" s="14" t="s">
        <v>491</v>
      </c>
      <c r="AT11" s="14" t="s">
        <v>491</v>
      </c>
      <c r="AU11" s="14" t="s">
        <v>492</v>
      </c>
      <c r="AV11" s="14" t="s">
        <v>493</v>
      </c>
      <c r="AW11" s="14" t="s">
        <v>493</v>
      </c>
      <c r="AX11" s="14" t="s">
        <v>491</v>
      </c>
      <c r="AY11" s="14" t="s">
        <v>491</v>
      </c>
      <c r="AZ11" s="14" t="s">
        <v>492</v>
      </c>
      <c r="BA11" s="14" t="s">
        <v>494</v>
      </c>
      <c r="BB11" s="14" t="s">
        <v>491</v>
      </c>
      <c r="BC11" s="14" t="s">
        <v>489</v>
      </c>
      <c r="BD11" s="14" t="s">
        <v>489</v>
      </c>
      <c r="BE11" s="14" t="s">
        <v>489</v>
      </c>
      <c r="BF11" s="14" t="s">
        <v>494</v>
      </c>
      <c r="BG11" s="14" t="s">
        <v>494</v>
      </c>
      <c r="BH11" s="14" t="s">
        <v>494</v>
      </c>
      <c r="BI11" s="14" t="s">
        <v>494</v>
      </c>
      <c r="BJ11" s="14" t="s">
        <v>494</v>
      </c>
      <c r="BK11" s="14" t="s">
        <v>494</v>
      </c>
      <c r="BL11" s="14" t="s">
        <v>844</v>
      </c>
      <c r="BM11" s="14" t="s">
        <v>844</v>
      </c>
      <c r="BN11" s="14" t="s">
        <v>844</v>
      </c>
      <c r="BO11" s="14" t="s">
        <v>844</v>
      </c>
      <c r="BP11" s="18" t="s">
        <v>491</v>
      </c>
      <c r="BQ11" s="18" t="s">
        <v>491</v>
      </c>
      <c r="BR11" s="14" t="s">
        <v>490</v>
      </c>
      <c r="BS11" s="14" t="s">
        <v>490</v>
      </c>
      <c r="BT11" s="14" t="s">
        <v>490</v>
      </c>
      <c r="BU11" s="14" t="s">
        <v>490</v>
      </c>
      <c r="BV11" s="14" t="s">
        <v>490</v>
      </c>
      <c r="BW11" s="14" t="s">
        <v>490</v>
      </c>
      <c r="BX11" s="14" t="s">
        <v>489</v>
      </c>
      <c r="BY11" s="14" t="s">
        <v>489</v>
      </c>
      <c r="BZ11" s="14" t="s">
        <v>489</v>
      </c>
      <c r="CA11" s="14" t="s">
        <v>489</v>
      </c>
      <c r="CB11" s="14" t="s">
        <v>489</v>
      </c>
      <c r="CC11" s="14" t="s">
        <v>489</v>
      </c>
      <c r="CD11" s="14" t="s">
        <v>489</v>
      </c>
      <c r="CE11" s="14" t="s">
        <v>489</v>
      </c>
      <c r="CF11" s="14" t="s">
        <v>489</v>
      </c>
      <c r="CG11" s="14" t="s">
        <v>489</v>
      </c>
      <c r="CH11" s="14" t="s">
        <v>489</v>
      </c>
      <c r="CI11" s="14" t="s">
        <v>844</v>
      </c>
      <c r="CJ11" s="14" t="s">
        <v>844</v>
      </c>
      <c r="CK11" s="14" t="s">
        <v>844</v>
      </c>
      <c r="CL11" s="14" t="s">
        <v>844</v>
      </c>
      <c r="CM11" s="14" t="s">
        <v>844</v>
      </c>
      <c r="CN11" s="14" t="s">
        <v>844</v>
      </c>
      <c r="CO11" s="14" t="s">
        <v>844</v>
      </c>
      <c r="CP11" s="14" t="s">
        <v>844</v>
      </c>
      <c r="CQ11" s="14" t="s">
        <v>844</v>
      </c>
      <c r="CR11" s="14" t="s">
        <v>844</v>
      </c>
      <c r="CS11" s="14" t="s">
        <v>844</v>
      </c>
      <c r="CT11" s="14" t="s">
        <v>844</v>
      </c>
      <c r="CU11" s="14" t="s">
        <v>844</v>
      </c>
      <c r="CV11" s="14" t="s">
        <v>844</v>
      </c>
      <c r="CW11" s="14" t="s">
        <v>844</v>
      </c>
      <c r="CX11" s="14" t="s">
        <v>494</v>
      </c>
      <c r="CY11" s="14" t="s">
        <v>494</v>
      </c>
      <c r="CZ11" s="14" t="s">
        <v>494</v>
      </c>
      <c r="DA11" s="14" t="s">
        <v>494</v>
      </c>
      <c r="DB11" s="14" t="s">
        <v>494</v>
      </c>
      <c r="DC11" s="14" t="s">
        <v>494</v>
      </c>
      <c r="DD11" s="14" t="s">
        <v>494</v>
      </c>
      <c r="DE11" s="14" t="s">
        <v>494</v>
      </c>
      <c r="DF11" s="14" t="s">
        <v>494</v>
      </c>
      <c r="DG11" s="14" t="s">
        <v>494</v>
      </c>
      <c r="DH11" s="14" t="s">
        <v>494</v>
      </c>
      <c r="DI11" s="14" t="s">
        <v>494</v>
      </c>
      <c r="DJ11" s="14" t="s">
        <v>494</v>
      </c>
      <c r="DK11" s="14" t="s">
        <v>493</v>
      </c>
      <c r="DL11" s="14" t="s">
        <v>493</v>
      </c>
      <c r="DM11" s="14" t="s">
        <v>493</v>
      </c>
      <c r="DN11" s="14" t="s">
        <v>494</v>
      </c>
      <c r="DO11" s="14" t="s">
        <v>494</v>
      </c>
      <c r="DP11" s="14" t="s">
        <v>494</v>
      </c>
      <c r="DQ11" s="14" t="s">
        <v>494</v>
      </c>
      <c r="DR11" s="14" t="s">
        <v>494</v>
      </c>
      <c r="DS11" s="14" t="s">
        <v>494</v>
      </c>
      <c r="DT11" s="14" t="s">
        <v>494</v>
      </c>
      <c r="DU11" s="14" t="s">
        <v>494</v>
      </c>
      <c r="DV11" s="14" t="s">
        <v>491</v>
      </c>
      <c r="DW11" s="14" t="s">
        <v>491</v>
      </c>
      <c r="DX11" s="14" t="s">
        <v>491</v>
      </c>
      <c r="DY11" s="14" t="s">
        <v>844</v>
      </c>
      <c r="DZ11" s="14" t="s">
        <v>844</v>
      </c>
      <c r="EA11" s="14" t="s">
        <v>844</v>
      </c>
      <c r="EB11" s="14" t="s">
        <v>491</v>
      </c>
      <c r="EC11" s="14" t="s">
        <v>491</v>
      </c>
      <c r="ED11" s="14" t="s">
        <v>491</v>
      </c>
      <c r="EE11" s="14" t="s">
        <v>491</v>
      </c>
      <c r="EF11" s="14" t="s">
        <v>495</v>
      </c>
      <c r="EG11" s="14" t="s">
        <v>495</v>
      </c>
      <c r="EH11" s="14" t="s">
        <v>495</v>
      </c>
      <c r="EI11" s="14" t="s">
        <v>492</v>
      </c>
      <c r="EJ11" s="14" t="s">
        <v>492</v>
      </c>
      <c r="EK11" s="14" t="s">
        <v>492</v>
      </c>
      <c r="EL11" s="14" t="s">
        <v>492</v>
      </c>
      <c r="EM11" s="14" t="s">
        <v>492</v>
      </c>
      <c r="EN11" s="14" t="s">
        <v>494</v>
      </c>
      <c r="EO11" s="14" t="s">
        <v>491</v>
      </c>
      <c r="EP11" s="14" t="s">
        <v>494</v>
      </c>
      <c r="EQ11" s="14" t="s">
        <v>494</v>
      </c>
      <c r="ER11" s="14" t="s">
        <v>489</v>
      </c>
      <c r="ES11" s="14" t="s">
        <v>489</v>
      </c>
      <c r="ET11" s="14" t="s">
        <v>489</v>
      </c>
      <c r="EU11" s="14" t="s">
        <v>490</v>
      </c>
      <c r="EV11" s="14" t="s">
        <v>844</v>
      </c>
      <c r="EW11" s="14" t="s">
        <v>844</v>
      </c>
    </row>
    <row r="12" spans="1:154" ht="14" x14ac:dyDescent="0.2">
      <c r="A12" s="14" t="s">
        <v>7</v>
      </c>
      <c r="B12" s="14" t="s">
        <v>344</v>
      </c>
      <c r="C12" s="14">
        <v>1</v>
      </c>
      <c r="D12" s="14">
        <v>1</v>
      </c>
      <c r="E12" s="14">
        <v>1</v>
      </c>
      <c r="F12" s="14">
        <v>1</v>
      </c>
      <c r="G12" s="14">
        <v>1</v>
      </c>
      <c r="H12" s="14">
        <v>1</v>
      </c>
      <c r="I12" s="14">
        <v>1</v>
      </c>
      <c r="J12" s="14">
        <v>1</v>
      </c>
      <c r="K12" s="14">
        <v>1</v>
      </c>
      <c r="L12" s="14">
        <v>1</v>
      </c>
      <c r="M12" s="14">
        <v>1</v>
      </c>
      <c r="N12" s="14">
        <v>1</v>
      </c>
      <c r="O12" s="14">
        <v>1</v>
      </c>
      <c r="P12" s="14">
        <v>1</v>
      </c>
      <c r="Q12" s="14">
        <v>1</v>
      </c>
      <c r="R12" s="14">
        <v>1</v>
      </c>
      <c r="S12" s="14">
        <v>1</v>
      </c>
      <c r="T12" s="14">
        <v>1</v>
      </c>
      <c r="U12" s="14">
        <v>1</v>
      </c>
      <c r="V12" s="14">
        <v>1</v>
      </c>
      <c r="W12" s="14">
        <v>1</v>
      </c>
      <c r="X12" s="14">
        <v>1</v>
      </c>
      <c r="Y12" s="14">
        <v>1</v>
      </c>
      <c r="Z12" s="14">
        <v>1</v>
      </c>
      <c r="AA12" s="14">
        <v>1</v>
      </c>
      <c r="AB12" s="14">
        <v>1</v>
      </c>
      <c r="AC12" s="14">
        <v>1</v>
      </c>
      <c r="AD12" s="14">
        <v>1</v>
      </c>
      <c r="AE12" s="14">
        <v>1</v>
      </c>
      <c r="AF12" s="14">
        <v>1</v>
      </c>
      <c r="AG12" s="14">
        <v>1</v>
      </c>
      <c r="AH12" s="14">
        <v>1</v>
      </c>
      <c r="AI12" s="14">
        <v>1</v>
      </c>
      <c r="AJ12" s="14">
        <v>1</v>
      </c>
      <c r="AK12" s="14">
        <v>1</v>
      </c>
      <c r="AL12" s="14">
        <v>1</v>
      </c>
      <c r="AM12" s="14">
        <v>1</v>
      </c>
      <c r="AN12" s="14">
        <v>1</v>
      </c>
      <c r="AO12" s="14">
        <v>1</v>
      </c>
      <c r="AP12" s="14">
        <v>1</v>
      </c>
      <c r="AQ12" s="14">
        <v>1</v>
      </c>
      <c r="AR12" s="14">
        <v>1</v>
      </c>
      <c r="AS12" s="14">
        <v>1</v>
      </c>
      <c r="AT12" s="14">
        <v>1</v>
      </c>
      <c r="AU12" s="14">
        <v>1</v>
      </c>
      <c r="AV12" s="14">
        <v>1</v>
      </c>
      <c r="AW12" s="14">
        <v>1</v>
      </c>
      <c r="AX12" s="14">
        <v>1</v>
      </c>
      <c r="AY12" s="14">
        <v>1</v>
      </c>
      <c r="AZ12" s="14">
        <v>1</v>
      </c>
      <c r="BA12" s="14">
        <v>1</v>
      </c>
      <c r="BB12" s="14">
        <v>1</v>
      </c>
      <c r="BC12" s="14">
        <v>1</v>
      </c>
      <c r="BD12" s="14">
        <v>1</v>
      </c>
      <c r="BE12" s="14">
        <v>1</v>
      </c>
      <c r="BF12" s="14">
        <v>1</v>
      </c>
      <c r="BG12" s="14">
        <v>1</v>
      </c>
      <c r="BH12" s="14">
        <v>1</v>
      </c>
      <c r="BI12" s="14">
        <v>1</v>
      </c>
      <c r="BJ12" s="14">
        <v>1</v>
      </c>
      <c r="BK12" s="14">
        <v>1</v>
      </c>
      <c r="BL12" s="14">
        <v>1</v>
      </c>
      <c r="BM12" s="14">
        <v>1</v>
      </c>
      <c r="BN12" s="14">
        <v>1</v>
      </c>
      <c r="BO12" s="14">
        <v>1</v>
      </c>
      <c r="BP12" s="14">
        <v>1</v>
      </c>
      <c r="BQ12" s="14">
        <v>1</v>
      </c>
      <c r="BR12" s="14">
        <v>1</v>
      </c>
      <c r="BS12" s="14">
        <v>1</v>
      </c>
      <c r="BT12" s="14">
        <v>1</v>
      </c>
      <c r="BU12" s="14">
        <v>1</v>
      </c>
      <c r="BV12" s="14">
        <v>1</v>
      </c>
      <c r="BW12" s="14">
        <v>1</v>
      </c>
      <c r="BX12" s="14">
        <v>1</v>
      </c>
      <c r="BY12" s="14">
        <v>1</v>
      </c>
      <c r="BZ12" s="14">
        <v>1</v>
      </c>
      <c r="CA12" s="14">
        <v>1</v>
      </c>
      <c r="CB12" s="14">
        <v>1</v>
      </c>
      <c r="CC12" s="14">
        <v>1</v>
      </c>
      <c r="CD12" s="14">
        <v>1</v>
      </c>
      <c r="CE12" s="14">
        <v>1</v>
      </c>
      <c r="CF12" s="14">
        <v>1</v>
      </c>
      <c r="CG12" s="14">
        <v>1</v>
      </c>
      <c r="CH12" s="14">
        <v>1</v>
      </c>
      <c r="CI12" s="14">
        <v>1</v>
      </c>
      <c r="CJ12" s="14">
        <v>1</v>
      </c>
      <c r="CK12" s="14">
        <v>1</v>
      </c>
      <c r="CL12" s="14">
        <v>1</v>
      </c>
      <c r="CM12" s="14">
        <v>1</v>
      </c>
      <c r="CN12" s="14">
        <v>1</v>
      </c>
      <c r="CO12" s="14">
        <v>1</v>
      </c>
      <c r="CP12" s="14">
        <v>1</v>
      </c>
      <c r="CQ12" s="14">
        <v>1</v>
      </c>
      <c r="CR12" s="14">
        <v>1</v>
      </c>
      <c r="CS12" s="14">
        <v>1</v>
      </c>
      <c r="CT12" s="14">
        <v>1</v>
      </c>
      <c r="CU12" s="14">
        <v>1</v>
      </c>
      <c r="CV12" s="14">
        <v>1</v>
      </c>
      <c r="CW12" s="14">
        <v>1</v>
      </c>
      <c r="CX12" s="14">
        <v>1</v>
      </c>
      <c r="CY12" s="14">
        <v>1</v>
      </c>
      <c r="CZ12" s="14">
        <v>1</v>
      </c>
      <c r="DA12" s="14">
        <v>1</v>
      </c>
      <c r="DB12" s="14">
        <v>1</v>
      </c>
      <c r="DC12" s="14">
        <v>1</v>
      </c>
      <c r="DD12" s="14">
        <v>1</v>
      </c>
      <c r="DE12" s="14">
        <v>1</v>
      </c>
      <c r="DF12" s="14">
        <v>1</v>
      </c>
      <c r="DG12" s="14">
        <v>1</v>
      </c>
      <c r="DH12" s="14">
        <v>1</v>
      </c>
      <c r="DI12" s="14">
        <v>1</v>
      </c>
      <c r="DJ12" s="14">
        <v>1</v>
      </c>
      <c r="DK12" s="14">
        <v>1</v>
      </c>
      <c r="DL12" s="14">
        <v>1</v>
      </c>
      <c r="DM12" s="14">
        <v>1</v>
      </c>
      <c r="DN12" s="14">
        <v>1</v>
      </c>
      <c r="DO12" s="14">
        <v>1</v>
      </c>
      <c r="DP12" s="14">
        <v>1</v>
      </c>
      <c r="DQ12" s="14">
        <v>1</v>
      </c>
      <c r="DR12" s="14">
        <v>1</v>
      </c>
      <c r="DS12" s="14">
        <v>1</v>
      </c>
      <c r="DT12" s="14">
        <v>1</v>
      </c>
      <c r="DU12" s="14">
        <v>1</v>
      </c>
      <c r="DV12" s="14">
        <v>1</v>
      </c>
      <c r="DW12" s="14">
        <v>1</v>
      </c>
      <c r="DX12" s="14">
        <v>1</v>
      </c>
      <c r="DY12" s="14">
        <v>1</v>
      </c>
      <c r="DZ12" s="14">
        <v>1</v>
      </c>
      <c r="EA12" s="14">
        <v>1</v>
      </c>
      <c r="EB12" s="14">
        <v>1</v>
      </c>
      <c r="EC12" s="14">
        <v>1</v>
      </c>
      <c r="ED12" s="14">
        <v>1</v>
      </c>
      <c r="EE12" s="14">
        <v>1</v>
      </c>
      <c r="EF12" s="14">
        <v>1</v>
      </c>
      <c r="EG12" s="14">
        <v>1</v>
      </c>
      <c r="EH12" s="14">
        <v>1</v>
      </c>
      <c r="EI12" s="14">
        <v>1</v>
      </c>
      <c r="EJ12" s="14">
        <v>1</v>
      </c>
      <c r="EK12" s="14">
        <v>1</v>
      </c>
      <c r="EL12" s="14">
        <v>1</v>
      </c>
      <c r="EM12" s="14">
        <v>1</v>
      </c>
      <c r="EN12" s="14">
        <v>1</v>
      </c>
      <c r="EO12" s="14">
        <v>1</v>
      </c>
      <c r="EP12" s="14">
        <v>1</v>
      </c>
      <c r="EQ12" s="14">
        <v>1</v>
      </c>
      <c r="ER12" s="14">
        <v>1</v>
      </c>
      <c r="ES12" s="14">
        <v>1</v>
      </c>
      <c r="ET12" s="14">
        <v>1</v>
      </c>
      <c r="EU12" s="14">
        <v>1</v>
      </c>
      <c r="EV12" s="14">
        <v>1</v>
      </c>
      <c r="EW12" s="14">
        <v>1</v>
      </c>
    </row>
    <row r="13" spans="1:154" ht="14" x14ac:dyDescent="0.2">
      <c r="A13" s="14" t="s">
        <v>363</v>
      </c>
      <c r="B13" s="14"/>
      <c r="C13" s="14" t="s">
        <v>364</v>
      </c>
      <c r="D13" s="14" t="s">
        <v>364</v>
      </c>
      <c r="E13" s="14" t="s">
        <v>364</v>
      </c>
      <c r="F13" s="14" t="s">
        <v>364</v>
      </c>
      <c r="G13" s="14" t="s">
        <v>411</v>
      </c>
      <c r="H13" s="14" t="s">
        <v>411</v>
      </c>
      <c r="I13" s="14" t="s">
        <v>411</v>
      </c>
      <c r="J13" s="14" t="s">
        <v>411</v>
      </c>
      <c r="K13" s="14" t="s">
        <v>411</v>
      </c>
      <c r="L13" s="14" t="s">
        <v>411</v>
      </c>
      <c r="M13" s="14" t="s">
        <v>411</v>
      </c>
      <c r="N13" s="14" t="s">
        <v>411</v>
      </c>
      <c r="O13" s="14" t="s">
        <v>411</v>
      </c>
      <c r="P13" s="14" t="s">
        <v>411</v>
      </c>
      <c r="Q13" s="14" t="s">
        <v>411</v>
      </c>
      <c r="R13" s="14" t="s">
        <v>411</v>
      </c>
      <c r="S13" s="14" t="s">
        <v>411</v>
      </c>
      <c r="T13" s="14" t="s">
        <v>411</v>
      </c>
      <c r="U13" s="14" t="s">
        <v>411</v>
      </c>
      <c r="V13" s="14" t="s">
        <v>411</v>
      </c>
      <c r="W13" s="14" t="s">
        <v>411</v>
      </c>
      <c r="X13" s="14" t="s">
        <v>411</v>
      </c>
      <c r="Y13" s="14" t="s">
        <v>411</v>
      </c>
      <c r="Z13" s="14" t="s">
        <v>411</v>
      </c>
      <c r="AA13" s="14" t="s">
        <v>411</v>
      </c>
      <c r="AB13" s="14" t="s">
        <v>411</v>
      </c>
      <c r="AC13" s="14" t="s">
        <v>411</v>
      </c>
      <c r="AD13" s="14" t="s">
        <v>411</v>
      </c>
      <c r="AE13" s="14" t="s">
        <v>385</v>
      </c>
      <c r="AF13" s="14" t="s">
        <v>385</v>
      </c>
      <c r="AG13" s="14" t="s">
        <v>385</v>
      </c>
      <c r="AH13" s="14" t="s">
        <v>385</v>
      </c>
      <c r="AI13" s="14" t="s">
        <v>385</v>
      </c>
      <c r="AJ13" s="14" t="s">
        <v>385</v>
      </c>
      <c r="AK13" s="14" t="s">
        <v>385</v>
      </c>
      <c r="AL13" s="14" t="s">
        <v>385</v>
      </c>
      <c r="AM13" s="14" t="s">
        <v>385</v>
      </c>
      <c r="AN13" s="14" t="s">
        <v>385</v>
      </c>
      <c r="AO13" s="14" t="s">
        <v>385</v>
      </c>
      <c r="AP13" s="14" t="s">
        <v>385</v>
      </c>
      <c r="AQ13" s="14" t="s">
        <v>385</v>
      </c>
      <c r="AR13" s="14" t="s">
        <v>411</v>
      </c>
      <c r="AS13" s="14" t="s">
        <v>385</v>
      </c>
      <c r="AT13" s="14" t="s">
        <v>385</v>
      </c>
      <c r="AU13" s="14" t="s">
        <v>385</v>
      </c>
      <c r="AV13" s="14" t="s">
        <v>385</v>
      </c>
      <c r="AW13" s="14" t="s">
        <v>385</v>
      </c>
      <c r="AX13" s="14" t="s">
        <v>385</v>
      </c>
      <c r="AY13" s="14" t="s">
        <v>385</v>
      </c>
      <c r="AZ13" s="14" t="s">
        <v>411</v>
      </c>
      <c r="BA13" s="14" t="s">
        <v>385</v>
      </c>
      <c r="BB13" s="14" t="s">
        <v>385</v>
      </c>
      <c r="BC13" s="14" t="s">
        <v>385</v>
      </c>
      <c r="BD13" s="14" t="s">
        <v>364</v>
      </c>
      <c r="BE13" s="14" t="s">
        <v>364</v>
      </c>
      <c r="BF13" s="14" t="s">
        <v>411</v>
      </c>
      <c r="BG13" s="14" t="s">
        <v>411</v>
      </c>
      <c r="BH13" s="14" t="s">
        <v>411</v>
      </c>
      <c r="BI13" s="14" t="s">
        <v>411</v>
      </c>
      <c r="BJ13" s="14" t="s">
        <v>411</v>
      </c>
      <c r="BK13" s="14" t="s">
        <v>411</v>
      </c>
      <c r="BL13" s="14" t="s">
        <v>364</v>
      </c>
      <c r="BM13" s="14" t="s">
        <v>364</v>
      </c>
      <c r="BN13" s="14" t="s">
        <v>364</v>
      </c>
      <c r="BO13" s="14" t="s">
        <v>364</v>
      </c>
      <c r="BP13" s="14" t="s">
        <v>385</v>
      </c>
      <c r="BQ13" s="14" t="s">
        <v>385</v>
      </c>
      <c r="BR13" s="14" t="s">
        <v>385</v>
      </c>
      <c r="BS13" s="14" t="s">
        <v>385</v>
      </c>
      <c r="BT13" s="14" t="s">
        <v>385</v>
      </c>
      <c r="BU13" s="14" t="s">
        <v>385</v>
      </c>
      <c r="BV13" s="14" t="s">
        <v>385</v>
      </c>
      <c r="BW13" s="14" t="s">
        <v>385</v>
      </c>
      <c r="BX13" s="14" t="s">
        <v>421</v>
      </c>
      <c r="BY13" s="14" t="s">
        <v>421</v>
      </c>
      <c r="BZ13" s="14" t="s">
        <v>364</v>
      </c>
      <c r="CA13" s="14" t="s">
        <v>364</v>
      </c>
      <c r="CB13" s="14" t="s">
        <v>364</v>
      </c>
      <c r="CC13" s="14" t="s">
        <v>364</v>
      </c>
      <c r="CD13" s="14" t="s">
        <v>364</v>
      </c>
      <c r="CE13" s="14" t="s">
        <v>364</v>
      </c>
      <c r="CF13" s="14" t="s">
        <v>364</v>
      </c>
      <c r="CG13" s="14" t="s">
        <v>364</v>
      </c>
      <c r="CH13" s="14" t="s">
        <v>385</v>
      </c>
      <c r="CI13" s="14" t="s">
        <v>385</v>
      </c>
      <c r="CJ13" s="14" t="s">
        <v>385</v>
      </c>
      <c r="CK13" s="14" t="s">
        <v>385</v>
      </c>
      <c r="CL13" s="14" t="s">
        <v>385</v>
      </c>
      <c r="CM13" s="14" t="s">
        <v>385</v>
      </c>
      <c r="CN13" s="14" t="s">
        <v>385</v>
      </c>
      <c r="CO13" s="14" t="s">
        <v>385</v>
      </c>
      <c r="CP13" s="14" t="s">
        <v>861</v>
      </c>
      <c r="CQ13" s="14" t="s">
        <v>861</v>
      </c>
      <c r="CR13" s="14" t="s">
        <v>861</v>
      </c>
      <c r="CS13" s="14" t="s">
        <v>861</v>
      </c>
      <c r="CT13" s="14" t="s">
        <v>861</v>
      </c>
      <c r="CU13" s="14" t="s">
        <v>364</v>
      </c>
      <c r="CV13" s="14" t="s">
        <v>364</v>
      </c>
      <c r="CW13" s="14" t="s">
        <v>364</v>
      </c>
      <c r="CX13" s="14" t="s">
        <v>385</v>
      </c>
      <c r="CY13" s="14" t="s">
        <v>385</v>
      </c>
      <c r="CZ13" s="14" t="s">
        <v>385</v>
      </c>
      <c r="DA13" s="14" t="s">
        <v>385</v>
      </c>
      <c r="DB13" s="14" t="s">
        <v>385</v>
      </c>
      <c r="DC13" s="14" t="s">
        <v>385</v>
      </c>
      <c r="DD13" s="14" t="s">
        <v>411</v>
      </c>
      <c r="DE13" s="14" t="s">
        <v>411</v>
      </c>
      <c r="DF13" s="14" t="s">
        <v>411</v>
      </c>
      <c r="DG13" s="14" t="s">
        <v>411</v>
      </c>
      <c r="DH13" s="14" t="s">
        <v>411</v>
      </c>
      <c r="DI13" s="14" t="s">
        <v>411</v>
      </c>
      <c r="DJ13" s="14" t="s">
        <v>385</v>
      </c>
      <c r="DK13" s="14" t="s">
        <v>385</v>
      </c>
      <c r="DL13" s="14" t="s">
        <v>385</v>
      </c>
      <c r="DM13" s="14" t="s">
        <v>385</v>
      </c>
      <c r="DN13" s="14" t="s">
        <v>411</v>
      </c>
      <c r="DO13" s="14" t="s">
        <v>411</v>
      </c>
      <c r="DP13" s="14" t="s">
        <v>411</v>
      </c>
      <c r="DQ13" s="14" t="s">
        <v>411</v>
      </c>
      <c r="DR13" s="14" t="s">
        <v>411</v>
      </c>
      <c r="DS13" s="14" t="s">
        <v>411</v>
      </c>
      <c r="DT13" s="14" t="s">
        <v>411</v>
      </c>
      <c r="DU13" s="14" t="s">
        <v>411</v>
      </c>
      <c r="DV13" s="14" t="s">
        <v>385</v>
      </c>
      <c r="DW13" s="14" t="s">
        <v>385</v>
      </c>
      <c r="DX13" s="14" t="s">
        <v>385</v>
      </c>
      <c r="DY13" s="14" t="s">
        <v>364</v>
      </c>
      <c r="DZ13" s="14" t="s">
        <v>364</v>
      </c>
      <c r="EA13" s="14" t="s">
        <v>364</v>
      </c>
      <c r="EB13" s="14" t="s">
        <v>385</v>
      </c>
      <c r="EC13" s="14" t="s">
        <v>385</v>
      </c>
      <c r="ED13" s="14" t="s">
        <v>385</v>
      </c>
      <c r="EE13" s="14" t="s">
        <v>385</v>
      </c>
      <c r="EF13" s="14" t="s">
        <v>385</v>
      </c>
      <c r="EG13" s="14" t="s">
        <v>385</v>
      </c>
      <c r="EH13" s="14" t="s">
        <v>385</v>
      </c>
      <c r="EI13" s="14" t="s">
        <v>385</v>
      </c>
      <c r="EJ13" s="14" t="s">
        <v>385</v>
      </c>
      <c r="EK13" s="14" t="s">
        <v>385</v>
      </c>
      <c r="EL13" s="14" t="s">
        <v>385</v>
      </c>
      <c r="EM13" s="14" t="s">
        <v>385</v>
      </c>
      <c r="EN13" s="14" t="s">
        <v>385</v>
      </c>
      <c r="EO13" s="14" t="s">
        <v>385</v>
      </c>
      <c r="EP13" s="14" t="s">
        <v>385</v>
      </c>
      <c r="EQ13" s="14" t="s">
        <v>861</v>
      </c>
      <c r="ER13" s="14" t="s">
        <v>385</v>
      </c>
      <c r="ES13" s="14" t="s">
        <v>411</v>
      </c>
      <c r="ET13" s="14" t="s">
        <v>385</v>
      </c>
      <c r="EU13" s="14" t="s">
        <v>385</v>
      </c>
      <c r="EV13" s="14" t="s">
        <v>385</v>
      </c>
      <c r="EW13" s="14" t="s">
        <v>364</v>
      </c>
    </row>
    <row r="14" spans="1:154" ht="14" x14ac:dyDescent="0.2">
      <c r="A14" s="14" t="s">
        <v>284</v>
      </c>
      <c r="B14" s="14"/>
      <c r="C14" s="14" t="s">
        <v>379</v>
      </c>
      <c r="D14" s="14" t="s">
        <v>379</v>
      </c>
      <c r="E14" s="14" t="s">
        <v>379</v>
      </c>
      <c r="F14" s="14" t="s">
        <v>379</v>
      </c>
      <c r="G14" s="14" t="s">
        <v>303</v>
      </c>
      <c r="H14" s="14" t="s">
        <v>303</v>
      </c>
      <c r="I14" s="14" t="s">
        <v>303</v>
      </c>
      <c r="J14" s="14" t="s">
        <v>303</v>
      </c>
      <c r="K14" s="14" t="s">
        <v>303</v>
      </c>
      <c r="L14" s="14" t="s">
        <v>303</v>
      </c>
      <c r="M14" s="14" t="s">
        <v>303</v>
      </c>
      <c r="N14" s="14" t="s">
        <v>303</v>
      </c>
      <c r="O14" s="14" t="s">
        <v>303</v>
      </c>
      <c r="P14" s="14" t="s">
        <v>303</v>
      </c>
      <c r="Q14" s="14" t="s">
        <v>303</v>
      </c>
      <c r="R14" s="14" t="s">
        <v>303</v>
      </c>
      <c r="S14" s="14" t="s">
        <v>303</v>
      </c>
      <c r="T14" s="14" t="s">
        <v>303</v>
      </c>
      <c r="U14" s="14" t="s">
        <v>303</v>
      </c>
      <c r="V14" s="14" t="s">
        <v>303</v>
      </c>
      <c r="W14" s="14" t="s">
        <v>303</v>
      </c>
      <c r="X14" s="14" t="s">
        <v>303</v>
      </c>
      <c r="Y14" s="14" t="s">
        <v>303</v>
      </c>
      <c r="Z14" s="14" t="s">
        <v>303</v>
      </c>
      <c r="AA14" s="14" t="s">
        <v>303</v>
      </c>
      <c r="AB14" s="14" t="s">
        <v>303</v>
      </c>
      <c r="AC14" s="14" t="s">
        <v>303</v>
      </c>
      <c r="AD14" s="14" t="s">
        <v>303</v>
      </c>
      <c r="AE14" s="14" t="s">
        <v>304</v>
      </c>
      <c r="AF14" s="14" t="s">
        <v>304</v>
      </c>
      <c r="AG14" s="14" t="s">
        <v>304</v>
      </c>
      <c r="AH14" s="14" t="s">
        <v>304</v>
      </c>
      <c r="AI14" s="14" t="s">
        <v>304</v>
      </c>
      <c r="AJ14" s="14" t="s">
        <v>304</v>
      </c>
      <c r="AK14" s="14" t="s">
        <v>304</v>
      </c>
      <c r="AL14" s="14" t="s">
        <v>304</v>
      </c>
      <c r="AM14" s="14" t="s">
        <v>304</v>
      </c>
      <c r="AN14" s="14" t="s">
        <v>304</v>
      </c>
      <c r="AO14" s="14" t="s">
        <v>304</v>
      </c>
      <c r="AP14" s="14" t="s">
        <v>304</v>
      </c>
      <c r="AQ14" s="14" t="s">
        <v>305</v>
      </c>
      <c r="AR14" s="14" t="s">
        <v>307</v>
      </c>
      <c r="AS14" s="14" t="s">
        <v>308</v>
      </c>
      <c r="AT14" s="14" t="s">
        <v>308</v>
      </c>
      <c r="AU14" s="14" t="s">
        <v>382</v>
      </c>
      <c r="AV14" s="14" t="s">
        <v>369</v>
      </c>
      <c r="AW14" s="14" t="s">
        <v>369</v>
      </c>
      <c r="AX14" s="14" t="s">
        <v>367</v>
      </c>
      <c r="AY14" s="14" t="s">
        <v>367</v>
      </c>
      <c r="AZ14" s="14" t="s">
        <v>309</v>
      </c>
      <c r="BA14" s="14" t="s">
        <v>367</v>
      </c>
      <c r="BB14" s="14" t="s">
        <v>367</v>
      </c>
      <c r="BC14" s="14" t="s">
        <v>397</v>
      </c>
      <c r="BD14" s="14" t="s">
        <v>400</v>
      </c>
      <c r="BE14" s="14" t="s">
        <v>400</v>
      </c>
      <c r="BF14" s="14" t="s">
        <v>374</v>
      </c>
      <c r="BG14" s="14" t="s">
        <v>374</v>
      </c>
      <c r="BH14" s="14" t="s">
        <v>374</v>
      </c>
      <c r="BI14" s="14" t="s">
        <v>374</v>
      </c>
      <c r="BJ14" s="14" t="s">
        <v>374</v>
      </c>
      <c r="BK14" s="14" t="s">
        <v>374</v>
      </c>
      <c r="BL14" s="14" t="s">
        <v>379</v>
      </c>
      <c r="BM14" s="14" t="s">
        <v>379</v>
      </c>
      <c r="BN14" s="14" t="s">
        <v>379</v>
      </c>
      <c r="BO14" s="14" t="s">
        <v>379</v>
      </c>
      <c r="BP14" s="14" t="s">
        <v>369</v>
      </c>
      <c r="BQ14" s="14" t="s">
        <v>369</v>
      </c>
      <c r="BR14" s="14" t="s">
        <v>416</v>
      </c>
      <c r="BS14" s="14" t="s">
        <v>416</v>
      </c>
      <c r="BT14" s="14" t="s">
        <v>416</v>
      </c>
      <c r="BU14" s="14" t="s">
        <v>416</v>
      </c>
      <c r="BV14" s="14" t="s">
        <v>416</v>
      </c>
      <c r="BW14" s="14" t="s">
        <v>416</v>
      </c>
      <c r="BX14" s="14" t="s">
        <v>487</v>
      </c>
      <c r="BY14" s="14" t="s">
        <v>487</v>
      </c>
      <c r="BZ14" s="14" t="s">
        <v>286</v>
      </c>
      <c r="CA14" s="14" t="s">
        <v>286</v>
      </c>
      <c r="CB14" s="14" t="s">
        <v>286</v>
      </c>
      <c r="CC14" s="14" t="s">
        <v>286</v>
      </c>
      <c r="CD14" s="14" t="s">
        <v>286</v>
      </c>
      <c r="CE14" s="14" t="s">
        <v>286</v>
      </c>
      <c r="CF14" s="14" t="s">
        <v>372</v>
      </c>
      <c r="CG14" s="14" t="s">
        <v>372</v>
      </c>
      <c r="CH14" s="14" t="s">
        <v>367</v>
      </c>
      <c r="CI14" s="14" t="s">
        <v>382</v>
      </c>
      <c r="CJ14" s="14" t="s">
        <v>376</v>
      </c>
      <c r="CK14" s="14" t="s">
        <v>377</v>
      </c>
      <c r="CL14" s="14" t="s">
        <v>377</v>
      </c>
      <c r="CM14" s="14" t="s">
        <v>377</v>
      </c>
      <c r="CN14" s="14" t="s">
        <v>377</v>
      </c>
      <c r="CO14" s="14" t="s">
        <v>377</v>
      </c>
      <c r="CP14" s="14" t="s">
        <v>862</v>
      </c>
      <c r="CQ14" s="14" t="s">
        <v>862</v>
      </c>
      <c r="CR14" s="14" t="s">
        <v>862</v>
      </c>
      <c r="CS14" s="14" t="s">
        <v>862</v>
      </c>
      <c r="CT14" s="14" t="s">
        <v>862</v>
      </c>
      <c r="CU14" s="14" t="s">
        <v>400</v>
      </c>
      <c r="CV14" s="14" t="s">
        <v>400</v>
      </c>
      <c r="CW14" s="14" t="s">
        <v>400</v>
      </c>
      <c r="CX14" s="14" t="s">
        <v>416</v>
      </c>
      <c r="CY14" s="14" t="s">
        <v>416</v>
      </c>
      <c r="CZ14" s="14" t="s">
        <v>416</v>
      </c>
      <c r="DA14" s="14" t="s">
        <v>416</v>
      </c>
      <c r="DB14" s="14" t="s">
        <v>416</v>
      </c>
      <c r="DC14" s="14" t="s">
        <v>416</v>
      </c>
      <c r="DD14" s="14" t="s">
        <v>307</v>
      </c>
      <c r="DE14" s="14" t="s">
        <v>307</v>
      </c>
      <c r="DF14" s="14" t="s">
        <v>307</v>
      </c>
      <c r="DG14" s="14" t="s">
        <v>307</v>
      </c>
      <c r="DH14" s="14" t="s">
        <v>307</v>
      </c>
      <c r="DI14" s="14" t="s">
        <v>307</v>
      </c>
      <c r="DJ14" s="14" t="s">
        <v>305</v>
      </c>
      <c r="DK14" s="14" t="s">
        <v>446</v>
      </c>
      <c r="DL14" s="14" t="s">
        <v>446</v>
      </c>
      <c r="DM14" s="14" t="s">
        <v>376</v>
      </c>
      <c r="DN14" s="14" t="s">
        <v>303</v>
      </c>
      <c r="DO14" s="14" t="s">
        <v>303</v>
      </c>
      <c r="DP14" s="14" t="s">
        <v>303</v>
      </c>
      <c r="DQ14" s="14" t="s">
        <v>303</v>
      </c>
      <c r="DR14" s="14" t="s">
        <v>303</v>
      </c>
      <c r="DS14" s="14" t="s">
        <v>303</v>
      </c>
      <c r="DT14" s="14" t="s">
        <v>303</v>
      </c>
      <c r="DU14" s="14" t="s">
        <v>303</v>
      </c>
      <c r="DV14" s="14" t="s">
        <v>305</v>
      </c>
      <c r="DW14" s="14" t="s">
        <v>305</v>
      </c>
      <c r="DX14" s="14" t="s">
        <v>305</v>
      </c>
      <c r="DY14" s="14" t="s">
        <v>464</v>
      </c>
      <c r="DZ14" s="14" t="s">
        <v>464</v>
      </c>
      <c r="EA14" s="14" t="s">
        <v>464</v>
      </c>
      <c r="EB14" s="14" t="s">
        <v>304</v>
      </c>
      <c r="EC14" s="14" t="s">
        <v>304</v>
      </c>
      <c r="ED14" s="14" t="s">
        <v>304</v>
      </c>
      <c r="EE14" s="14" t="s">
        <v>304</v>
      </c>
      <c r="EF14" s="14" t="s">
        <v>474</v>
      </c>
      <c r="EG14" s="14" t="s">
        <v>369</v>
      </c>
      <c r="EH14" s="14" t="s">
        <v>416</v>
      </c>
      <c r="EI14" s="14" t="s">
        <v>377</v>
      </c>
      <c r="EJ14" s="14" t="s">
        <v>377</v>
      </c>
      <c r="EK14" s="14" t="s">
        <v>377</v>
      </c>
      <c r="EL14" s="14" t="s">
        <v>377</v>
      </c>
      <c r="EM14" s="14" t="s">
        <v>369</v>
      </c>
      <c r="EN14" s="14" t="s">
        <v>886</v>
      </c>
      <c r="EO14" s="14" t="s">
        <v>446</v>
      </c>
      <c r="EP14" s="14" t="s">
        <v>474</v>
      </c>
      <c r="EQ14" s="14" t="s">
        <v>895</v>
      </c>
      <c r="ER14" s="14" t="s">
        <v>369</v>
      </c>
      <c r="ES14" s="14" t="s">
        <v>307</v>
      </c>
      <c r="ET14" s="14" t="s">
        <v>308</v>
      </c>
      <c r="EU14" s="14" t="s">
        <v>367</v>
      </c>
      <c r="EV14" s="14" t="s">
        <v>377</v>
      </c>
      <c r="EW14" s="14" t="s">
        <v>464</v>
      </c>
    </row>
    <row r="15" spans="1:154" ht="143" x14ac:dyDescent="0.2">
      <c r="A15" s="14" t="s">
        <v>0</v>
      </c>
      <c r="B15" s="14"/>
      <c r="C15" s="14" t="s">
        <v>378</v>
      </c>
      <c r="D15" s="14" t="s">
        <v>378</v>
      </c>
      <c r="E15" s="14" t="s">
        <v>378</v>
      </c>
      <c r="F15" s="14" t="s">
        <v>378</v>
      </c>
      <c r="G15" s="14" t="s">
        <v>314</v>
      </c>
      <c r="H15" s="14" t="s">
        <v>314</v>
      </c>
      <c r="I15" s="14" t="s">
        <v>314</v>
      </c>
      <c r="J15" s="14" t="s">
        <v>314</v>
      </c>
      <c r="K15" s="14" t="s">
        <v>314</v>
      </c>
      <c r="L15" s="14" t="s">
        <v>314</v>
      </c>
      <c r="M15" s="14" t="s">
        <v>314</v>
      </c>
      <c r="N15" s="14" t="s">
        <v>314</v>
      </c>
      <c r="O15" s="14" t="s">
        <v>314</v>
      </c>
      <c r="P15" s="14" t="s">
        <v>314</v>
      </c>
      <c r="Q15" s="14" t="s">
        <v>314</v>
      </c>
      <c r="R15" s="14" t="s">
        <v>314</v>
      </c>
      <c r="S15" s="14" t="s">
        <v>314</v>
      </c>
      <c r="T15" s="14" t="s">
        <v>314</v>
      </c>
      <c r="U15" s="14" t="s">
        <v>314</v>
      </c>
      <c r="V15" s="14" t="s">
        <v>314</v>
      </c>
      <c r="W15" s="14" t="s">
        <v>314</v>
      </c>
      <c r="X15" s="14" t="s">
        <v>314</v>
      </c>
      <c r="Y15" s="14" t="s">
        <v>314</v>
      </c>
      <c r="Z15" s="14" t="s">
        <v>314</v>
      </c>
      <c r="AA15" s="14" t="s">
        <v>314</v>
      </c>
      <c r="AB15" s="14" t="s">
        <v>314</v>
      </c>
      <c r="AC15" s="14" t="s">
        <v>314</v>
      </c>
      <c r="AD15" s="14" t="s">
        <v>314</v>
      </c>
      <c r="AE15" s="14" t="s">
        <v>313</v>
      </c>
      <c r="AF15" s="14" t="s">
        <v>313</v>
      </c>
      <c r="AG15" s="14" t="s">
        <v>313</v>
      </c>
      <c r="AH15" s="14" t="s">
        <v>313</v>
      </c>
      <c r="AI15" s="14" t="s">
        <v>313</v>
      </c>
      <c r="AJ15" s="14" t="s">
        <v>313</v>
      </c>
      <c r="AK15" s="14" t="s">
        <v>313</v>
      </c>
      <c r="AL15" s="14" t="s">
        <v>313</v>
      </c>
      <c r="AM15" s="14" t="s">
        <v>313</v>
      </c>
      <c r="AN15" s="14" t="s">
        <v>313</v>
      </c>
      <c r="AO15" s="14" t="s">
        <v>313</v>
      </c>
      <c r="AP15" s="14" t="s">
        <v>313</v>
      </c>
      <c r="AQ15" s="14" t="s">
        <v>306</v>
      </c>
      <c r="AR15" s="14" t="s">
        <v>312</v>
      </c>
      <c r="AS15" s="14" t="s">
        <v>311</v>
      </c>
      <c r="AT15" s="14" t="s">
        <v>311</v>
      </c>
      <c r="AU15" s="14" t="s">
        <v>383</v>
      </c>
      <c r="AV15" s="14" t="s">
        <v>370</v>
      </c>
      <c r="AW15" s="14" t="s">
        <v>370</v>
      </c>
      <c r="AX15" s="14" t="s">
        <v>368</v>
      </c>
      <c r="AY15" s="14" t="s">
        <v>368</v>
      </c>
      <c r="AZ15" s="14" t="s">
        <v>310</v>
      </c>
      <c r="BA15" s="14" t="s">
        <v>368</v>
      </c>
      <c r="BB15" s="14" t="s">
        <v>368</v>
      </c>
      <c r="BC15" s="16" t="s">
        <v>398</v>
      </c>
      <c r="BD15" s="16" t="s">
        <v>401</v>
      </c>
      <c r="BE15" s="16" t="s">
        <v>401</v>
      </c>
      <c r="BF15" s="14" t="s">
        <v>373</v>
      </c>
      <c r="BG15" s="14" t="s">
        <v>373</v>
      </c>
      <c r="BH15" s="14" t="s">
        <v>373</v>
      </c>
      <c r="BI15" s="14" t="s">
        <v>373</v>
      </c>
      <c r="BJ15" s="14" t="s">
        <v>373</v>
      </c>
      <c r="BK15" s="14" t="s">
        <v>373</v>
      </c>
      <c r="BL15" s="14" t="s">
        <v>378</v>
      </c>
      <c r="BM15" s="14" t="s">
        <v>378</v>
      </c>
      <c r="BN15" s="14" t="s">
        <v>378</v>
      </c>
      <c r="BO15" s="14" t="s">
        <v>378</v>
      </c>
      <c r="BP15" s="14" t="s">
        <v>370</v>
      </c>
      <c r="BQ15" s="14" t="s">
        <v>370</v>
      </c>
      <c r="BR15" s="14" t="s">
        <v>466</v>
      </c>
      <c r="BS15" s="14" t="s">
        <v>466</v>
      </c>
      <c r="BT15" s="14" t="s">
        <v>466</v>
      </c>
      <c r="BU15" s="14" t="s">
        <v>466</v>
      </c>
      <c r="BV15" s="14" t="s">
        <v>466</v>
      </c>
      <c r="BW15" s="14" t="s">
        <v>466</v>
      </c>
      <c r="BX15" s="16" t="s">
        <v>422</v>
      </c>
      <c r="BY15" s="16" t="s">
        <v>422</v>
      </c>
      <c r="BZ15" s="16" t="s">
        <v>467</v>
      </c>
      <c r="CA15" s="16" t="s">
        <v>467</v>
      </c>
      <c r="CB15" s="16" t="s">
        <v>467</v>
      </c>
      <c r="CC15" s="16" t="s">
        <v>467</v>
      </c>
      <c r="CD15" s="16" t="s">
        <v>467</v>
      </c>
      <c r="CE15" s="16" t="s">
        <v>467</v>
      </c>
      <c r="CF15" s="14" t="s">
        <v>371</v>
      </c>
      <c r="CG15" s="14" t="s">
        <v>371</v>
      </c>
      <c r="CH15" s="16" t="s">
        <v>471</v>
      </c>
      <c r="CI15" s="16" t="s">
        <v>845</v>
      </c>
      <c r="CJ15" s="16" t="s">
        <v>849</v>
      </c>
      <c r="CK15" s="14" t="s">
        <v>853</v>
      </c>
      <c r="CL15" s="14" t="s">
        <v>853</v>
      </c>
      <c r="CM15" s="14" t="s">
        <v>853</v>
      </c>
      <c r="CN15" s="14" t="s">
        <v>853</v>
      </c>
      <c r="CO15" s="14" t="s">
        <v>853</v>
      </c>
      <c r="CP15" s="16" t="s">
        <v>863</v>
      </c>
      <c r="CQ15" s="16" t="s">
        <v>863</v>
      </c>
      <c r="CR15" s="16" t="s">
        <v>863</v>
      </c>
      <c r="CS15" s="16" t="s">
        <v>863</v>
      </c>
      <c r="CT15" s="16" t="s">
        <v>863</v>
      </c>
      <c r="CU15" s="14" t="s">
        <v>868</v>
      </c>
      <c r="CV15" s="14" t="s">
        <v>868</v>
      </c>
      <c r="CW15" s="14" t="s">
        <v>868</v>
      </c>
      <c r="CX15" s="16" t="s">
        <v>470</v>
      </c>
      <c r="CY15" s="16" t="s">
        <v>470</v>
      </c>
      <c r="CZ15" s="16" t="s">
        <v>470</v>
      </c>
      <c r="DA15" s="16" t="s">
        <v>470</v>
      </c>
      <c r="DB15" s="16" t="s">
        <v>470</v>
      </c>
      <c r="DC15" s="16" t="s">
        <v>470</v>
      </c>
      <c r="DD15" s="16" t="s">
        <v>312</v>
      </c>
      <c r="DE15" s="16" t="s">
        <v>312</v>
      </c>
      <c r="DF15" s="16" t="s">
        <v>312</v>
      </c>
      <c r="DG15" s="16" t="s">
        <v>312</v>
      </c>
      <c r="DH15" s="16" t="s">
        <v>312</v>
      </c>
      <c r="DI15" s="16" t="s">
        <v>312</v>
      </c>
      <c r="DJ15" s="16" t="s">
        <v>468</v>
      </c>
      <c r="DK15" s="14" t="s">
        <v>447</v>
      </c>
      <c r="DL15" s="14" t="s">
        <v>448</v>
      </c>
      <c r="DM15" s="14" t="s">
        <v>375</v>
      </c>
      <c r="DN15" s="14" t="s">
        <v>469</v>
      </c>
      <c r="DO15" s="14" t="s">
        <v>469</v>
      </c>
      <c r="DP15" s="14" t="s">
        <v>469</v>
      </c>
      <c r="DQ15" s="14" t="s">
        <v>469</v>
      </c>
      <c r="DR15" s="14" t="s">
        <v>469</v>
      </c>
      <c r="DS15" s="14" t="s">
        <v>469</v>
      </c>
      <c r="DT15" s="14" t="s">
        <v>469</v>
      </c>
      <c r="DU15" s="14" t="s">
        <v>469</v>
      </c>
      <c r="DV15" s="14" t="s">
        <v>468</v>
      </c>
      <c r="DW15" s="14" t="s">
        <v>468</v>
      </c>
      <c r="DX15" s="14" t="s">
        <v>468</v>
      </c>
      <c r="DY15" s="14" t="s">
        <v>465</v>
      </c>
      <c r="DZ15" s="14" t="s">
        <v>465</v>
      </c>
      <c r="EA15" s="14" t="s">
        <v>465</v>
      </c>
      <c r="EB15" s="14" t="s">
        <v>313</v>
      </c>
      <c r="EC15" s="14" t="s">
        <v>313</v>
      </c>
      <c r="ED15" s="14" t="s">
        <v>313</v>
      </c>
      <c r="EE15" s="14" t="s">
        <v>313</v>
      </c>
      <c r="EF15" s="14" t="s">
        <v>475</v>
      </c>
      <c r="EG15" s="14" t="s">
        <v>477</v>
      </c>
      <c r="EH15" s="14" t="s">
        <v>479</v>
      </c>
      <c r="EI15" s="14" t="s">
        <v>502</v>
      </c>
      <c r="EJ15" s="14" t="s">
        <v>502</v>
      </c>
      <c r="EK15" s="14" t="s">
        <v>502</v>
      </c>
      <c r="EL15" s="14" t="s">
        <v>502</v>
      </c>
      <c r="EM15" s="14" t="s">
        <v>370</v>
      </c>
      <c r="EN15" s="16" t="s">
        <v>887</v>
      </c>
      <c r="EO15" s="14" t="s">
        <v>890</v>
      </c>
      <c r="EP15" s="14" t="s">
        <v>892</v>
      </c>
      <c r="EQ15" s="14" t="s">
        <v>896</v>
      </c>
      <c r="ER15" s="14" t="s">
        <v>899</v>
      </c>
      <c r="ES15" s="14" t="s">
        <v>903</v>
      </c>
      <c r="ET15" s="16" t="s">
        <v>906</v>
      </c>
      <c r="EU15" s="14" t="s">
        <v>368</v>
      </c>
      <c r="EV15" s="21" t="s">
        <v>910</v>
      </c>
      <c r="EW15" s="14" t="s">
        <v>911</v>
      </c>
    </row>
    <row r="16" spans="1:154" ht="14" x14ac:dyDescent="0.2">
      <c r="A16" s="14" t="s">
        <v>361</v>
      </c>
      <c r="B16" s="14" t="s">
        <v>362</v>
      </c>
      <c r="C16" s="14">
        <v>4.3</v>
      </c>
      <c r="D16" s="14">
        <v>4.3</v>
      </c>
      <c r="E16" s="14">
        <v>4.3</v>
      </c>
      <c r="F16" s="14">
        <v>4.3</v>
      </c>
      <c r="G16" s="14">
        <v>3.7</v>
      </c>
      <c r="H16" s="14">
        <v>3.7</v>
      </c>
      <c r="I16" s="14">
        <v>3.7</v>
      </c>
      <c r="J16" s="14">
        <v>3.7</v>
      </c>
      <c r="K16" s="14">
        <v>3.7</v>
      </c>
      <c r="L16" s="14">
        <v>3.7</v>
      </c>
      <c r="M16" s="14">
        <v>3.7</v>
      </c>
      <c r="N16" s="14">
        <v>3.7</v>
      </c>
      <c r="O16" s="14">
        <v>3.7</v>
      </c>
      <c r="P16" s="14">
        <v>3.7</v>
      </c>
      <c r="Q16" s="14">
        <v>3.7</v>
      </c>
      <c r="R16" s="14">
        <v>3.7</v>
      </c>
      <c r="S16" s="14">
        <v>3.7</v>
      </c>
      <c r="T16" s="14">
        <v>3.7</v>
      </c>
      <c r="U16" s="14">
        <v>3.7</v>
      </c>
      <c r="V16" s="14">
        <v>3.7</v>
      </c>
      <c r="W16" s="14">
        <v>3.7</v>
      </c>
      <c r="X16" s="14">
        <v>3.7</v>
      </c>
      <c r="Y16" s="14">
        <v>3.7</v>
      </c>
      <c r="Z16" s="14">
        <v>3.7</v>
      </c>
      <c r="AA16" s="14">
        <v>3.7</v>
      </c>
      <c r="AB16" s="14">
        <v>3.7</v>
      </c>
      <c r="AC16" s="14">
        <v>3.7</v>
      </c>
      <c r="AD16" s="14">
        <v>3.7</v>
      </c>
      <c r="AE16" s="14">
        <v>3.5</v>
      </c>
      <c r="AF16" s="14">
        <v>3.5</v>
      </c>
      <c r="AG16" s="14">
        <v>3.5</v>
      </c>
      <c r="AH16" s="14">
        <v>3.5</v>
      </c>
      <c r="AI16" s="14">
        <v>3.5</v>
      </c>
      <c r="AJ16" s="14">
        <v>3.5</v>
      </c>
      <c r="AK16" s="14">
        <v>3.5</v>
      </c>
      <c r="AL16" s="14">
        <v>3.5</v>
      </c>
      <c r="AM16" s="14">
        <v>3.5</v>
      </c>
      <c r="AN16" s="14">
        <v>3.5</v>
      </c>
      <c r="AO16" s="14">
        <v>3.5</v>
      </c>
      <c r="AP16" s="14">
        <v>3.5</v>
      </c>
      <c r="AQ16" s="14">
        <v>4.5</v>
      </c>
      <c r="AR16" s="14">
        <v>4.8</v>
      </c>
      <c r="AS16" s="14">
        <v>4.9000000000000004</v>
      </c>
      <c r="AT16" s="14">
        <v>4.9000000000000004</v>
      </c>
      <c r="AU16" s="14">
        <v>5.6</v>
      </c>
      <c r="AV16" s="14">
        <v>3.6</v>
      </c>
      <c r="AW16" s="14">
        <v>3.6</v>
      </c>
      <c r="AX16" s="14">
        <v>4.5</v>
      </c>
      <c r="AY16" s="14">
        <v>4.5</v>
      </c>
      <c r="AZ16" s="14">
        <v>4.3</v>
      </c>
      <c r="BA16" s="14">
        <v>4.5</v>
      </c>
      <c r="BB16" s="14">
        <v>4.5</v>
      </c>
      <c r="BC16" s="14">
        <v>3.3</v>
      </c>
      <c r="BD16" s="14">
        <v>4.2</v>
      </c>
      <c r="BE16" s="14">
        <v>4.2</v>
      </c>
      <c r="BF16" s="14">
        <v>4.5</v>
      </c>
      <c r="BG16" s="14">
        <v>4.5</v>
      </c>
      <c r="BH16" s="14">
        <v>4.5</v>
      </c>
      <c r="BI16" s="14">
        <v>4.5</v>
      </c>
      <c r="BJ16" s="14">
        <v>4.5</v>
      </c>
      <c r="BK16" s="14">
        <v>4.5</v>
      </c>
      <c r="BL16" s="14">
        <v>4.5</v>
      </c>
      <c r="BM16" s="14">
        <v>4.5</v>
      </c>
      <c r="BN16" s="14">
        <v>4.5</v>
      </c>
      <c r="BO16" s="14">
        <v>4.5</v>
      </c>
      <c r="BP16" s="14">
        <v>3.6</v>
      </c>
      <c r="BQ16" s="14">
        <v>3.6</v>
      </c>
      <c r="BR16" s="14">
        <v>4.3</v>
      </c>
      <c r="BS16" s="14">
        <v>4.3</v>
      </c>
      <c r="BT16" s="14">
        <v>4.3</v>
      </c>
      <c r="BU16" s="14">
        <v>4.3</v>
      </c>
      <c r="BV16" s="14">
        <v>4.3</v>
      </c>
      <c r="BW16" s="14">
        <v>4.3</v>
      </c>
      <c r="BX16" s="14">
        <v>5.8</v>
      </c>
      <c r="BY16" s="14">
        <v>5.8</v>
      </c>
      <c r="BZ16" s="14">
        <v>3.4</v>
      </c>
      <c r="CA16" s="14">
        <v>3.4</v>
      </c>
      <c r="CB16" s="14">
        <v>3.4</v>
      </c>
      <c r="CC16" s="14">
        <v>3.4</v>
      </c>
      <c r="CD16" s="14">
        <v>3.4</v>
      </c>
      <c r="CE16" s="14">
        <v>3.4</v>
      </c>
      <c r="CF16" s="14">
        <v>4.5999999999999996</v>
      </c>
      <c r="CG16" s="14">
        <v>4.5999999999999996</v>
      </c>
      <c r="CH16" s="14">
        <v>4.5</v>
      </c>
      <c r="CI16" s="14">
        <v>5.9</v>
      </c>
      <c r="CJ16" s="14">
        <v>4.7</v>
      </c>
      <c r="CK16" s="14">
        <v>5.9</v>
      </c>
      <c r="CL16" s="14">
        <v>5.9</v>
      </c>
      <c r="CM16" s="14">
        <v>5.9</v>
      </c>
      <c r="CN16" s="14">
        <v>5.9</v>
      </c>
      <c r="CO16" s="14">
        <v>5.9</v>
      </c>
      <c r="CP16" s="14">
        <v>3.3</v>
      </c>
      <c r="CQ16" s="14">
        <v>3.3</v>
      </c>
      <c r="CR16" s="14">
        <v>3.3</v>
      </c>
      <c r="CS16" s="14">
        <v>3.3</v>
      </c>
      <c r="CT16" s="14">
        <v>3.3</v>
      </c>
      <c r="CU16" s="14">
        <v>4.3</v>
      </c>
      <c r="CV16" s="14">
        <v>4.3</v>
      </c>
      <c r="CW16" s="14">
        <v>4.3</v>
      </c>
      <c r="CX16" s="14">
        <v>4.3</v>
      </c>
      <c r="CY16" s="14">
        <v>4.3</v>
      </c>
      <c r="CZ16" s="14">
        <v>4.3</v>
      </c>
      <c r="DA16" s="14">
        <v>4.3</v>
      </c>
      <c r="DB16" s="14">
        <v>4.3</v>
      </c>
      <c r="DC16" s="14">
        <v>4.3</v>
      </c>
      <c r="DD16" s="14">
        <v>4.8</v>
      </c>
      <c r="DE16" s="14">
        <v>4.8</v>
      </c>
      <c r="DF16" s="14">
        <v>4.8</v>
      </c>
      <c r="DG16" s="14">
        <v>4.8</v>
      </c>
      <c r="DH16" s="14">
        <v>4.8</v>
      </c>
      <c r="DI16" s="14">
        <v>4.8</v>
      </c>
      <c r="DJ16" s="14">
        <v>4.5</v>
      </c>
      <c r="DK16" s="14">
        <v>4.4000000000000004</v>
      </c>
      <c r="DL16" s="14">
        <v>4.4000000000000004</v>
      </c>
      <c r="DM16" s="14">
        <v>4.5999999999999996</v>
      </c>
      <c r="DN16" s="14">
        <v>3.7</v>
      </c>
      <c r="DO16" s="14">
        <v>3.7</v>
      </c>
      <c r="DP16" s="14">
        <v>3.7</v>
      </c>
      <c r="DQ16" s="14">
        <v>3.7</v>
      </c>
      <c r="DR16" s="14">
        <v>3.7</v>
      </c>
      <c r="DS16" s="14">
        <v>3.7</v>
      </c>
      <c r="DT16" s="14">
        <v>3.7</v>
      </c>
      <c r="DU16" s="14">
        <v>3.7</v>
      </c>
      <c r="DV16" s="14">
        <v>3.7</v>
      </c>
      <c r="DW16" s="14">
        <v>3.7</v>
      </c>
      <c r="DX16" s="14">
        <v>3.7</v>
      </c>
      <c r="DY16" s="14">
        <v>4.2</v>
      </c>
      <c r="DZ16" s="14">
        <v>4.2</v>
      </c>
      <c r="EA16" s="14">
        <v>4.2</v>
      </c>
      <c r="EB16" s="14">
        <v>4.5</v>
      </c>
      <c r="EC16" s="14">
        <v>4.5</v>
      </c>
      <c r="ED16" s="14">
        <v>4.5</v>
      </c>
      <c r="EE16" s="14">
        <v>4.5</v>
      </c>
      <c r="EF16" s="14">
        <v>5.0999999999999996</v>
      </c>
      <c r="EG16" s="14">
        <v>3.6</v>
      </c>
      <c r="EH16" s="14">
        <v>4.3</v>
      </c>
      <c r="EI16" s="14">
        <v>5.9</v>
      </c>
      <c r="EJ16" s="14">
        <v>5.9</v>
      </c>
      <c r="EK16" s="14">
        <v>5.9</v>
      </c>
      <c r="EL16" s="14">
        <v>5.9</v>
      </c>
      <c r="EM16" s="14">
        <v>3.6</v>
      </c>
      <c r="EN16" s="14">
        <v>5</v>
      </c>
      <c r="EO16" s="14">
        <v>4.4000000000000004</v>
      </c>
      <c r="EP16" s="14">
        <v>5.0999999999999996</v>
      </c>
      <c r="EQ16" s="14">
        <v>3.5</v>
      </c>
      <c r="ER16" s="14">
        <v>3.6</v>
      </c>
      <c r="ES16" s="14">
        <v>3.5</v>
      </c>
      <c r="ET16" s="14">
        <v>4.7</v>
      </c>
      <c r="EU16" s="14">
        <v>4.5</v>
      </c>
      <c r="EV16" s="14">
        <v>5.9</v>
      </c>
      <c r="EW16" s="14">
        <v>4.2</v>
      </c>
    </row>
    <row r="17" spans="1:153" ht="14" x14ac:dyDescent="0.2">
      <c r="A17" s="14" t="s">
        <v>8</v>
      </c>
      <c r="B17" s="14" t="s">
        <v>345</v>
      </c>
      <c r="C17" s="14">
        <v>1</v>
      </c>
      <c r="D17" s="14">
        <v>1</v>
      </c>
      <c r="E17" s="14">
        <v>1</v>
      </c>
      <c r="F17" s="14">
        <v>1</v>
      </c>
      <c r="G17" s="14">
        <v>0.87</v>
      </c>
      <c r="H17" s="14">
        <v>0.87</v>
      </c>
      <c r="I17" s="14">
        <v>0.87</v>
      </c>
      <c r="J17" s="14">
        <v>0.87</v>
      </c>
      <c r="K17" s="14">
        <v>0.87</v>
      </c>
      <c r="L17" s="14">
        <v>0.87</v>
      </c>
      <c r="M17" s="14">
        <v>0.87</v>
      </c>
      <c r="N17" s="14">
        <v>0.87</v>
      </c>
      <c r="O17" s="14">
        <v>0.87</v>
      </c>
      <c r="P17" s="14">
        <v>0.87</v>
      </c>
      <c r="Q17" s="14">
        <v>0.87</v>
      </c>
      <c r="R17" s="14">
        <v>0.87</v>
      </c>
      <c r="S17" s="14">
        <v>0.87</v>
      </c>
      <c r="T17" s="14">
        <v>0.87</v>
      </c>
      <c r="U17" s="14">
        <v>0.87</v>
      </c>
      <c r="V17" s="14">
        <v>0.87</v>
      </c>
      <c r="W17" s="14">
        <v>0.87</v>
      </c>
      <c r="X17" s="14">
        <v>0.87</v>
      </c>
      <c r="Y17" s="14">
        <v>0.87</v>
      </c>
      <c r="Z17" s="14">
        <v>0.87</v>
      </c>
      <c r="AA17" s="14">
        <v>0.87</v>
      </c>
      <c r="AB17" s="14">
        <v>0.87</v>
      </c>
      <c r="AC17" s="14">
        <v>0.87</v>
      </c>
      <c r="AD17" s="14">
        <v>0.87</v>
      </c>
      <c r="AE17" s="14">
        <v>0.82</v>
      </c>
      <c r="AF17" s="14">
        <v>0.82</v>
      </c>
      <c r="AG17" s="14">
        <v>0.82</v>
      </c>
      <c r="AH17" s="14">
        <v>0.82</v>
      </c>
      <c r="AI17" s="14">
        <v>0.82</v>
      </c>
      <c r="AJ17" s="14">
        <v>0.82</v>
      </c>
      <c r="AK17" s="14">
        <v>0.82</v>
      </c>
      <c r="AL17" s="14">
        <v>0.82</v>
      </c>
      <c r="AM17" s="14">
        <v>0.82</v>
      </c>
      <c r="AN17" s="14">
        <v>0.82</v>
      </c>
      <c r="AO17" s="14">
        <v>0.82</v>
      </c>
      <c r="AP17" s="14">
        <v>0.82</v>
      </c>
      <c r="AQ17" s="14">
        <v>0.9</v>
      </c>
      <c r="AR17" s="14">
        <v>0.91300000000000003</v>
      </c>
      <c r="AS17" s="14">
        <v>0.93</v>
      </c>
      <c r="AT17" s="14">
        <v>0.93</v>
      </c>
      <c r="AU17" s="14">
        <v>0.85</v>
      </c>
      <c r="AV17" s="14">
        <v>0.92</v>
      </c>
      <c r="AW17" s="14">
        <v>0.92</v>
      </c>
      <c r="AX17" s="14">
        <v>0.88</v>
      </c>
      <c r="AY17" s="14">
        <v>0.88</v>
      </c>
      <c r="AZ17" s="14">
        <v>0.96</v>
      </c>
      <c r="BA17" s="14">
        <v>0.88</v>
      </c>
      <c r="BB17" s="14">
        <v>0.88</v>
      </c>
      <c r="BC17" s="14">
        <v>0.98</v>
      </c>
      <c r="BD17" s="14">
        <v>0.86</v>
      </c>
      <c r="BE17" s="14">
        <v>0.86099999999999999</v>
      </c>
      <c r="BF17" s="14">
        <v>0.69</v>
      </c>
      <c r="BG17" s="14">
        <v>0.69</v>
      </c>
      <c r="BH17" s="14">
        <v>0.69</v>
      </c>
      <c r="BI17" s="14">
        <v>0.69</v>
      </c>
      <c r="BJ17" s="14">
        <v>0.69</v>
      </c>
      <c r="BK17" s="14">
        <v>0.69</v>
      </c>
      <c r="BL17" s="14">
        <v>0.83</v>
      </c>
      <c r="BM17" s="14">
        <v>0.83</v>
      </c>
      <c r="BN17" s="14">
        <v>0.83</v>
      </c>
      <c r="BO17" s="14">
        <v>0.83</v>
      </c>
      <c r="BP17" s="14">
        <v>0.89500000000000002</v>
      </c>
      <c r="BQ17" s="14">
        <v>0.97</v>
      </c>
      <c r="BR17" s="14">
        <v>0.98</v>
      </c>
      <c r="BS17" s="14">
        <v>0.98</v>
      </c>
      <c r="BT17" s="14">
        <v>0.98</v>
      </c>
      <c r="BU17" s="14">
        <v>0.98</v>
      </c>
      <c r="BV17" s="14">
        <v>0.98</v>
      </c>
      <c r="BW17" s="14">
        <v>0.98</v>
      </c>
      <c r="BX17" s="14">
        <v>0.68683418448969069</v>
      </c>
      <c r="BY17" s="14">
        <v>0.68683418448969069</v>
      </c>
      <c r="BZ17" s="14">
        <v>1</v>
      </c>
      <c r="CA17" s="14">
        <v>1</v>
      </c>
      <c r="CB17" s="14">
        <v>1</v>
      </c>
      <c r="CC17" s="14">
        <v>1</v>
      </c>
      <c r="CD17" s="14">
        <v>1</v>
      </c>
      <c r="CE17" s="14">
        <v>1</v>
      </c>
      <c r="CF17" s="14">
        <v>0.90200000000000002</v>
      </c>
      <c r="CG17" s="14">
        <v>0.90200000000000002</v>
      </c>
      <c r="CH17" s="14">
        <v>0.88</v>
      </c>
      <c r="CI17" s="14">
        <v>0.85</v>
      </c>
      <c r="CJ17" s="14">
        <v>0.88</v>
      </c>
      <c r="CK17" s="14">
        <v>0.9</v>
      </c>
      <c r="CL17" s="14">
        <v>0.9</v>
      </c>
      <c r="CM17" s="14">
        <v>0.9</v>
      </c>
      <c r="CN17" s="14">
        <v>0.9</v>
      </c>
      <c r="CO17" s="14">
        <v>0.9</v>
      </c>
      <c r="CP17" s="14">
        <v>0.81</v>
      </c>
      <c r="CQ17" s="14">
        <v>0.81</v>
      </c>
      <c r="CR17" s="14">
        <v>0.81</v>
      </c>
      <c r="CS17" s="14">
        <v>0.81</v>
      </c>
      <c r="CT17" s="14">
        <v>0.81</v>
      </c>
      <c r="CU17" s="14">
        <v>0.86</v>
      </c>
      <c r="CV17" s="14">
        <v>0.86</v>
      </c>
      <c r="CW17" s="14">
        <v>0.86</v>
      </c>
      <c r="CX17" s="14">
        <v>0.98</v>
      </c>
      <c r="CY17" s="14">
        <v>0.98</v>
      </c>
      <c r="CZ17" s="14">
        <v>0.98</v>
      </c>
      <c r="DA17" s="14">
        <v>0.98</v>
      </c>
      <c r="DB17" s="14">
        <v>0.98</v>
      </c>
      <c r="DC17" s="14">
        <v>0.98</v>
      </c>
      <c r="DD17" s="14">
        <v>0.61170000000000002</v>
      </c>
      <c r="DE17" s="14">
        <v>0.61170000000000002</v>
      </c>
      <c r="DF17" s="14">
        <v>0.61170000000000002</v>
      </c>
      <c r="DG17" s="14">
        <v>0.61170000000000002</v>
      </c>
      <c r="DH17" s="14">
        <v>0.61170000000000002</v>
      </c>
      <c r="DI17" s="14">
        <v>0.61170000000000002</v>
      </c>
      <c r="DJ17" s="14">
        <v>0.81</v>
      </c>
      <c r="DK17" s="14">
        <v>0.86</v>
      </c>
      <c r="DL17" s="14">
        <v>0.91</v>
      </c>
      <c r="DM17" s="14">
        <v>0.88</v>
      </c>
      <c r="DN17" s="14">
        <v>0.86670000000000003</v>
      </c>
      <c r="DO17" s="14">
        <v>0.86670000000000003</v>
      </c>
      <c r="DP17" s="14">
        <v>0.86670000000000003</v>
      </c>
      <c r="DQ17" s="14">
        <v>0.86670000000000003</v>
      </c>
      <c r="DR17" s="14">
        <v>0.86670000000000003</v>
      </c>
      <c r="DS17" s="14">
        <v>0.86670000000000003</v>
      </c>
      <c r="DT17" s="14">
        <v>0.86670000000000003</v>
      </c>
      <c r="DU17" s="14">
        <v>0.86670000000000003</v>
      </c>
      <c r="DV17" s="14">
        <v>0.92700000000000005</v>
      </c>
      <c r="DW17" s="14">
        <v>0.92700000000000005</v>
      </c>
      <c r="DX17" s="14">
        <v>0.92700000000000005</v>
      </c>
      <c r="DY17" s="14">
        <v>0.95</v>
      </c>
      <c r="DZ17" s="14">
        <v>0.95</v>
      </c>
      <c r="EA17" s="14">
        <v>0.95</v>
      </c>
      <c r="EB17" s="14">
        <v>0.99</v>
      </c>
      <c r="EC17" s="14">
        <v>0.99</v>
      </c>
      <c r="ED17" s="14">
        <v>0.99</v>
      </c>
      <c r="EE17" s="14">
        <v>0.99</v>
      </c>
      <c r="EF17" s="14">
        <v>1</v>
      </c>
      <c r="EG17" s="14">
        <v>1</v>
      </c>
      <c r="EH17" s="14">
        <v>1</v>
      </c>
      <c r="EI17" s="14">
        <v>0.9</v>
      </c>
      <c r="EJ17" s="14">
        <v>0.9</v>
      </c>
      <c r="EK17" s="14">
        <v>0.9</v>
      </c>
      <c r="EL17" s="14">
        <v>0.9</v>
      </c>
      <c r="EM17" s="14">
        <v>0.94469999999999998</v>
      </c>
      <c r="EN17" s="14">
        <v>0.81</v>
      </c>
      <c r="EO17" s="14">
        <v>0.91</v>
      </c>
      <c r="EP17" s="14">
        <v>0.91</v>
      </c>
      <c r="EQ17" s="14">
        <v>0.74</v>
      </c>
      <c r="ER17" s="14">
        <v>0.92169999999999996</v>
      </c>
      <c r="ES17" s="14">
        <v>0.93589999999999995</v>
      </c>
      <c r="ET17" s="14">
        <v>0.77</v>
      </c>
      <c r="EU17" s="14">
        <v>0.82</v>
      </c>
      <c r="EV17" s="14">
        <v>0.9</v>
      </c>
      <c r="EW17" s="14">
        <v>0.95</v>
      </c>
    </row>
    <row r="18" spans="1:153" ht="14" x14ac:dyDescent="0.2">
      <c r="A18" s="14" t="s">
        <v>326</v>
      </c>
      <c r="B18" s="14" t="s">
        <v>345</v>
      </c>
      <c r="C18" s="14">
        <v>0.46600000000000003</v>
      </c>
      <c r="D18" s="14">
        <v>0.46600000000000003</v>
      </c>
      <c r="E18" s="14">
        <v>0.46600000000000003</v>
      </c>
      <c r="F18" s="14">
        <v>0.46600000000000003</v>
      </c>
      <c r="G18" s="14">
        <v>4.5999999999999999E-2</v>
      </c>
      <c r="H18" s="14">
        <v>4.5999999999999999E-2</v>
      </c>
      <c r="I18" s="14">
        <v>4.5999999999999999E-2</v>
      </c>
      <c r="J18" s="14">
        <v>4.5999999999999999E-2</v>
      </c>
      <c r="K18" s="14">
        <v>4.5999999999999999E-2</v>
      </c>
      <c r="L18" s="14">
        <v>4.5999999999999999E-2</v>
      </c>
      <c r="M18" s="14">
        <v>4.5999999999999999E-2</v>
      </c>
      <c r="N18" s="14">
        <v>4.5999999999999999E-2</v>
      </c>
      <c r="O18" s="14">
        <v>4.5999999999999999E-2</v>
      </c>
      <c r="P18" s="14">
        <v>4.5999999999999999E-2</v>
      </c>
      <c r="Q18" s="14">
        <v>4.5999999999999999E-2</v>
      </c>
      <c r="R18" s="14">
        <v>4.5999999999999999E-2</v>
      </c>
      <c r="S18" s="14">
        <v>4.5999999999999999E-2</v>
      </c>
      <c r="T18" s="14">
        <v>4.5999999999999999E-2</v>
      </c>
      <c r="U18" s="14">
        <v>4.5999999999999999E-2</v>
      </c>
      <c r="V18" s="14">
        <v>4.5999999999999999E-2</v>
      </c>
      <c r="W18" s="14">
        <v>4.5999999999999999E-2</v>
      </c>
      <c r="X18" s="14">
        <v>4.5999999999999999E-2</v>
      </c>
      <c r="Y18" s="14">
        <v>4.5999999999999999E-2</v>
      </c>
      <c r="Z18" s="14">
        <v>4.5999999999999999E-2</v>
      </c>
      <c r="AA18" s="14">
        <v>4.5999999999999999E-2</v>
      </c>
      <c r="AB18" s="14">
        <v>4.5999999999999999E-2</v>
      </c>
      <c r="AC18" s="14">
        <v>4.5999999999999999E-2</v>
      </c>
      <c r="AD18" s="14">
        <v>4.5999999999999999E-2</v>
      </c>
      <c r="AE18" s="14">
        <v>0.187</v>
      </c>
      <c r="AF18" s="14">
        <v>0.187</v>
      </c>
      <c r="AG18" s="14">
        <v>0.187</v>
      </c>
      <c r="AH18" s="14">
        <v>0.187</v>
      </c>
      <c r="AI18" s="14">
        <v>0.187</v>
      </c>
      <c r="AJ18" s="14">
        <v>0.187</v>
      </c>
      <c r="AK18" s="14">
        <v>0.187</v>
      </c>
      <c r="AL18" s="14">
        <v>0.187</v>
      </c>
      <c r="AM18" s="14">
        <v>0.187</v>
      </c>
      <c r="AN18" s="14">
        <v>0.187</v>
      </c>
      <c r="AO18" s="14">
        <v>0.187</v>
      </c>
      <c r="AP18" s="14">
        <v>0.187</v>
      </c>
      <c r="AQ18" s="14">
        <v>0.315</v>
      </c>
      <c r="AR18" s="14">
        <v>0.28999999999999998</v>
      </c>
      <c r="AS18" s="14">
        <v>0.48</v>
      </c>
      <c r="AT18" s="14">
        <v>0.48</v>
      </c>
      <c r="AU18" s="14">
        <v>4.0999999999999995E-2</v>
      </c>
      <c r="AV18" s="14">
        <v>0.54200000000000004</v>
      </c>
      <c r="AW18" s="14">
        <v>0.54200000000000004</v>
      </c>
      <c r="AX18" s="14">
        <v>0.49</v>
      </c>
      <c r="AY18" s="14">
        <v>0.49</v>
      </c>
      <c r="AZ18" s="14">
        <v>0.435</v>
      </c>
      <c r="BA18" s="14">
        <v>0.49</v>
      </c>
      <c r="BB18" s="14">
        <v>0.49</v>
      </c>
      <c r="BC18" s="14">
        <v>0.36066666666666669</v>
      </c>
      <c r="BD18" s="14">
        <v>0.44</v>
      </c>
      <c r="BE18" s="14">
        <v>0.44</v>
      </c>
      <c r="BF18" s="14">
        <v>0.63600000000000001</v>
      </c>
      <c r="BG18" s="14">
        <v>0.63600000000000001</v>
      </c>
      <c r="BH18" s="14">
        <v>0.63600000000000001</v>
      </c>
      <c r="BI18" s="14">
        <v>0.63600000000000001</v>
      </c>
      <c r="BJ18" s="14">
        <v>0.63600000000000001</v>
      </c>
      <c r="BK18" s="14">
        <v>0.63600000000000001</v>
      </c>
      <c r="BL18" s="14">
        <v>0.46600000000000003</v>
      </c>
      <c r="BM18" s="14">
        <v>0.46600000000000003</v>
      </c>
      <c r="BN18" s="14">
        <v>0.46600000000000003</v>
      </c>
      <c r="BO18" s="14">
        <v>0.46600000000000003</v>
      </c>
      <c r="BP18" s="14">
        <v>0.54200000000000004</v>
      </c>
      <c r="BQ18" s="14">
        <v>0.54200000000000004</v>
      </c>
      <c r="BR18" s="14">
        <v>0.63400000000000001</v>
      </c>
      <c r="BS18" s="14">
        <v>0.63400000000000001</v>
      </c>
      <c r="BT18" s="14">
        <v>0.63400000000000001</v>
      </c>
      <c r="BU18" s="14">
        <v>0.63400000000000001</v>
      </c>
      <c r="BV18" s="14">
        <v>0.63400000000000001</v>
      </c>
      <c r="BW18" s="14">
        <v>0.63400000000000001</v>
      </c>
      <c r="BX18" s="14">
        <v>3.5000000000000003E-2</v>
      </c>
      <c r="BY18" s="14">
        <v>3.5000000000000003E-2</v>
      </c>
      <c r="BZ18" s="14">
        <v>0.159</v>
      </c>
      <c r="CA18" s="14">
        <v>0.159</v>
      </c>
      <c r="CB18" s="14">
        <v>0.159</v>
      </c>
      <c r="CC18" s="14">
        <v>0.159</v>
      </c>
      <c r="CD18" s="14">
        <v>0.159</v>
      </c>
      <c r="CE18" s="14">
        <v>0.159</v>
      </c>
      <c r="CF18" s="14">
        <v>0.106</v>
      </c>
      <c r="CG18" s="14">
        <v>0.106</v>
      </c>
      <c r="CH18" s="14">
        <f>AVERAGE(0.259,0.434)</f>
        <v>0.34650000000000003</v>
      </c>
      <c r="CI18" s="14">
        <v>4.1000000000000002E-2</v>
      </c>
      <c r="CJ18" s="14">
        <v>0.34725</v>
      </c>
      <c r="CK18" s="14">
        <v>0.22875000000000001</v>
      </c>
      <c r="CL18" s="14">
        <v>0.22875000000000001</v>
      </c>
      <c r="CM18" s="14">
        <v>0.22875000000000001</v>
      </c>
      <c r="CN18" s="14">
        <v>0.22875000000000001</v>
      </c>
      <c r="CO18" s="14">
        <v>0.22875000000000001</v>
      </c>
      <c r="CP18" s="14">
        <v>5.8000000000000003E-2</v>
      </c>
      <c r="CQ18" s="14">
        <v>5.8000000000000003E-2</v>
      </c>
      <c r="CR18" s="14">
        <v>5.8000000000000003E-2</v>
      </c>
      <c r="CS18" s="14">
        <v>5.8000000000000003E-2</v>
      </c>
      <c r="CT18" s="14">
        <v>5.8000000000000003E-2</v>
      </c>
      <c r="CU18" s="14">
        <v>0.48699999999999999</v>
      </c>
      <c r="CV18" s="14">
        <v>0.48699999999999999</v>
      </c>
      <c r="CW18" s="14">
        <v>0.48699999999999999</v>
      </c>
      <c r="CX18" s="14">
        <v>0.48299999999999998</v>
      </c>
      <c r="CY18" s="14">
        <v>0.48299999999999998</v>
      </c>
      <c r="CZ18" s="14">
        <v>0.48299999999999998</v>
      </c>
      <c r="DA18" s="14">
        <v>0.48299999999999998</v>
      </c>
      <c r="DB18" s="14">
        <v>0.48299999999999998</v>
      </c>
      <c r="DC18" s="14">
        <v>0.48299999999999998</v>
      </c>
      <c r="DD18" s="14">
        <v>0.28999999999999998</v>
      </c>
      <c r="DE18" s="14">
        <v>0.28999999999999998</v>
      </c>
      <c r="DF18" s="14">
        <v>0.28999999999999998</v>
      </c>
      <c r="DG18" s="14">
        <v>0.28999999999999998</v>
      </c>
      <c r="DH18" s="14">
        <v>0.28999999999999998</v>
      </c>
      <c r="DI18" s="14">
        <v>0.28999999999999998</v>
      </c>
      <c r="DJ18" s="14">
        <v>0.312</v>
      </c>
      <c r="DK18" s="14">
        <v>1.2E-2</v>
      </c>
      <c r="DL18" s="14">
        <v>1.2E-2</v>
      </c>
      <c r="DM18" s="14">
        <v>0.46100000000000002</v>
      </c>
      <c r="DN18" s="14">
        <v>2.9714285714285714E-2</v>
      </c>
      <c r="DO18" s="14">
        <v>2.9714285714285714E-2</v>
      </c>
      <c r="DP18" s="14">
        <v>2.9714285714285714E-2</v>
      </c>
      <c r="DQ18" s="14">
        <v>2.9714285714285714E-2</v>
      </c>
      <c r="DR18" s="14">
        <v>2.9714285714285714E-2</v>
      </c>
      <c r="DS18" s="14">
        <v>2.9714285714285714E-2</v>
      </c>
      <c r="DT18" s="14">
        <v>2.9714285714285714E-2</v>
      </c>
      <c r="DU18" s="14">
        <v>2.9714285714285714E-2</v>
      </c>
      <c r="DV18" s="14">
        <v>0.313</v>
      </c>
      <c r="DW18" s="14">
        <v>0.313</v>
      </c>
      <c r="DX18" s="14">
        <v>0.313</v>
      </c>
      <c r="DY18" s="14">
        <v>5.1999999999999998E-2</v>
      </c>
      <c r="DZ18" s="14">
        <v>5.1999999999999998E-2</v>
      </c>
      <c r="EA18" s="14">
        <v>5.1999999999999998E-2</v>
      </c>
      <c r="EB18" s="14">
        <v>0.187</v>
      </c>
      <c r="EC18" s="14">
        <v>0.187</v>
      </c>
      <c r="ED18" s="14">
        <v>0.187</v>
      </c>
      <c r="EE18" s="14">
        <v>0.187</v>
      </c>
      <c r="EF18" s="14">
        <v>0.17799999999999999</v>
      </c>
      <c r="EG18" s="14">
        <v>3.6999999999999998E-2</v>
      </c>
      <c r="EH18" s="14">
        <v>0.48299999999999998</v>
      </c>
      <c r="EI18" s="14">
        <v>3.9E-2</v>
      </c>
      <c r="EJ18" s="14">
        <v>3.9E-2</v>
      </c>
      <c r="EK18" s="14">
        <v>3.9E-2</v>
      </c>
      <c r="EL18" s="14">
        <v>3.9E-2</v>
      </c>
      <c r="EM18" s="14">
        <v>0.54200000000000004</v>
      </c>
      <c r="EN18" s="14">
        <v>0.54500000000000004</v>
      </c>
      <c r="EO18" s="14">
        <v>4.9000000000000002E-2</v>
      </c>
      <c r="EP18" s="14">
        <v>0.184</v>
      </c>
      <c r="EQ18" s="14">
        <v>1.8499999999999999E-2</v>
      </c>
      <c r="ER18" s="14">
        <v>0.54200000000000004</v>
      </c>
      <c r="ES18" s="14">
        <v>0.29399999999999998</v>
      </c>
      <c r="ET18" s="14">
        <v>0.27209090909090899</v>
      </c>
      <c r="EU18" s="14">
        <v>0.49</v>
      </c>
      <c r="EV18" s="14">
        <v>0.182</v>
      </c>
      <c r="EW18" s="14">
        <v>5.1999999999999998E-2</v>
      </c>
    </row>
    <row r="19" spans="1:153" ht="14" x14ac:dyDescent="0.2">
      <c r="A19" s="14" t="s">
        <v>327</v>
      </c>
      <c r="B19" s="14" t="s">
        <v>345</v>
      </c>
      <c r="C19" s="14">
        <v>0.52300000000000002</v>
      </c>
      <c r="D19" s="14">
        <v>0.52300000000000002</v>
      </c>
      <c r="E19" s="14">
        <v>0.52300000000000002</v>
      </c>
      <c r="F19" s="14">
        <v>0.52300000000000002</v>
      </c>
      <c r="G19" s="14">
        <v>0.28399999999999997</v>
      </c>
      <c r="H19" s="14">
        <v>0.28399999999999997</v>
      </c>
      <c r="I19" s="14">
        <v>0.28399999999999997</v>
      </c>
      <c r="J19" s="14">
        <v>0.28399999999999997</v>
      </c>
      <c r="K19" s="14">
        <v>0.28399999999999997</v>
      </c>
      <c r="L19" s="14">
        <v>0.28399999999999997</v>
      </c>
      <c r="M19" s="14">
        <v>0.28399999999999997</v>
      </c>
      <c r="N19" s="14">
        <v>0.28399999999999997</v>
      </c>
      <c r="O19" s="14">
        <v>0.28399999999999997</v>
      </c>
      <c r="P19" s="14">
        <v>0.28399999999999997</v>
      </c>
      <c r="Q19" s="14">
        <v>0.28399999999999997</v>
      </c>
      <c r="R19" s="14">
        <v>0.28399999999999997</v>
      </c>
      <c r="S19" s="14">
        <v>0.28399999999999997</v>
      </c>
      <c r="T19" s="14">
        <v>0.28399999999999997</v>
      </c>
      <c r="U19" s="14">
        <v>0.28399999999999997</v>
      </c>
      <c r="V19" s="14">
        <v>0.28399999999999997</v>
      </c>
      <c r="W19" s="14">
        <v>0.28399999999999997</v>
      </c>
      <c r="X19" s="14">
        <v>0.28399999999999997</v>
      </c>
      <c r="Y19" s="14">
        <v>0.28399999999999997</v>
      </c>
      <c r="Z19" s="14">
        <v>0.28399999999999997</v>
      </c>
      <c r="AA19" s="14">
        <v>0.28399999999999997</v>
      </c>
      <c r="AB19" s="14">
        <v>0.28399999999999997</v>
      </c>
      <c r="AC19" s="14">
        <v>0.28399999999999997</v>
      </c>
      <c r="AD19" s="14">
        <v>0.28399999999999997</v>
      </c>
      <c r="AE19" s="14">
        <v>0.29399999999999998</v>
      </c>
      <c r="AF19" s="14">
        <v>0.29399999999999998</v>
      </c>
      <c r="AG19" s="14">
        <v>0.29399999999999998</v>
      </c>
      <c r="AH19" s="14">
        <v>0.29399999999999998</v>
      </c>
      <c r="AI19" s="14">
        <v>0.29399999999999998</v>
      </c>
      <c r="AJ19" s="14">
        <v>0.29399999999999998</v>
      </c>
      <c r="AK19" s="14">
        <v>0.29399999999999998</v>
      </c>
      <c r="AL19" s="14">
        <v>0.29399999999999998</v>
      </c>
      <c r="AM19" s="14">
        <v>0.29399999999999998</v>
      </c>
      <c r="AN19" s="14">
        <v>0.29399999999999998</v>
      </c>
      <c r="AO19" s="14">
        <v>0.29399999999999998</v>
      </c>
      <c r="AP19" s="14">
        <v>0.29399999999999998</v>
      </c>
      <c r="AQ19" s="14">
        <v>0.41600000000000004</v>
      </c>
      <c r="AR19" s="14">
        <v>0.34899999999999998</v>
      </c>
      <c r="AS19" s="14">
        <v>0.51200000000000001</v>
      </c>
      <c r="AT19" s="14">
        <v>0.51200000000000001</v>
      </c>
      <c r="AU19" s="14">
        <v>0.25700000000000001</v>
      </c>
      <c r="AV19" s="14">
        <v>0.63900000000000001</v>
      </c>
      <c r="AW19" s="14">
        <v>0.63900000000000001</v>
      </c>
      <c r="AX19" s="14">
        <v>0.61499999999999999</v>
      </c>
      <c r="AY19" s="14">
        <v>0.61499999999999999</v>
      </c>
      <c r="AZ19" s="14">
        <v>0.54100000000000004</v>
      </c>
      <c r="BA19" s="14">
        <v>0.61499999999999999</v>
      </c>
      <c r="BB19" s="14">
        <v>0.61499999999999999</v>
      </c>
      <c r="BC19" s="14">
        <v>0.4906666666666667</v>
      </c>
      <c r="BD19" s="14">
        <v>0.52800000000000002</v>
      </c>
      <c r="BE19" s="14">
        <v>0.52800000000000002</v>
      </c>
      <c r="BF19" s="14">
        <v>0.63700000000000001</v>
      </c>
      <c r="BG19" s="14">
        <v>0.63700000000000001</v>
      </c>
      <c r="BH19" s="14">
        <v>0.63700000000000001</v>
      </c>
      <c r="BI19" s="14">
        <v>0.63700000000000001</v>
      </c>
      <c r="BJ19" s="14">
        <v>0.63700000000000001</v>
      </c>
      <c r="BK19" s="14">
        <v>0.63700000000000001</v>
      </c>
      <c r="BL19" s="14">
        <v>0.52300000000000002</v>
      </c>
      <c r="BM19" s="14">
        <v>0.52300000000000002</v>
      </c>
      <c r="BN19" s="14">
        <v>0.52300000000000002</v>
      </c>
      <c r="BO19" s="14">
        <v>0.52300000000000002</v>
      </c>
      <c r="BP19" s="14">
        <v>0.63900000000000001</v>
      </c>
      <c r="BQ19" s="14">
        <v>0.63900000000000001</v>
      </c>
      <c r="BR19" s="14">
        <v>0.64700000000000002</v>
      </c>
      <c r="BS19" s="14">
        <v>0.64700000000000002</v>
      </c>
      <c r="BT19" s="14">
        <v>0.64700000000000002</v>
      </c>
      <c r="BU19" s="14">
        <v>0.64700000000000002</v>
      </c>
      <c r="BV19" s="14">
        <v>0.64700000000000002</v>
      </c>
      <c r="BW19" s="14">
        <v>0.64700000000000002</v>
      </c>
      <c r="BX19" s="14">
        <v>0.27300000000000002</v>
      </c>
      <c r="BY19" s="14">
        <v>0.27300000000000002</v>
      </c>
      <c r="BZ19" s="14">
        <v>0.23899999999999999</v>
      </c>
      <c r="CA19" s="14">
        <v>0.23899999999999999</v>
      </c>
      <c r="CB19" s="14">
        <v>0.23899999999999999</v>
      </c>
      <c r="CC19" s="14">
        <v>0.23899999999999999</v>
      </c>
      <c r="CD19" s="14">
        <v>0.23899999999999999</v>
      </c>
      <c r="CE19" s="14">
        <v>0.23899999999999999</v>
      </c>
      <c r="CF19" s="14">
        <v>0.23699999999999999</v>
      </c>
      <c r="CG19" s="14">
        <v>0.23699999999999999</v>
      </c>
      <c r="CH19" s="14">
        <f>AVERAGE(0.443,0.576)</f>
        <v>0.50949999999999995</v>
      </c>
      <c r="CI19" s="14">
        <v>0.25700000000000001</v>
      </c>
      <c r="CJ19" s="14">
        <v>0.53150000000000008</v>
      </c>
      <c r="CK19" s="14">
        <v>0.24775</v>
      </c>
      <c r="CL19" s="14">
        <v>0.24775</v>
      </c>
      <c r="CM19" s="14">
        <v>0.24775</v>
      </c>
      <c r="CN19" s="14">
        <v>0.24775</v>
      </c>
      <c r="CO19" s="14">
        <v>0.24775</v>
      </c>
      <c r="CP19" s="14">
        <v>0.18</v>
      </c>
      <c r="CQ19" s="14">
        <v>0.18</v>
      </c>
      <c r="CR19" s="14">
        <v>0.18</v>
      </c>
      <c r="CS19" s="14">
        <v>0.18</v>
      </c>
      <c r="CT19" s="14">
        <v>0.18</v>
      </c>
      <c r="CU19" s="14">
        <v>0.57199999999999995</v>
      </c>
      <c r="CV19" s="14">
        <v>0.57199999999999995</v>
      </c>
      <c r="CW19" s="14">
        <v>0.57199999999999995</v>
      </c>
      <c r="CX19" s="14">
        <v>0.501</v>
      </c>
      <c r="CY19" s="14">
        <v>0.501</v>
      </c>
      <c r="CZ19" s="14">
        <v>0.501</v>
      </c>
      <c r="DA19" s="14">
        <v>0.501</v>
      </c>
      <c r="DB19" s="14">
        <v>0.501</v>
      </c>
      <c r="DC19" s="14">
        <v>0.501</v>
      </c>
      <c r="DD19" s="14">
        <v>0.34899999999999998</v>
      </c>
      <c r="DE19" s="14">
        <v>0.34899999999999998</v>
      </c>
      <c r="DF19" s="14">
        <v>0.34899999999999998</v>
      </c>
      <c r="DG19" s="14">
        <v>0.34899999999999998</v>
      </c>
      <c r="DH19" s="14">
        <v>0.34899999999999998</v>
      </c>
      <c r="DI19" s="14">
        <v>0.34899999999999998</v>
      </c>
      <c r="DJ19" s="14">
        <v>0.41399999999999998</v>
      </c>
      <c r="DK19" s="14">
        <v>0.23799999999999999</v>
      </c>
      <c r="DL19" s="14">
        <v>0.23799999999999999</v>
      </c>
      <c r="DM19" s="14">
        <v>0.61599999999999999</v>
      </c>
      <c r="DN19" s="14">
        <v>0.27742857142857141</v>
      </c>
      <c r="DO19" s="14">
        <v>0.27742857142857141</v>
      </c>
      <c r="DP19" s="14">
        <v>0.27742857142857141</v>
      </c>
      <c r="DQ19" s="14">
        <v>0.27742857142857141</v>
      </c>
      <c r="DR19" s="14">
        <v>0.27742857142857141</v>
      </c>
      <c r="DS19" s="14">
        <v>0.27742857142857141</v>
      </c>
      <c r="DT19" s="14">
        <v>0.27742857142857141</v>
      </c>
      <c r="DU19" s="14">
        <v>0.27742857142857141</v>
      </c>
      <c r="DV19" s="14">
        <v>0.41399999999999998</v>
      </c>
      <c r="DW19" s="14">
        <v>0.41399999999999998</v>
      </c>
      <c r="DX19" s="14">
        <v>0.41399999999999998</v>
      </c>
      <c r="DY19" s="14">
        <v>5.8000000000000003E-2</v>
      </c>
      <c r="DZ19" s="14">
        <v>5.8000000000000003E-2</v>
      </c>
      <c r="EA19" s="14">
        <v>5.8000000000000003E-2</v>
      </c>
      <c r="EB19" s="14">
        <v>0.29399999999999998</v>
      </c>
      <c r="EC19" s="14">
        <v>0.29399999999999998</v>
      </c>
      <c r="ED19" s="14">
        <v>0.29399999999999998</v>
      </c>
      <c r="EE19" s="14">
        <v>0.29399999999999998</v>
      </c>
      <c r="EF19" s="14">
        <v>0.38</v>
      </c>
      <c r="EG19" s="14">
        <v>0.22700000000000001</v>
      </c>
      <c r="EH19" s="14">
        <v>0.501</v>
      </c>
      <c r="EI19" s="14">
        <v>0.247</v>
      </c>
      <c r="EJ19" s="14">
        <v>0.247</v>
      </c>
      <c r="EK19" s="14">
        <v>0.247</v>
      </c>
      <c r="EL19" s="14">
        <v>0.247</v>
      </c>
      <c r="EM19" s="14">
        <v>0.63900000000000001</v>
      </c>
      <c r="EN19" s="14">
        <v>0.54500000000000004</v>
      </c>
      <c r="EO19" s="14">
        <v>0.29099999999999998</v>
      </c>
      <c r="EP19" s="14">
        <v>0.34</v>
      </c>
      <c r="EQ19" s="14">
        <v>4.7E-2</v>
      </c>
      <c r="ER19" s="14">
        <v>0.63900000000000001</v>
      </c>
      <c r="ES19" s="14">
        <v>0.29399999999999998</v>
      </c>
      <c r="ET19" s="14">
        <v>0.31463636363636399</v>
      </c>
      <c r="EU19" s="14">
        <v>0.61499999999999999</v>
      </c>
      <c r="EV19" s="14">
        <v>0.379</v>
      </c>
      <c r="EW19" s="14">
        <v>5.8000000000000003E-2</v>
      </c>
    </row>
    <row r="20" spans="1:153" ht="14" x14ac:dyDescent="0.2">
      <c r="A20" s="14" t="s">
        <v>9</v>
      </c>
      <c r="B20" s="14" t="s">
        <v>346</v>
      </c>
      <c r="C20" s="14">
        <v>44457</v>
      </c>
      <c r="D20" s="14">
        <v>971</v>
      </c>
      <c r="E20" s="14">
        <v>44457</v>
      </c>
      <c r="F20" s="14">
        <v>971</v>
      </c>
      <c r="G20" s="14">
        <v>4361</v>
      </c>
      <c r="H20" s="14">
        <v>4361</v>
      </c>
      <c r="I20" s="14">
        <v>8524</v>
      </c>
      <c r="J20" s="14">
        <v>8524</v>
      </c>
      <c r="K20" s="14">
        <v>3883</v>
      </c>
      <c r="L20" s="14">
        <v>3883</v>
      </c>
      <c r="M20" s="14">
        <v>5900</v>
      </c>
      <c r="N20" s="14">
        <v>5900</v>
      </c>
      <c r="O20" s="14">
        <v>4067</v>
      </c>
      <c r="P20" s="14">
        <v>4067</v>
      </c>
      <c r="Q20" s="14">
        <v>4400</v>
      </c>
      <c r="R20" s="14">
        <v>4400</v>
      </c>
      <c r="S20" s="14">
        <v>4361</v>
      </c>
      <c r="T20" s="14">
        <v>4361</v>
      </c>
      <c r="U20" s="14">
        <v>8524</v>
      </c>
      <c r="V20" s="14">
        <v>8524</v>
      </c>
      <c r="W20" s="14">
        <v>3883</v>
      </c>
      <c r="X20" s="14">
        <v>3883</v>
      </c>
      <c r="Y20" s="14">
        <v>5900</v>
      </c>
      <c r="Z20" s="14">
        <v>5900</v>
      </c>
      <c r="AA20" s="14">
        <v>4067</v>
      </c>
      <c r="AB20" s="14">
        <v>4067</v>
      </c>
      <c r="AC20" s="14">
        <v>4400</v>
      </c>
      <c r="AD20" s="14">
        <v>4400</v>
      </c>
      <c r="AE20" s="14">
        <v>16275</v>
      </c>
      <c r="AF20" s="14">
        <v>16275</v>
      </c>
      <c r="AG20" s="14">
        <v>32471</v>
      </c>
      <c r="AH20" s="14">
        <v>32471</v>
      </c>
      <c r="AI20" s="14">
        <v>30202</v>
      </c>
      <c r="AJ20" s="14">
        <v>30202</v>
      </c>
      <c r="AK20" s="14">
        <v>30358</v>
      </c>
      <c r="AL20" s="14">
        <v>30358</v>
      </c>
      <c r="AM20" s="14">
        <v>82796</v>
      </c>
      <c r="AN20" s="14">
        <v>82796</v>
      </c>
      <c r="AO20" s="14">
        <v>77382</v>
      </c>
      <c r="AP20" s="14">
        <v>77382</v>
      </c>
      <c r="AQ20" s="14">
        <v>4381</v>
      </c>
      <c r="AR20" s="14">
        <f>11132/0.95</f>
        <v>11717.894736842105</v>
      </c>
      <c r="AS20" s="14">
        <v>257540.34716550901</v>
      </c>
      <c r="AT20" s="14">
        <v>46611.278909743982</v>
      </c>
      <c r="AU20" s="14">
        <v>11918.2555422842</v>
      </c>
      <c r="AV20" s="14">
        <v>39000</v>
      </c>
      <c r="AW20" s="14">
        <v>3000</v>
      </c>
      <c r="AX20" s="22">
        <v>66410872</v>
      </c>
      <c r="AY20" s="22">
        <v>38873509</v>
      </c>
      <c r="AZ20" s="14">
        <v>2948962</v>
      </c>
      <c r="BA20" s="14">
        <v>1</v>
      </c>
      <c r="BB20" s="14">
        <v>1</v>
      </c>
      <c r="BC20" s="14">
        <v>9142</v>
      </c>
      <c r="BD20" s="18">
        <v>14142</v>
      </c>
      <c r="BE20" s="18">
        <v>14721</v>
      </c>
      <c r="BF20" s="14">
        <v>32807451.292483699</v>
      </c>
      <c r="BG20" s="14">
        <v>36648424.62162938</v>
      </c>
      <c r="BH20" s="14">
        <v>39862496.491104618</v>
      </c>
      <c r="BI20" s="14">
        <v>38719006.957553647</v>
      </c>
      <c r="BJ20" s="14">
        <v>36619555.050869092</v>
      </c>
      <c r="BK20" s="14">
        <v>37811304.696313299</v>
      </c>
      <c r="BL20" s="14">
        <v>12600855.999999987</v>
      </c>
      <c r="BM20" s="14">
        <v>33104904.84153007</v>
      </c>
      <c r="BN20" s="14">
        <v>21694870</v>
      </c>
      <c r="BO20" s="14">
        <v>45422060</v>
      </c>
      <c r="BP20" s="18">
        <v>111202124</v>
      </c>
      <c r="BQ20" s="18">
        <v>630</v>
      </c>
      <c r="BR20" s="14">
        <v>2865</v>
      </c>
      <c r="BS20" s="14">
        <v>1120</v>
      </c>
      <c r="BT20" s="14">
        <v>6561</v>
      </c>
      <c r="BU20" s="14">
        <v>2865</v>
      </c>
      <c r="BV20" s="14">
        <v>1120</v>
      </c>
      <c r="BW20" s="14">
        <v>6561</v>
      </c>
      <c r="BX20" s="14">
        <v>1</v>
      </c>
      <c r="BY20" s="14">
        <v>1</v>
      </c>
      <c r="BZ20" s="14">
        <v>400</v>
      </c>
      <c r="CA20" s="14">
        <v>400</v>
      </c>
      <c r="CB20" s="14">
        <v>400</v>
      </c>
      <c r="CC20" s="14">
        <v>400</v>
      </c>
      <c r="CD20" s="14">
        <v>840</v>
      </c>
      <c r="CE20" s="14">
        <v>800</v>
      </c>
      <c r="CF20" s="14">
        <v>16363.432876712322</v>
      </c>
      <c r="CG20" s="14">
        <v>15482.475409836072</v>
      </c>
      <c r="CH20" s="14">
        <f>25600*0.87</f>
        <v>22272</v>
      </c>
      <c r="CI20" s="14">
        <v>4974</v>
      </c>
      <c r="CJ20" s="14">
        <v>4707</v>
      </c>
      <c r="CK20" s="14">
        <v>999</v>
      </c>
      <c r="CL20" s="14">
        <v>1046</v>
      </c>
      <c r="CM20" s="14">
        <v>154</v>
      </c>
      <c r="CN20" s="14">
        <v>3</v>
      </c>
      <c r="CO20" s="14">
        <v>643</v>
      </c>
      <c r="CP20" s="14">
        <v>270</v>
      </c>
      <c r="CQ20" s="14">
        <v>269</v>
      </c>
      <c r="CR20" s="14">
        <v>735</v>
      </c>
      <c r="CS20" s="14">
        <v>1112</v>
      </c>
      <c r="CT20" s="14">
        <v>4193</v>
      </c>
      <c r="CU20" s="14">
        <v>91</v>
      </c>
      <c r="CV20" s="14">
        <v>3893</v>
      </c>
      <c r="CW20" s="14">
        <v>5332</v>
      </c>
      <c r="CX20" s="18">
        <v>339273</v>
      </c>
      <c r="CY20" s="18">
        <v>188870</v>
      </c>
      <c r="CZ20" s="18">
        <v>1421200</v>
      </c>
      <c r="DA20" s="18">
        <v>678170</v>
      </c>
      <c r="DB20" s="18">
        <v>678170</v>
      </c>
      <c r="DC20" s="18">
        <v>680028</v>
      </c>
      <c r="DD20" s="18">
        <v>8943</v>
      </c>
      <c r="DE20" s="18">
        <v>245402</v>
      </c>
      <c r="DF20" s="18">
        <v>452691</v>
      </c>
      <c r="DG20" s="18">
        <v>77076</v>
      </c>
      <c r="DH20" s="18">
        <v>249538</v>
      </c>
      <c r="DI20" s="18">
        <v>538193</v>
      </c>
      <c r="DJ20" s="18">
        <v>1</v>
      </c>
      <c r="DK20" s="18">
        <v>25500</v>
      </c>
      <c r="DL20" s="18">
        <v>1</v>
      </c>
      <c r="DM20" s="18">
        <v>1</v>
      </c>
      <c r="DN20" s="18">
        <v>36683</v>
      </c>
      <c r="DO20" s="18">
        <v>64909</v>
      </c>
      <c r="DP20" s="18">
        <v>2865</v>
      </c>
      <c r="DQ20" s="18">
        <v>240140</v>
      </c>
      <c r="DR20" s="18">
        <v>3782</v>
      </c>
      <c r="DS20" s="18">
        <v>260306</v>
      </c>
      <c r="DT20" s="18">
        <v>285673</v>
      </c>
      <c r="DU20" s="18">
        <v>280320</v>
      </c>
      <c r="DV20" s="18">
        <v>1</v>
      </c>
      <c r="DW20" s="18">
        <v>1</v>
      </c>
      <c r="DX20" s="18">
        <v>1</v>
      </c>
      <c r="DY20" s="18">
        <v>1787</v>
      </c>
      <c r="DZ20" s="18">
        <v>1743</v>
      </c>
      <c r="EA20" s="18">
        <v>1743</v>
      </c>
      <c r="EB20" s="18">
        <v>77161</v>
      </c>
      <c r="EC20" s="18">
        <v>582424</v>
      </c>
      <c r="ED20" s="18">
        <v>53641</v>
      </c>
      <c r="EE20" s="18">
        <v>5623</v>
      </c>
      <c r="EF20" s="14">
        <v>1</v>
      </c>
      <c r="EG20" s="14">
        <v>1</v>
      </c>
      <c r="EH20" s="14">
        <v>1</v>
      </c>
      <c r="EI20" s="14">
        <v>170735.50746268657</v>
      </c>
      <c r="EJ20" s="14">
        <v>586364.36906377203</v>
      </c>
      <c r="EK20" s="14">
        <v>441497.87788331066</v>
      </c>
      <c r="EL20" s="14">
        <v>17246.010854816825</v>
      </c>
      <c r="EM20" s="14">
        <v>1</v>
      </c>
      <c r="EN20" s="14">
        <v>377291</v>
      </c>
      <c r="EO20" s="14">
        <v>1733</v>
      </c>
      <c r="EP20" s="14">
        <v>3013310</v>
      </c>
      <c r="EQ20" s="14">
        <v>11079280</v>
      </c>
      <c r="ER20" s="14">
        <v>225</v>
      </c>
      <c r="ES20" s="14">
        <v>57</v>
      </c>
      <c r="ET20" s="14">
        <v>1229.9000000000001</v>
      </c>
      <c r="EU20" s="14">
        <v>18752</v>
      </c>
      <c r="EV20" s="14">
        <v>548</v>
      </c>
      <c r="EW20" s="14">
        <v>649</v>
      </c>
    </row>
    <row r="21" spans="1:153" ht="14" x14ac:dyDescent="0.2">
      <c r="A21" s="14" t="s">
        <v>10</v>
      </c>
      <c r="B21" s="14" t="s">
        <v>347</v>
      </c>
      <c r="C21" s="14"/>
      <c r="D21" s="14"/>
      <c r="E21" s="14">
        <v>971</v>
      </c>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v>1</v>
      </c>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row>
    <row r="22" spans="1:153" ht="14" x14ac:dyDescent="0.2">
      <c r="A22" s="14" t="s">
        <v>11</v>
      </c>
      <c r="B22" s="14" t="s">
        <v>348</v>
      </c>
      <c r="C22" s="14">
        <v>197.1</v>
      </c>
      <c r="D22" s="14">
        <v>197.1</v>
      </c>
      <c r="E22" s="14">
        <v>365</v>
      </c>
      <c r="F22" s="14">
        <v>197.1</v>
      </c>
      <c r="G22" s="14">
        <v>152</v>
      </c>
      <c r="H22" s="14">
        <v>153</v>
      </c>
      <c r="I22" s="14">
        <v>152</v>
      </c>
      <c r="J22" s="14">
        <v>153</v>
      </c>
      <c r="K22" s="14">
        <v>152</v>
      </c>
      <c r="L22" s="14">
        <v>153</v>
      </c>
      <c r="M22" s="14">
        <v>152</v>
      </c>
      <c r="N22" s="14">
        <v>153</v>
      </c>
      <c r="O22" s="14">
        <v>152</v>
      </c>
      <c r="P22" s="14">
        <v>153</v>
      </c>
      <c r="Q22" s="14">
        <v>152</v>
      </c>
      <c r="R22" s="14">
        <v>153</v>
      </c>
      <c r="S22" s="14">
        <v>153</v>
      </c>
      <c r="T22" s="14">
        <v>212</v>
      </c>
      <c r="U22" s="14">
        <v>153</v>
      </c>
      <c r="V22" s="14">
        <v>212</v>
      </c>
      <c r="W22" s="14">
        <v>153</v>
      </c>
      <c r="X22" s="14">
        <v>212</v>
      </c>
      <c r="Y22" s="14">
        <v>153</v>
      </c>
      <c r="Z22" s="14">
        <v>212</v>
      </c>
      <c r="AA22" s="14">
        <v>153</v>
      </c>
      <c r="AB22" s="14">
        <v>212</v>
      </c>
      <c r="AC22" s="14">
        <v>153</v>
      </c>
      <c r="AD22" s="14">
        <v>212</v>
      </c>
      <c r="AE22" s="14">
        <v>121</v>
      </c>
      <c r="AF22" s="14">
        <v>243</v>
      </c>
      <c r="AG22" s="14">
        <v>121</v>
      </c>
      <c r="AH22" s="14">
        <v>243</v>
      </c>
      <c r="AI22" s="14">
        <v>121</v>
      </c>
      <c r="AJ22" s="14">
        <v>243</v>
      </c>
      <c r="AK22" s="14">
        <v>121</v>
      </c>
      <c r="AL22" s="14">
        <v>243</v>
      </c>
      <c r="AM22" s="14">
        <v>121</v>
      </c>
      <c r="AN22" s="14">
        <v>243</v>
      </c>
      <c r="AO22" s="14">
        <v>121</v>
      </c>
      <c r="AP22" s="14">
        <v>243</v>
      </c>
      <c r="AQ22" s="14">
        <v>257.39999999999998</v>
      </c>
      <c r="AR22" s="14">
        <v>365</v>
      </c>
      <c r="AS22" s="14">
        <v>282.69839363730722</v>
      </c>
      <c r="AT22" s="14">
        <v>282.69839363730722</v>
      </c>
      <c r="AU22" s="14">
        <v>347</v>
      </c>
      <c r="AV22" s="14">
        <v>365</v>
      </c>
      <c r="AW22" s="14">
        <v>365</v>
      </c>
      <c r="AX22" s="14">
        <v>1</v>
      </c>
      <c r="AY22" s="14">
        <v>1</v>
      </c>
      <c r="AZ22" s="14">
        <v>1</v>
      </c>
      <c r="BA22" s="18">
        <v>4460533</v>
      </c>
      <c r="BB22" s="18">
        <v>4460533</v>
      </c>
      <c r="BC22" s="14">
        <v>366</v>
      </c>
      <c r="BD22" s="14">
        <v>246</v>
      </c>
      <c r="BE22" s="14">
        <v>365</v>
      </c>
      <c r="BF22" s="14">
        <v>1</v>
      </c>
      <c r="BG22" s="14">
        <v>1</v>
      </c>
      <c r="BH22" s="14">
        <v>1</v>
      </c>
      <c r="BI22" s="14">
        <v>1</v>
      </c>
      <c r="BJ22" s="14">
        <v>1</v>
      </c>
      <c r="BK22" s="14">
        <v>1</v>
      </c>
      <c r="BL22" s="14">
        <v>1</v>
      </c>
      <c r="BM22" s="14">
        <v>1</v>
      </c>
      <c r="BN22" s="14">
        <v>1</v>
      </c>
      <c r="BO22" s="14">
        <v>1</v>
      </c>
      <c r="BP22" s="14">
        <v>1</v>
      </c>
      <c r="BQ22" s="14">
        <v>370606</v>
      </c>
      <c r="BR22" s="14">
        <v>181</v>
      </c>
      <c r="BS22" s="14">
        <v>181</v>
      </c>
      <c r="BT22" s="14">
        <v>181</v>
      </c>
      <c r="BU22" s="14">
        <v>184</v>
      </c>
      <c r="BV22" s="14">
        <v>184</v>
      </c>
      <c r="BW22" s="14">
        <v>184</v>
      </c>
      <c r="BX22" s="14">
        <v>365</v>
      </c>
      <c r="BY22" s="14">
        <v>365</v>
      </c>
      <c r="BZ22" s="14">
        <v>365</v>
      </c>
      <c r="CA22" s="14">
        <v>365</v>
      </c>
      <c r="CB22" s="14">
        <v>365</v>
      </c>
      <c r="CC22" s="14">
        <v>365</v>
      </c>
      <c r="CD22" s="14">
        <v>365</v>
      </c>
      <c r="CE22" s="14">
        <v>365</v>
      </c>
      <c r="CF22" s="14">
        <v>365</v>
      </c>
      <c r="CG22" s="14">
        <v>365</v>
      </c>
      <c r="CH22" s="14">
        <v>448</v>
      </c>
      <c r="CI22" s="14">
        <v>513</v>
      </c>
      <c r="CJ22" s="14">
        <v>365</v>
      </c>
      <c r="CK22" s="14">
        <v>365</v>
      </c>
      <c r="CL22" s="14">
        <v>365</v>
      </c>
      <c r="CM22" s="14">
        <v>365</v>
      </c>
      <c r="CN22" s="14">
        <v>365</v>
      </c>
      <c r="CO22" s="14">
        <v>365</v>
      </c>
      <c r="CP22" s="14">
        <v>365</v>
      </c>
      <c r="CQ22" s="14">
        <v>365</v>
      </c>
      <c r="CR22" s="14">
        <v>365</v>
      </c>
      <c r="CS22" s="14">
        <v>365</v>
      </c>
      <c r="CT22" s="14">
        <v>365</v>
      </c>
      <c r="CU22" s="14">
        <v>365</v>
      </c>
      <c r="CV22" s="14">
        <v>365</v>
      </c>
      <c r="CW22" s="14">
        <v>365</v>
      </c>
      <c r="CX22" s="14">
        <v>1</v>
      </c>
      <c r="CY22" s="14">
        <v>1</v>
      </c>
      <c r="CZ22" s="14">
        <v>1</v>
      </c>
      <c r="DA22" s="14">
        <v>1</v>
      </c>
      <c r="DB22" s="14">
        <v>1</v>
      </c>
      <c r="DC22" s="14">
        <v>1</v>
      </c>
      <c r="DD22" s="14">
        <v>1</v>
      </c>
      <c r="DE22" s="14">
        <v>1</v>
      </c>
      <c r="DF22" s="14">
        <v>1</v>
      </c>
      <c r="DG22" s="14">
        <v>1</v>
      </c>
      <c r="DH22" s="14">
        <v>1</v>
      </c>
      <c r="DI22" s="14">
        <v>1</v>
      </c>
      <c r="DJ22" s="14">
        <v>1</v>
      </c>
      <c r="DK22" s="14">
        <v>365</v>
      </c>
      <c r="DL22" s="14">
        <v>365</v>
      </c>
      <c r="DM22" s="14">
        <v>365</v>
      </c>
      <c r="DN22" s="14">
        <v>1</v>
      </c>
      <c r="DO22" s="14">
        <v>1</v>
      </c>
      <c r="DP22" s="14">
        <v>1</v>
      </c>
      <c r="DQ22" s="14">
        <v>1</v>
      </c>
      <c r="DR22" s="14">
        <v>1</v>
      </c>
      <c r="DS22" s="14">
        <v>1</v>
      </c>
      <c r="DT22" s="14">
        <v>1</v>
      </c>
      <c r="DU22" s="14">
        <v>1</v>
      </c>
      <c r="DV22" s="14">
        <v>365</v>
      </c>
      <c r="DW22" s="14">
        <v>365</v>
      </c>
      <c r="DX22" s="14">
        <v>365</v>
      </c>
      <c r="DY22" s="14">
        <v>365</v>
      </c>
      <c r="DZ22" s="14">
        <v>365</v>
      </c>
      <c r="EA22" s="14">
        <v>365</v>
      </c>
      <c r="EB22" s="14">
        <v>365</v>
      </c>
      <c r="EC22" s="14">
        <v>365</v>
      </c>
      <c r="ED22" s="14">
        <v>365</v>
      </c>
      <c r="EE22" s="14">
        <v>365</v>
      </c>
      <c r="EF22" s="14">
        <v>365</v>
      </c>
      <c r="EG22" s="14">
        <v>365</v>
      </c>
      <c r="EH22" s="14">
        <v>365</v>
      </c>
      <c r="EI22" s="14">
        <v>1</v>
      </c>
      <c r="EJ22" s="14">
        <v>1</v>
      </c>
      <c r="EK22" s="14">
        <v>1</v>
      </c>
      <c r="EL22" s="14">
        <v>1</v>
      </c>
      <c r="EM22" s="14">
        <v>1</v>
      </c>
      <c r="EN22" s="14">
        <v>1</v>
      </c>
      <c r="EO22" s="14">
        <v>202.5</v>
      </c>
      <c r="EP22" s="14">
        <v>1</v>
      </c>
      <c r="EQ22" s="14">
        <v>1</v>
      </c>
      <c r="ER22" s="14">
        <v>318.29000000000002</v>
      </c>
      <c r="ES22" s="14">
        <v>365</v>
      </c>
      <c r="ET22" s="14">
        <v>365</v>
      </c>
      <c r="EU22" s="14">
        <v>163.155</v>
      </c>
      <c r="EV22" s="14">
        <v>365</v>
      </c>
      <c r="EW22" s="14">
        <v>365</v>
      </c>
    </row>
    <row r="23" spans="1:153" ht="14" x14ac:dyDescent="0.2">
      <c r="A23" s="14" t="s">
        <v>365</v>
      </c>
      <c r="B23" s="14" t="s">
        <v>348</v>
      </c>
      <c r="C23" s="14"/>
      <c r="D23" s="14"/>
      <c r="E23" s="14"/>
      <c r="F23" s="14"/>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1</v>
      </c>
      <c r="AV23" s="14"/>
      <c r="AW23" s="14"/>
      <c r="AX23" s="14"/>
      <c r="AY23" s="14"/>
      <c r="AZ23" s="14">
        <v>0</v>
      </c>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row>
    <row r="24" spans="1:153" ht="14" x14ac:dyDescent="0.2">
      <c r="A24" s="14" t="s">
        <v>916</v>
      </c>
      <c r="B24" s="14" t="s">
        <v>917</v>
      </c>
      <c r="C24" s="14">
        <f>C22*C20</f>
        <v>8762474.6999999993</v>
      </c>
      <c r="D24" s="14">
        <f t="shared" ref="D24:BO24" si="2">D22*D20</f>
        <v>191384.1</v>
      </c>
      <c r="E24" s="14">
        <f t="shared" si="2"/>
        <v>16226805</v>
      </c>
      <c r="F24" s="14">
        <f t="shared" si="2"/>
        <v>191384.1</v>
      </c>
      <c r="G24" s="14">
        <f t="shared" si="2"/>
        <v>662872</v>
      </c>
      <c r="H24" s="14">
        <f t="shared" si="2"/>
        <v>667233</v>
      </c>
      <c r="I24" s="14">
        <f t="shared" si="2"/>
        <v>1295648</v>
      </c>
      <c r="J24" s="14">
        <f t="shared" si="2"/>
        <v>1304172</v>
      </c>
      <c r="K24" s="14">
        <f t="shared" si="2"/>
        <v>590216</v>
      </c>
      <c r="L24" s="14">
        <f t="shared" si="2"/>
        <v>594099</v>
      </c>
      <c r="M24" s="14">
        <f t="shared" si="2"/>
        <v>896800</v>
      </c>
      <c r="N24" s="14">
        <f t="shared" si="2"/>
        <v>902700</v>
      </c>
      <c r="O24" s="14">
        <f t="shared" si="2"/>
        <v>618184</v>
      </c>
      <c r="P24" s="14">
        <f t="shared" si="2"/>
        <v>622251</v>
      </c>
      <c r="Q24" s="14">
        <f t="shared" si="2"/>
        <v>668800</v>
      </c>
      <c r="R24" s="14">
        <f t="shared" si="2"/>
        <v>673200</v>
      </c>
      <c r="S24" s="14">
        <f t="shared" si="2"/>
        <v>667233</v>
      </c>
      <c r="T24" s="14">
        <f t="shared" si="2"/>
        <v>924532</v>
      </c>
      <c r="U24" s="14">
        <f t="shared" si="2"/>
        <v>1304172</v>
      </c>
      <c r="V24" s="14">
        <f t="shared" si="2"/>
        <v>1807088</v>
      </c>
      <c r="W24" s="14">
        <f t="shared" si="2"/>
        <v>594099</v>
      </c>
      <c r="X24" s="14">
        <f t="shared" si="2"/>
        <v>823196</v>
      </c>
      <c r="Y24" s="14">
        <f t="shared" si="2"/>
        <v>902700</v>
      </c>
      <c r="Z24" s="14">
        <f t="shared" si="2"/>
        <v>1250800</v>
      </c>
      <c r="AA24" s="14">
        <f t="shared" si="2"/>
        <v>622251</v>
      </c>
      <c r="AB24" s="14">
        <f t="shared" si="2"/>
        <v>862204</v>
      </c>
      <c r="AC24" s="14">
        <f t="shared" si="2"/>
        <v>673200</v>
      </c>
      <c r="AD24" s="14">
        <f t="shared" si="2"/>
        <v>932800</v>
      </c>
      <c r="AE24" s="14">
        <f t="shared" si="2"/>
        <v>1969275</v>
      </c>
      <c r="AF24" s="14">
        <f t="shared" si="2"/>
        <v>3954825</v>
      </c>
      <c r="AG24" s="14">
        <f t="shared" si="2"/>
        <v>3928991</v>
      </c>
      <c r="AH24" s="14">
        <f t="shared" si="2"/>
        <v>7890453</v>
      </c>
      <c r="AI24" s="14">
        <f t="shared" si="2"/>
        <v>3654442</v>
      </c>
      <c r="AJ24" s="14">
        <f t="shared" si="2"/>
        <v>7339086</v>
      </c>
      <c r="AK24" s="14">
        <f t="shared" si="2"/>
        <v>3673318</v>
      </c>
      <c r="AL24" s="14">
        <f t="shared" si="2"/>
        <v>7376994</v>
      </c>
      <c r="AM24" s="14">
        <f t="shared" si="2"/>
        <v>10018316</v>
      </c>
      <c r="AN24" s="14">
        <f t="shared" si="2"/>
        <v>20119428</v>
      </c>
      <c r="AO24" s="14">
        <f t="shared" si="2"/>
        <v>9363222</v>
      </c>
      <c r="AP24" s="14">
        <f t="shared" si="2"/>
        <v>18803826</v>
      </c>
      <c r="AQ24" s="14">
        <f t="shared" si="2"/>
        <v>1127669.3999999999</v>
      </c>
      <c r="AR24" s="14">
        <f t="shared" si="2"/>
        <v>4277031.5789473681</v>
      </c>
      <c r="AS24" s="14">
        <f t="shared" si="2"/>
        <v>72806242.440483823</v>
      </c>
      <c r="AT24" s="14">
        <f t="shared" si="2"/>
        <v>13176933.67316512</v>
      </c>
      <c r="AU24" s="14">
        <f t="shared" si="2"/>
        <v>4135634.6731726173</v>
      </c>
      <c r="AV24" s="14">
        <f t="shared" si="2"/>
        <v>14235000</v>
      </c>
      <c r="AW24" s="14">
        <f t="shared" si="2"/>
        <v>1095000</v>
      </c>
      <c r="AX24" s="14">
        <f t="shared" si="2"/>
        <v>66410872</v>
      </c>
      <c r="AY24" s="14">
        <f t="shared" si="2"/>
        <v>38873509</v>
      </c>
      <c r="AZ24" s="14">
        <f t="shared" si="2"/>
        <v>2948962</v>
      </c>
      <c r="BA24" s="14">
        <f t="shared" si="2"/>
        <v>4460533</v>
      </c>
      <c r="BB24" s="14">
        <f t="shared" si="2"/>
        <v>4460533</v>
      </c>
      <c r="BC24" s="14">
        <f t="shared" si="2"/>
        <v>3345972</v>
      </c>
      <c r="BD24" s="14">
        <f t="shared" si="2"/>
        <v>3478932</v>
      </c>
      <c r="BE24" s="14">
        <f t="shared" si="2"/>
        <v>5373165</v>
      </c>
      <c r="BF24" s="14">
        <f t="shared" si="2"/>
        <v>32807451.292483699</v>
      </c>
      <c r="BG24" s="14">
        <f t="shared" si="2"/>
        <v>36648424.62162938</v>
      </c>
      <c r="BH24" s="14">
        <f t="shared" si="2"/>
        <v>39862496.491104618</v>
      </c>
      <c r="BI24" s="14">
        <f t="shared" si="2"/>
        <v>38719006.957553647</v>
      </c>
      <c r="BJ24" s="14">
        <f t="shared" si="2"/>
        <v>36619555.050869092</v>
      </c>
      <c r="BK24" s="14">
        <f t="shared" si="2"/>
        <v>37811304.696313299</v>
      </c>
      <c r="BL24" s="14">
        <f t="shared" si="2"/>
        <v>12600855.999999987</v>
      </c>
      <c r="BM24" s="14">
        <f t="shared" si="2"/>
        <v>33104904.84153007</v>
      </c>
      <c r="BN24" s="14">
        <f t="shared" si="2"/>
        <v>21694870</v>
      </c>
      <c r="BO24" s="14">
        <f t="shared" si="2"/>
        <v>45422060</v>
      </c>
      <c r="BP24" s="14">
        <f t="shared" ref="BP24:EA24" si="3">BP22*BP20</f>
        <v>111202124</v>
      </c>
      <c r="BQ24" s="14">
        <f t="shared" si="3"/>
        <v>233481780</v>
      </c>
      <c r="BR24" s="14">
        <f t="shared" si="3"/>
        <v>518565</v>
      </c>
      <c r="BS24" s="14">
        <f t="shared" si="3"/>
        <v>202720</v>
      </c>
      <c r="BT24" s="14">
        <f t="shared" si="3"/>
        <v>1187541</v>
      </c>
      <c r="BU24" s="14">
        <f t="shared" si="3"/>
        <v>527160</v>
      </c>
      <c r="BV24" s="14">
        <f t="shared" si="3"/>
        <v>206080</v>
      </c>
      <c r="BW24" s="14">
        <f t="shared" si="3"/>
        <v>1207224</v>
      </c>
      <c r="BX24" s="14">
        <f t="shared" si="3"/>
        <v>365</v>
      </c>
      <c r="BY24" s="14">
        <f t="shared" si="3"/>
        <v>365</v>
      </c>
      <c r="BZ24" s="14">
        <f t="shared" si="3"/>
        <v>146000</v>
      </c>
      <c r="CA24" s="14">
        <f t="shared" si="3"/>
        <v>146000</v>
      </c>
      <c r="CB24" s="14">
        <f t="shared" si="3"/>
        <v>146000</v>
      </c>
      <c r="CC24" s="14">
        <f t="shared" si="3"/>
        <v>146000</v>
      </c>
      <c r="CD24" s="14">
        <f t="shared" si="3"/>
        <v>306600</v>
      </c>
      <c r="CE24" s="14">
        <f t="shared" si="3"/>
        <v>292000</v>
      </c>
      <c r="CF24" s="14">
        <f t="shared" si="3"/>
        <v>5972652.9999999981</v>
      </c>
      <c r="CG24" s="14">
        <f t="shared" si="3"/>
        <v>5651103.5245901663</v>
      </c>
      <c r="CH24" s="14">
        <f t="shared" si="3"/>
        <v>9977856</v>
      </c>
      <c r="CI24" s="14">
        <f t="shared" si="3"/>
        <v>2551662</v>
      </c>
      <c r="CJ24" s="14">
        <f t="shared" si="3"/>
        <v>1718055</v>
      </c>
      <c r="CK24" s="14">
        <f t="shared" si="3"/>
        <v>364635</v>
      </c>
      <c r="CL24" s="14">
        <f t="shared" si="3"/>
        <v>381790</v>
      </c>
      <c r="CM24" s="14">
        <f t="shared" si="3"/>
        <v>56210</v>
      </c>
      <c r="CN24" s="14">
        <f t="shared" si="3"/>
        <v>1095</v>
      </c>
      <c r="CO24" s="14">
        <f t="shared" si="3"/>
        <v>234695</v>
      </c>
      <c r="CP24" s="14">
        <f t="shared" si="3"/>
        <v>98550</v>
      </c>
      <c r="CQ24" s="14">
        <f t="shared" si="3"/>
        <v>98185</v>
      </c>
      <c r="CR24" s="14">
        <f t="shared" si="3"/>
        <v>268275</v>
      </c>
      <c r="CS24" s="14">
        <f t="shared" si="3"/>
        <v>405880</v>
      </c>
      <c r="CT24" s="14">
        <f t="shared" si="3"/>
        <v>1530445</v>
      </c>
      <c r="CU24" s="14">
        <f t="shared" si="3"/>
        <v>33215</v>
      </c>
      <c r="CV24" s="14">
        <f t="shared" si="3"/>
        <v>1420945</v>
      </c>
      <c r="CW24" s="14">
        <f t="shared" si="3"/>
        <v>1946180</v>
      </c>
      <c r="CX24" s="14">
        <f t="shared" si="3"/>
        <v>339273</v>
      </c>
      <c r="CY24" s="14">
        <f t="shared" si="3"/>
        <v>188870</v>
      </c>
      <c r="CZ24" s="14">
        <f t="shared" si="3"/>
        <v>1421200</v>
      </c>
      <c r="DA24" s="14">
        <f t="shared" si="3"/>
        <v>678170</v>
      </c>
      <c r="DB24" s="14">
        <f t="shared" si="3"/>
        <v>678170</v>
      </c>
      <c r="DC24" s="14">
        <f t="shared" si="3"/>
        <v>680028</v>
      </c>
      <c r="DD24" s="14">
        <f t="shared" si="3"/>
        <v>8943</v>
      </c>
      <c r="DE24" s="14">
        <f t="shared" si="3"/>
        <v>245402</v>
      </c>
      <c r="DF24" s="14">
        <f t="shared" si="3"/>
        <v>452691</v>
      </c>
      <c r="DG24" s="14">
        <f t="shared" si="3"/>
        <v>77076</v>
      </c>
      <c r="DH24" s="14">
        <f t="shared" si="3"/>
        <v>249538</v>
      </c>
      <c r="DI24" s="14">
        <f t="shared" si="3"/>
        <v>538193</v>
      </c>
      <c r="DJ24" s="14">
        <f t="shared" si="3"/>
        <v>1</v>
      </c>
      <c r="DK24" s="14">
        <f t="shared" si="3"/>
        <v>9307500</v>
      </c>
      <c r="DL24" s="14">
        <f t="shared" si="3"/>
        <v>365</v>
      </c>
      <c r="DM24" s="14">
        <f t="shared" si="3"/>
        <v>365</v>
      </c>
      <c r="DN24" s="14">
        <f t="shared" si="3"/>
        <v>36683</v>
      </c>
      <c r="DO24" s="14">
        <f t="shared" si="3"/>
        <v>64909</v>
      </c>
      <c r="DP24" s="14">
        <f t="shared" si="3"/>
        <v>2865</v>
      </c>
      <c r="DQ24" s="14">
        <f t="shared" si="3"/>
        <v>240140</v>
      </c>
      <c r="DR24" s="14">
        <f t="shared" si="3"/>
        <v>3782</v>
      </c>
      <c r="DS24" s="14">
        <f t="shared" si="3"/>
        <v>260306</v>
      </c>
      <c r="DT24" s="14">
        <f t="shared" si="3"/>
        <v>285673</v>
      </c>
      <c r="DU24" s="14">
        <f t="shared" si="3"/>
        <v>280320</v>
      </c>
      <c r="DV24" s="14">
        <f t="shared" si="3"/>
        <v>365</v>
      </c>
      <c r="DW24" s="14">
        <f t="shared" si="3"/>
        <v>365</v>
      </c>
      <c r="DX24" s="14">
        <f t="shared" si="3"/>
        <v>365</v>
      </c>
      <c r="DY24" s="14">
        <f t="shared" si="3"/>
        <v>652255</v>
      </c>
      <c r="DZ24" s="14">
        <f t="shared" si="3"/>
        <v>636195</v>
      </c>
      <c r="EA24" s="14">
        <f t="shared" si="3"/>
        <v>636195</v>
      </c>
      <c r="EB24" s="14">
        <f t="shared" ref="EB24:EW24" si="4">EB22*EB20</f>
        <v>28163765</v>
      </c>
      <c r="EC24" s="14">
        <f t="shared" si="4"/>
        <v>212584760</v>
      </c>
      <c r="ED24" s="14">
        <f t="shared" si="4"/>
        <v>19578965</v>
      </c>
      <c r="EE24" s="14">
        <f t="shared" si="4"/>
        <v>2052395</v>
      </c>
      <c r="EF24" s="14">
        <f t="shared" si="4"/>
        <v>365</v>
      </c>
      <c r="EG24" s="14">
        <f t="shared" si="4"/>
        <v>365</v>
      </c>
      <c r="EH24" s="14">
        <f t="shared" si="4"/>
        <v>365</v>
      </c>
      <c r="EI24" s="14">
        <f t="shared" si="4"/>
        <v>170735.50746268657</v>
      </c>
      <c r="EJ24" s="14">
        <f t="shared" si="4"/>
        <v>586364.36906377203</v>
      </c>
      <c r="EK24" s="14">
        <f t="shared" si="4"/>
        <v>441497.87788331066</v>
      </c>
      <c r="EL24" s="14">
        <f t="shared" si="4"/>
        <v>17246.010854816825</v>
      </c>
      <c r="EM24" s="14">
        <f t="shared" si="4"/>
        <v>1</v>
      </c>
      <c r="EN24" s="14">
        <f t="shared" si="4"/>
        <v>377291</v>
      </c>
      <c r="EO24" s="14">
        <f t="shared" si="4"/>
        <v>350932.5</v>
      </c>
      <c r="EP24" s="14">
        <f t="shared" si="4"/>
        <v>3013310</v>
      </c>
      <c r="EQ24" s="14">
        <f t="shared" si="4"/>
        <v>11079280</v>
      </c>
      <c r="ER24" s="14">
        <f t="shared" si="4"/>
        <v>71615.25</v>
      </c>
      <c r="ES24" s="14">
        <f t="shared" si="4"/>
        <v>20805</v>
      </c>
      <c r="ET24" s="14">
        <f t="shared" si="4"/>
        <v>448913.50000000006</v>
      </c>
      <c r="EU24" s="14">
        <f t="shared" si="4"/>
        <v>3059482.56</v>
      </c>
      <c r="EV24" s="14">
        <f t="shared" si="4"/>
        <v>200020</v>
      </c>
      <c r="EW24" s="14">
        <f t="shared" si="4"/>
        <v>236885</v>
      </c>
    </row>
    <row r="25" spans="1:153" ht="14" x14ac:dyDescent="0.2">
      <c r="A25" s="14" t="s">
        <v>12</v>
      </c>
      <c r="B25" s="14" t="s">
        <v>345</v>
      </c>
      <c r="C25" s="14">
        <v>1</v>
      </c>
      <c r="D25" s="14">
        <v>1</v>
      </c>
      <c r="E25" s="14">
        <v>1</v>
      </c>
      <c r="F25" s="14">
        <v>1</v>
      </c>
      <c r="G25" s="14">
        <v>1</v>
      </c>
      <c r="H25" s="14">
        <v>1</v>
      </c>
      <c r="I25" s="14">
        <v>1</v>
      </c>
      <c r="J25" s="14">
        <v>1</v>
      </c>
      <c r="K25" s="14">
        <v>1</v>
      </c>
      <c r="L25" s="14">
        <v>1</v>
      </c>
      <c r="M25" s="14">
        <v>1</v>
      </c>
      <c r="N25" s="14">
        <v>1</v>
      </c>
      <c r="O25" s="14">
        <v>1</v>
      </c>
      <c r="P25" s="14">
        <v>1</v>
      </c>
      <c r="Q25" s="14">
        <v>1</v>
      </c>
      <c r="R25" s="14">
        <v>1</v>
      </c>
      <c r="S25" s="14">
        <v>1</v>
      </c>
      <c r="T25" s="14">
        <v>1</v>
      </c>
      <c r="U25" s="14">
        <v>1</v>
      </c>
      <c r="V25" s="14">
        <v>1</v>
      </c>
      <c r="W25" s="14">
        <v>1</v>
      </c>
      <c r="X25" s="14">
        <v>1</v>
      </c>
      <c r="Y25" s="14">
        <v>1</v>
      </c>
      <c r="Z25" s="14">
        <v>1</v>
      </c>
      <c r="AA25" s="14">
        <v>1</v>
      </c>
      <c r="AB25" s="14">
        <v>1</v>
      </c>
      <c r="AC25" s="14">
        <v>1</v>
      </c>
      <c r="AD25" s="14">
        <v>1</v>
      </c>
      <c r="AE25" s="14">
        <v>1</v>
      </c>
      <c r="AF25" s="14"/>
      <c r="AG25" s="14"/>
      <c r="AH25" s="14"/>
      <c r="AI25" s="14"/>
      <c r="AJ25" s="14"/>
      <c r="AK25" s="14"/>
      <c r="AL25" s="14"/>
      <c r="AM25" s="14"/>
      <c r="AN25" s="14"/>
      <c r="AO25" s="14"/>
      <c r="AP25" s="14"/>
      <c r="AQ25" s="14">
        <v>1</v>
      </c>
      <c r="AR25" s="14">
        <v>1</v>
      </c>
      <c r="AS25" s="14"/>
      <c r="AT25" s="14"/>
      <c r="AU25" s="14">
        <v>0.49149999999999999</v>
      </c>
      <c r="AV25" s="14">
        <v>1</v>
      </c>
      <c r="AW25" s="14">
        <v>1</v>
      </c>
      <c r="AX25" s="14"/>
      <c r="AY25" s="14"/>
      <c r="AZ25" s="14"/>
      <c r="BA25" s="14">
        <v>0.48099999999999998</v>
      </c>
      <c r="BB25" s="14"/>
      <c r="BC25" s="14">
        <v>1</v>
      </c>
      <c r="BD25" s="14">
        <v>1</v>
      </c>
      <c r="BE25" s="14">
        <v>1</v>
      </c>
      <c r="BF25" s="14">
        <v>1</v>
      </c>
      <c r="BG25" s="14">
        <v>1</v>
      </c>
      <c r="BH25" s="14">
        <v>1</v>
      </c>
      <c r="BI25" s="14">
        <v>1</v>
      </c>
      <c r="BJ25" s="14">
        <v>1</v>
      </c>
      <c r="BK25" s="14">
        <v>1</v>
      </c>
      <c r="BL25" s="14">
        <v>1</v>
      </c>
      <c r="BM25" s="14">
        <v>1</v>
      </c>
      <c r="BN25" s="14">
        <v>1</v>
      </c>
      <c r="BO25" s="14">
        <v>1</v>
      </c>
      <c r="BP25" s="14"/>
      <c r="BQ25" s="14"/>
      <c r="BR25" s="14"/>
      <c r="BS25" s="14"/>
      <c r="BT25" s="14"/>
      <c r="BU25" s="14"/>
      <c r="BV25" s="14"/>
      <c r="BW25" s="14"/>
      <c r="BX25" s="14">
        <v>1</v>
      </c>
      <c r="BY25" s="14">
        <v>1</v>
      </c>
      <c r="BZ25" s="14">
        <v>1</v>
      </c>
      <c r="CA25" s="14">
        <v>1</v>
      </c>
      <c r="CB25" s="14">
        <v>1</v>
      </c>
      <c r="CC25" s="14">
        <v>1</v>
      </c>
      <c r="CD25" s="14">
        <v>1</v>
      </c>
      <c r="CE25" s="14">
        <v>1</v>
      </c>
      <c r="CF25" s="14">
        <v>1</v>
      </c>
      <c r="CG25" s="14">
        <v>1</v>
      </c>
      <c r="CH25" s="14">
        <v>1</v>
      </c>
      <c r="CI25" s="14">
        <v>1</v>
      </c>
      <c r="CJ25" s="14">
        <v>1</v>
      </c>
      <c r="CK25" s="14">
        <v>1</v>
      </c>
      <c r="CL25" s="14">
        <v>1</v>
      </c>
      <c r="CM25" s="14">
        <v>1</v>
      </c>
      <c r="CN25" s="14">
        <v>1</v>
      </c>
      <c r="CO25" s="14">
        <v>1</v>
      </c>
      <c r="CP25" s="14">
        <v>1</v>
      </c>
      <c r="CQ25" s="14">
        <v>1</v>
      </c>
      <c r="CR25" s="14">
        <v>1</v>
      </c>
      <c r="CS25" s="14">
        <v>1</v>
      </c>
      <c r="CT25" s="14">
        <v>1</v>
      </c>
      <c r="CU25" s="14">
        <v>1</v>
      </c>
      <c r="CV25" s="14">
        <v>1</v>
      </c>
      <c r="CW25" s="14">
        <v>1</v>
      </c>
      <c r="CX25" s="14">
        <v>1</v>
      </c>
      <c r="CY25" s="14">
        <v>1</v>
      </c>
      <c r="CZ25" s="14">
        <v>1</v>
      </c>
      <c r="DA25" s="14">
        <v>1</v>
      </c>
      <c r="DB25" s="14">
        <v>1</v>
      </c>
      <c r="DC25" s="14">
        <v>1</v>
      </c>
      <c r="DD25" s="14">
        <v>1</v>
      </c>
      <c r="DE25" s="14">
        <v>1</v>
      </c>
      <c r="DF25" s="14">
        <v>1</v>
      </c>
      <c r="DG25" s="14">
        <v>1</v>
      </c>
      <c r="DH25" s="14">
        <v>1</v>
      </c>
      <c r="DI25" s="14">
        <v>1</v>
      </c>
      <c r="DJ25" s="14">
        <v>1</v>
      </c>
      <c r="DK25" s="14">
        <v>1</v>
      </c>
      <c r="DL25" s="14">
        <v>1</v>
      </c>
      <c r="DM25" s="14">
        <v>1</v>
      </c>
      <c r="DN25" s="14">
        <v>1</v>
      </c>
      <c r="DO25" s="14">
        <v>1</v>
      </c>
      <c r="DP25" s="14">
        <v>1</v>
      </c>
      <c r="DQ25" s="14">
        <v>1</v>
      </c>
      <c r="DR25" s="14">
        <v>1</v>
      </c>
      <c r="DS25" s="14">
        <v>1</v>
      </c>
      <c r="DT25" s="14">
        <v>1</v>
      </c>
      <c r="DU25" s="14">
        <v>1</v>
      </c>
      <c r="DV25" s="14">
        <v>1</v>
      </c>
      <c r="DW25" s="14">
        <v>1</v>
      </c>
      <c r="DX25" s="14">
        <v>1</v>
      </c>
      <c r="DY25" s="14">
        <v>1</v>
      </c>
      <c r="DZ25" s="14">
        <v>1</v>
      </c>
      <c r="EA25" s="14">
        <v>1</v>
      </c>
      <c r="EB25" s="14"/>
      <c r="EC25" s="14"/>
      <c r="ED25" s="14"/>
      <c r="EE25" s="14"/>
      <c r="EF25" s="14"/>
      <c r="EG25" s="14"/>
      <c r="EH25" s="14">
        <v>1</v>
      </c>
      <c r="EI25" s="14">
        <v>1</v>
      </c>
      <c r="EJ25" s="14">
        <v>1</v>
      </c>
      <c r="EK25" s="14">
        <v>1</v>
      </c>
      <c r="EL25" s="14">
        <v>1</v>
      </c>
      <c r="EM25" s="14">
        <v>1</v>
      </c>
      <c r="EN25" s="14">
        <v>1</v>
      </c>
      <c r="EO25" s="14"/>
      <c r="EP25" s="14">
        <v>1</v>
      </c>
      <c r="EQ25" s="14">
        <v>1</v>
      </c>
      <c r="ER25" s="14">
        <v>1</v>
      </c>
      <c r="ES25" s="14">
        <v>1</v>
      </c>
      <c r="ET25" s="14">
        <v>1</v>
      </c>
      <c r="EU25" s="14"/>
      <c r="EV25" s="14">
        <v>1</v>
      </c>
      <c r="EW25" s="14">
        <v>1</v>
      </c>
    </row>
    <row r="26" spans="1:153" ht="14" x14ac:dyDescent="0.2">
      <c r="A26" s="14" t="s">
        <v>13</v>
      </c>
      <c r="B26" s="14" t="s">
        <v>345</v>
      </c>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v>1</v>
      </c>
      <c r="AF26" s="14">
        <v>1</v>
      </c>
      <c r="AG26" s="14">
        <v>1</v>
      </c>
      <c r="AH26" s="14">
        <v>1</v>
      </c>
      <c r="AI26" s="14">
        <v>1</v>
      </c>
      <c r="AJ26" s="14">
        <v>1</v>
      </c>
      <c r="AK26" s="14">
        <v>1</v>
      </c>
      <c r="AL26" s="14">
        <v>1</v>
      </c>
      <c r="AM26" s="14">
        <v>1</v>
      </c>
      <c r="AN26" s="14">
        <v>1</v>
      </c>
      <c r="AO26" s="14">
        <v>1</v>
      </c>
      <c r="AP26" s="14">
        <v>1</v>
      </c>
      <c r="AQ26" s="14"/>
      <c r="AR26" s="14"/>
      <c r="AS26" s="14">
        <v>1</v>
      </c>
      <c r="AT26" s="14">
        <v>1</v>
      </c>
      <c r="AU26" s="14">
        <v>0.50849999999999995</v>
      </c>
      <c r="AV26" s="14">
        <v>1</v>
      </c>
      <c r="AW26" s="14"/>
      <c r="AX26" s="14">
        <v>1</v>
      </c>
      <c r="AY26" s="14">
        <v>1</v>
      </c>
      <c r="AZ26" s="14">
        <v>1</v>
      </c>
      <c r="BA26" s="14"/>
      <c r="BB26" s="14">
        <v>0.51900000000000002</v>
      </c>
      <c r="BC26" s="14"/>
      <c r="BD26" s="14"/>
      <c r="BE26" s="14"/>
      <c r="BF26" s="14"/>
      <c r="BG26" s="14"/>
      <c r="BH26" s="14"/>
      <c r="BI26" s="14"/>
      <c r="BJ26" s="14"/>
      <c r="BK26" s="14"/>
      <c r="BL26" s="14"/>
      <c r="BM26" s="14"/>
      <c r="BN26" s="14"/>
      <c r="BO26" s="14"/>
      <c r="BP26" s="14">
        <v>1</v>
      </c>
      <c r="BQ26" s="14">
        <v>1</v>
      </c>
      <c r="BR26" s="14">
        <v>1</v>
      </c>
      <c r="BS26" s="14">
        <v>1</v>
      </c>
      <c r="BT26" s="14">
        <v>1</v>
      </c>
      <c r="BU26" s="14">
        <v>1</v>
      </c>
      <c r="BV26" s="14">
        <v>1</v>
      </c>
      <c r="BW26" s="14">
        <v>1</v>
      </c>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v>1</v>
      </c>
      <c r="DL26" s="14">
        <v>1</v>
      </c>
      <c r="DM26" s="14"/>
      <c r="DN26" s="14"/>
      <c r="DO26" s="14"/>
      <c r="DP26" s="14"/>
      <c r="DQ26" s="14"/>
      <c r="DR26" s="14"/>
      <c r="DS26" s="14"/>
      <c r="DT26" s="14"/>
      <c r="DU26" s="14"/>
      <c r="DV26" s="14">
        <v>1</v>
      </c>
      <c r="DW26" s="14">
        <v>1</v>
      </c>
      <c r="DX26" s="14">
        <v>1</v>
      </c>
      <c r="DY26" s="14"/>
      <c r="DZ26" s="14"/>
      <c r="EA26" s="14"/>
      <c r="EB26" s="14">
        <v>1</v>
      </c>
      <c r="EC26" s="14">
        <v>1</v>
      </c>
      <c r="ED26" s="14">
        <v>1</v>
      </c>
      <c r="EE26" s="14">
        <v>1</v>
      </c>
      <c r="EF26" s="14">
        <v>1</v>
      </c>
      <c r="EG26" s="14">
        <v>1</v>
      </c>
      <c r="EH26" s="14">
        <v>1</v>
      </c>
      <c r="EI26" s="14"/>
      <c r="EJ26" s="14">
        <v>1</v>
      </c>
      <c r="EK26" s="14">
        <v>1</v>
      </c>
      <c r="EL26" s="14"/>
      <c r="EM26" s="14">
        <v>1</v>
      </c>
      <c r="EN26" s="14"/>
      <c r="EO26" s="14">
        <v>1</v>
      </c>
      <c r="EP26" s="14"/>
      <c r="EQ26" s="14"/>
      <c r="ER26" s="14"/>
      <c r="ES26" s="14"/>
      <c r="ET26" s="14"/>
      <c r="EU26" s="14">
        <v>1</v>
      </c>
      <c r="EV26" s="14"/>
      <c r="EW26" s="14"/>
    </row>
    <row r="27" spans="1:153" ht="14" x14ac:dyDescent="0.2">
      <c r="A27" s="14" t="s">
        <v>14</v>
      </c>
      <c r="B27" s="14" t="s">
        <v>345</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v>1</v>
      </c>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v>1</v>
      </c>
      <c r="EN27" s="14"/>
      <c r="EO27" s="14"/>
      <c r="EP27" s="14"/>
      <c r="EQ27" s="14"/>
      <c r="ER27" s="14"/>
      <c r="ES27" s="14"/>
      <c r="ET27" s="14"/>
      <c r="EU27" s="14"/>
      <c r="EV27" s="14"/>
      <c r="EW27" s="14"/>
    </row>
    <row r="28" spans="1:153" ht="14" x14ac:dyDescent="0.2">
      <c r="A28" s="14" t="s">
        <v>15</v>
      </c>
      <c r="B28" s="14" t="s">
        <v>345</v>
      </c>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v>1</v>
      </c>
      <c r="EG28" s="14">
        <v>1</v>
      </c>
      <c r="EH28" s="14">
        <v>1</v>
      </c>
      <c r="EI28" s="14"/>
      <c r="EJ28" s="14"/>
      <c r="EK28" s="14"/>
      <c r="EL28" s="14"/>
      <c r="EM28" s="14"/>
      <c r="EN28" s="14"/>
      <c r="EO28" s="14"/>
      <c r="EP28" s="14"/>
      <c r="EQ28" s="14"/>
      <c r="ER28" s="14"/>
      <c r="ES28" s="14"/>
      <c r="ET28" s="14"/>
      <c r="EU28" s="14"/>
      <c r="EV28" s="14"/>
      <c r="EW28" s="14"/>
    </row>
    <row r="29" spans="1:153" ht="14" x14ac:dyDescent="0.2">
      <c r="A29" s="14" t="s">
        <v>16</v>
      </c>
      <c r="B29" s="14" t="s">
        <v>345</v>
      </c>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row>
    <row r="30" spans="1:153" ht="14" x14ac:dyDescent="0.2">
      <c r="A30" s="14" t="s">
        <v>17</v>
      </c>
      <c r="B30" s="14" t="s">
        <v>345</v>
      </c>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row>
    <row r="31" spans="1:153" ht="14" x14ac:dyDescent="0.2">
      <c r="A31" s="14" t="s">
        <v>322</v>
      </c>
      <c r="B31" s="14" t="s">
        <v>345</v>
      </c>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row>
    <row r="32" spans="1:153" ht="14" x14ac:dyDescent="0.2">
      <c r="A32" s="14" t="s">
        <v>18</v>
      </c>
      <c r="B32" s="14" t="s">
        <v>345</v>
      </c>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v>1</v>
      </c>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row>
    <row r="33" spans="1:153" ht="14" x14ac:dyDescent="0.2">
      <c r="A33" s="14" t="s">
        <v>315</v>
      </c>
      <c r="B33" s="14" t="s">
        <v>345</v>
      </c>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row>
    <row r="34" spans="1:153" ht="14" x14ac:dyDescent="0.2">
      <c r="A34" s="14" t="s">
        <v>19</v>
      </c>
      <c r="B34" s="14" t="s">
        <v>345</v>
      </c>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row>
    <row r="35" spans="1:153" ht="14" x14ac:dyDescent="0.2">
      <c r="A35" s="14" t="s">
        <v>20</v>
      </c>
      <c r="B35" s="14" t="s">
        <v>345</v>
      </c>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row>
    <row r="36" spans="1:153" ht="14" x14ac:dyDescent="0.2">
      <c r="A36" s="14" t="s">
        <v>21</v>
      </c>
      <c r="B36" s="14" t="s">
        <v>345</v>
      </c>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row>
    <row r="37" spans="1:153" ht="14" x14ac:dyDescent="0.2">
      <c r="A37" s="14" t="s">
        <v>22</v>
      </c>
      <c r="B37" s="14" t="s">
        <v>345</v>
      </c>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row>
    <row r="38" spans="1:153" ht="14" x14ac:dyDescent="0.2">
      <c r="A38" s="14" t="s">
        <v>324</v>
      </c>
      <c r="B38" s="14" t="s">
        <v>345</v>
      </c>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row>
    <row r="39" spans="1:153" ht="14" x14ac:dyDescent="0.2">
      <c r="A39" s="14" t="s">
        <v>23</v>
      </c>
      <c r="B39" s="14" t="s">
        <v>349</v>
      </c>
      <c r="C39" s="23">
        <f>1.06/365*1000</f>
        <v>2.904109589041096</v>
      </c>
      <c r="D39" s="23">
        <f>27.47/365*1000</f>
        <v>75.260273972602732</v>
      </c>
      <c r="E39" s="23">
        <f>1.06/365*1000</f>
        <v>2.904109589041096</v>
      </c>
      <c r="F39" s="23">
        <f>27.47/365*1000</f>
        <v>75.260273972602732</v>
      </c>
      <c r="G39" s="14">
        <v>14.63013698630137</v>
      </c>
      <c r="H39" s="14">
        <v>14.63013698630137</v>
      </c>
      <c r="I39" s="14">
        <v>14.63013698630137</v>
      </c>
      <c r="J39" s="14">
        <v>14.63013698630137</v>
      </c>
      <c r="K39" s="14">
        <v>14.63013698630137</v>
      </c>
      <c r="L39" s="14">
        <v>14.63013698630137</v>
      </c>
      <c r="M39" s="14">
        <v>14.63013698630137</v>
      </c>
      <c r="N39" s="14">
        <v>14.63013698630137</v>
      </c>
      <c r="O39" s="14">
        <v>14.63013698630137</v>
      </c>
      <c r="P39" s="14">
        <v>14.63013698630137</v>
      </c>
      <c r="Q39" s="14">
        <v>14.63013698630137</v>
      </c>
      <c r="R39" s="14">
        <v>14.63013698630137</v>
      </c>
      <c r="S39" s="14">
        <v>14.63013698630137</v>
      </c>
      <c r="T39" s="14">
        <v>14.63013698630137</v>
      </c>
      <c r="U39" s="14">
        <v>14.63013698630137</v>
      </c>
      <c r="V39" s="14">
        <v>14.63013698630137</v>
      </c>
      <c r="W39" s="14">
        <v>14.63013698630137</v>
      </c>
      <c r="X39" s="14">
        <v>14.63013698630137</v>
      </c>
      <c r="Y39" s="14">
        <v>14.63013698630137</v>
      </c>
      <c r="Z39" s="14">
        <v>14.63013698630137</v>
      </c>
      <c r="AA39" s="14">
        <v>14.63013698630137</v>
      </c>
      <c r="AB39" s="14">
        <v>14.63013698630137</v>
      </c>
      <c r="AC39" s="14">
        <v>14.63013698630137</v>
      </c>
      <c r="AD39" s="14">
        <v>14.63013698630137</v>
      </c>
      <c r="AE39" s="14"/>
      <c r="AF39" s="14"/>
      <c r="AG39" s="14"/>
      <c r="AH39" s="14"/>
      <c r="AI39" s="14"/>
      <c r="AJ39" s="14"/>
      <c r="AK39" s="14"/>
      <c r="AL39" s="14"/>
      <c r="AM39" s="14"/>
      <c r="AN39" s="14"/>
      <c r="AO39" s="14"/>
      <c r="AP39" s="14"/>
      <c r="AQ39" s="14">
        <f>3.2558*1000/365</f>
        <v>8.92</v>
      </c>
      <c r="AR39" s="14">
        <f>6.2417*1000/365</f>
        <v>17.100547945205481</v>
      </c>
      <c r="AS39" s="14"/>
      <c r="AT39" s="14"/>
      <c r="AU39" s="24">
        <f>0.36195218*AU58/AU55</f>
        <v>1.4920166198473284</v>
      </c>
      <c r="AV39" s="14">
        <v>9.3698630136986303</v>
      </c>
      <c r="AW39" s="14">
        <v>22.657534246575342</v>
      </c>
      <c r="AX39" s="14"/>
      <c r="AY39" s="14"/>
      <c r="AZ39" s="14"/>
      <c r="BA39" s="14">
        <v>12.24</v>
      </c>
      <c r="BB39" s="14"/>
      <c r="BC39" s="14">
        <f>3.7*1000/365</f>
        <v>10.136986301369863</v>
      </c>
      <c r="BD39" s="14">
        <f>4.23/365*1000</f>
        <v>11.589041095890412</v>
      </c>
      <c r="BE39" s="14">
        <f>4.4/365*1000</f>
        <v>12.054794520547945</v>
      </c>
      <c r="BF39" s="14">
        <v>13.129999999999999</v>
      </c>
      <c r="BG39" s="14">
        <v>13.129999999999999</v>
      </c>
      <c r="BH39" s="14">
        <v>13.129999999999999</v>
      </c>
      <c r="BI39" s="14">
        <v>13.129999999999999</v>
      </c>
      <c r="BJ39" s="14">
        <v>13.129999999999999</v>
      </c>
      <c r="BK39" s="14">
        <v>13.129999999999999</v>
      </c>
      <c r="BL39" s="14">
        <v>2.9173698630136986</v>
      </c>
      <c r="BM39" s="14">
        <v>2.9173698630136986</v>
      </c>
      <c r="BN39" s="14">
        <v>2.9173698630136986</v>
      </c>
      <c r="BO39" s="14">
        <v>2.9173698630136986</v>
      </c>
      <c r="BP39" s="25"/>
      <c r="BQ39" s="14"/>
      <c r="BR39" s="14"/>
      <c r="BS39" s="14"/>
      <c r="BT39" s="14"/>
      <c r="BU39" s="14"/>
      <c r="BV39" s="14"/>
      <c r="BW39" s="14"/>
      <c r="BX39" s="14">
        <f>2.9*1000/365</f>
        <v>7.9452054794520546</v>
      </c>
      <c r="BY39" s="14">
        <f>2.9*1000/365</f>
        <v>7.9452054794520546</v>
      </c>
      <c r="BZ39" s="14">
        <v>50.926027397260277</v>
      </c>
      <c r="CA39" s="14">
        <v>50.926027397260277</v>
      </c>
      <c r="CB39" s="14">
        <f t="shared" ref="CB39:CE39" si="5">18.588*1000/365</f>
        <v>50.926027397260277</v>
      </c>
      <c r="CC39" s="14">
        <f t="shared" si="5"/>
        <v>50.926027397260277</v>
      </c>
      <c r="CD39" s="14">
        <f t="shared" si="5"/>
        <v>50.926027397260277</v>
      </c>
      <c r="CE39" s="14">
        <f t="shared" si="5"/>
        <v>50.926027397260277</v>
      </c>
      <c r="CF39" s="14">
        <v>4.9534246575342467</v>
      </c>
      <c r="CG39" s="14">
        <v>4.9534246575342467</v>
      </c>
      <c r="CH39" s="14">
        <f>2.35*1000/365</f>
        <v>6.4383561643835616</v>
      </c>
      <c r="CI39" s="14">
        <v>16.164383561643834</v>
      </c>
      <c r="CJ39" s="14">
        <v>6.8493150684931505</v>
      </c>
      <c r="CK39" s="14">
        <v>9.287671232876713</v>
      </c>
      <c r="CL39" s="14">
        <v>9.287671232876713</v>
      </c>
      <c r="CM39" s="14">
        <v>9.287671232876713</v>
      </c>
      <c r="CN39" s="14">
        <v>9.287671232876713</v>
      </c>
      <c r="CO39" s="14">
        <v>9.287671232876713</v>
      </c>
      <c r="CP39" s="14">
        <v>11.506849315068493</v>
      </c>
      <c r="CQ39" s="14">
        <v>11.506849315068493</v>
      </c>
      <c r="CR39" s="14">
        <v>11.506849315068493</v>
      </c>
      <c r="CS39" s="14">
        <v>11.506849315068493</v>
      </c>
      <c r="CT39" s="14">
        <v>11.506849315068493</v>
      </c>
      <c r="CU39" s="14">
        <v>11.043835616438354</v>
      </c>
      <c r="CV39" s="14">
        <v>11.043835616438354</v>
      </c>
      <c r="CW39" s="14">
        <v>11.043835616438354</v>
      </c>
      <c r="CX39" s="14">
        <f t="shared" ref="CX39:DB39" si="6">4.96984*1000/365</f>
        <v>13.615999999999998</v>
      </c>
      <c r="CY39" s="14">
        <f t="shared" si="6"/>
        <v>13.615999999999998</v>
      </c>
      <c r="CZ39" s="14">
        <f t="shared" si="6"/>
        <v>13.615999999999998</v>
      </c>
      <c r="DA39" s="14">
        <f t="shared" si="6"/>
        <v>13.615999999999998</v>
      </c>
      <c r="DB39" s="14">
        <f t="shared" si="6"/>
        <v>13.615999999999998</v>
      </c>
      <c r="DC39" s="14">
        <f>4.9713*1000/365</f>
        <v>13.620000000000001</v>
      </c>
      <c r="DD39" s="14">
        <f>0.02412*1000</f>
        <v>24.119999999999997</v>
      </c>
      <c r="DE39" s="14">
        <f>0.02412*1000</f>
        <v>24.119999999999997</v>
      </c>
      <c r="DF39" s="14">
        <f>0.02412*1000</f>
        <v>24.119999999999997</v>
      </c>
      <c r="DG39" s="14">
        <v>24.119999999999997</v>
      </c>
      <c r="DH39" s="14">
        <v>24.119999999999997</v>
      </c>
      <c r="DI39" s="14">
        <v>24.119999999999997</v>
      </c>
      <c r="DJ39" s="14">
        <f>5.169/365*1000</f>
        <v>14.161643835616436</v>
      </c>
      <c r="DK39" s="17">
        <f>1.454*1000/365</f>
        <v>3.9835616438356163</v>
      </c>
      <c r="DL39" s="17">
        <f>2.405*1000/365</f>
        <v>6.5890410958904111</v>
      </c>
      <c r="DM39" s="14">
        <v>13.232876712328768</v>
      </c>
      <c r="DN39" s="14">
        <f>0.01291*1000</f>
        <v>12.91</v>
      </c>
      <c r="DO39" s="14">
        <f>0.01291*1000</f>
        <v>12.91</v>
      </c>
      <c r="DP39" s="14">
        <f>0.01598*1000</f>
        <v>15.98</v>
      </c>
      <c r="DQ39" s="14">
        <f>0.01598*1000</f>
        <v>15.98</v>
      </c>
      <c r="DR39" s="14">
        <f>0.01585*1000</f>
        <v>15.85</v>
      </c>
      <c r="DS39" s="14">
        <f>0.01585*1000</f>
        <v>15.85</v>
      </c>
      <c r="DT39" s="14">
        <f>0.01585*1000</f>
        <v>15.85</v>
      </c>
      <c r="DU39" s="14">
        <f>0.01585*1000</f>
        <v>15.85</v>
      </c>
      <c r="DV39" s="14">
        <f>0.0011*1000</f>
        <v>1.1000000000000001</v>
      </c>
      <c r="DW39" s="14">
        <f>0.0011*1000</f>
        <v>1.1000000000000001</v>
      </c>
      <c r="DX39" s="14">
        <f>0.0011*1000</f>
        <v>1.1000000000000001</v>
      </c>
      <c r="DY39" s="14">
        <f>4.22*1000/365</f>
        <v>11.561643835616438</v>
      </c>
      <c r="DZ39" s="14">
        <f>4.22*1000/365</f>
        <v>11.561643835616438</v>
      </c>
      <c r="EA39" s="14">
        <f>4.22*1000/365</f>
        <v>11.561643835616438</v>
      </c>
      <c r="EB39" s="14"/>
      <c r="EC39" s="14"/>
      <c r="ED39" s="14"/>
      <c r="EE39" s="14"/>
      <c r="EF39" s="23">
        <v>0</v>
      </c>
      <c r="EG39" s="23">
        <v>0</v>
      </c>
      <c r="EH39" s="14">
        <v>0.57534246575342463</v>
      </c>
      <c r="EI39" s="14">
        <v>6.6569159732923824</v>
      </c>
      <c r="EJ39" s="14">
        <f>9.82*0.224</f>
        <v>2.1996800000000003</v>
      </c>
      <c r="EK39" s="14">
        <f>10.5*0.76</f>
        <v>7.98</v>
      </c>
      <c r="EL39" s="14">
        <v>6.6569159732923824</v>
      </c>
      <c r="EM39" s="14">
        <f>18.9041095890411/10</f>
        <v>1.8904109589041098</v>
      </c>
      <c r="EN39" s="14">
        <v>10.37</v>
      </c>
      <c r="EO39" s="14"/>
      <c r="EP39" s="14">
        <v>19.31232876712329</v>
      </c>
      <c r="EQ39" s="14">
        <v>11.45</v>
      </c>
      <c r="ER39" s="14">
        <v>13.013698630136986</v>
      </c>
      <c r="ES39" s="14">
        <v>15.424383561643838</v>
      </c>
      <c r="ET39" s="14">
        <v>12.749041095890412</v>
      </c>
      <c r="EU39" s="14"/>
      <c r="EV39" s="14">
        <v>10.794520547945206</v>
      </c>
      <c r="EW39" s="14">
        <v>10.794520547945206</v>
      </c>
    </row>
    <row r="40" spans="1:153" ht="14" x14ac:dyDescent="0.2">
      <c r="A40" s="14" t="s">
        <v>24</v>
      </c>
      <c r="B40" s="14" t="s">
        <v>349</v>
      </c>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7">
        <f>0.97*1000/365</f>
        <v>2.6575342465753424</v>
      </c>
      <c r="AF40" s="17">
        <f t="shared" ref="AF40:AP40" si="7">0.97*1000/365</f>
        <v>2.6575342465753424</v>
      </c>
      <c r="AG40" s="17">
        <f t="shared" si="7"/>
        <v>2.6575342465753424</v>
      </c>
      <c r="AH40" s="17">
        <f t="shared" si="7"/>
        <v>2.6575342465753424</v>
      </c>
      <c r="AI40" s="17">
        <f t="shared" si="7"/>
        <v>2.6575342465753424</v>
      </c>
      <c r="AJ40" s="17">
        <f t="shared" si="7"/>
        <v>2.6575342465753424</v>
      </c>
      <c r="AK40" s="17">
        <f t="shared" si="7"/>
        <v>2.6575342465753424</v>
      </c>
      <c r="AL40" s="17">
        <f t="shared" si="7"/>
        <v>2.6575342465753424</v>
      </c>
      <c r="AM40" s="17">
        <f t="shared" si="7"/>
        <v>2.6575342465753424</v>
      </c>
      <c r="AN40" s="17">
        <f t="shared" si="7"/>
        <v>2.6575342465753424</v>
      </c>
      <c r="AO40" s="17">
        <f t="shared" si="7"/>
        <v>2.6575342465753424</v>
      </c>
      <c r="AP40" s="17">
        <f t="shared" si="7"/>
        <v>2.6575342465753424</v>
      </c>
      <c r="AQ40" s="14"/>
      <c r="AR40" s="14"/>
      <c r="AS40" s="14">
        <f>1.8994*1000/365/6</f>
        <v>0.86730593607305939</v>
      </c>
      <c r="AT40" s="14">
        <f>1.8994*1000/365/6</f>
        <v>0.86730593607305939</v>
      </c>
      <c r="AU40" s="23">
        <f>0.378756134*AU58/AU56</f>
        <v>0.88497827463461554</v>
      </c>
      <c r="AV40" s="14">
        <v>8.8000000000000009E-2</v>
      </c>
      <c r="AW40" s="14"/>
      <c r="AX40" s="14">
        <f>0.001094*1000/6</f>
        <v>0.18233333333333332</v>
      </c>
      <c r="AY40" s="14">
        <f>0.001094*1000/6</f>
        <v>0.18233333333333332</v>
      </c>
      <c r="AZ40" s="14">
        <f>0.8468*1000/365</f>
        <v>2.3199999999999998</v>
      </c>
      <c r="BA40" s="14"/>
      <c r="BB40" s="17">
        <f>2.54/8</f>
        <v>0.3175</v>
      </c>
      <c r="BC40" s="14"/>
      <c r="BD40" s="14"/>
      <c r="BE40" s="14"/>
      <c r="BF40" s="14"/>
      <c r="BG40" s="14"/>
      <c r="BH40" s="14"/>
      <c r="BI40" s="14"/>
      <c r="BJ40" s="14"/>
      <c r="BK40" s="14"/>
      <c r="BL40" s="14"/>
      <c r="BM40" s="14"/>
      <c r="BN40" s="14"/>
      <c r="BO40" s="14"/>
      <c r="BP40" s="25">
        <f>1.6335</f>
        <v>1.6335</v>
      </c>
      <c r="BQ40" s="14">
        <f>BQ181+0.0043*1000</f>
        <v>5.3</v>
      </c>
      <c r="BR40" s="14">
        <v>1.5768645357686453</v>
      </c>
      <c r="BS40" s="14">
        <v>2.365296803652968</v>
      </c>
      <c r="BT40" s="14">
        <v>0.92846270928462715</v>
      </c>
      <c r="BU40" s="14">
        <v>1.5768645357686453</v>
      </c>
      <c r="BV40" s="14">
        <v>2.365296803652968</v>
      </c>
      <c r="BW40" s="14">
        <v>0.92846270928462715</v>
      </c>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7">
        <v>0.72160000000000002</v>
      </c>
      <c r="DL40" s="17">
        <v>1.0598720338983052</v>
      </c>
      <c r="DM40" s="14"/>
      <c r="DN40" s="14"/>
      <c r="DO40" s="14"/>
      <c r="DP40" s="14"/>
      <c r="DQ40" s="14"/>
      <c r="DR40" s="14"/>
      <c r="DS40" s="14"/>
      <c r="DT40" s="14"/>
      <c r="DU40" s="14"/>
      <c r="DV40" s="14">
        <f>0.00363*1000</f>
        <v>3.63</v>
      </c>
      <c r="DW40" s="14">
        <f>0.00363*1000</f>
        <v>3.63</v>
      </c>
      <c r="DX40" s="14">
        <f>0.00363*1000</f>
        <v>3.63</v>
      </c>
      <c r="DY40" s="14"/>
      <c r="DZ40" s="14"/>
      <c r="EA40" s="14"/>
      <c r="EB40" s="14">
        <v>2.8959999999999999</v>
      </c>
      <c r="EC40" s="14">
        <v>3.25</v>
      </c>
      <c r="ED40" s="14">
        <v>7.42</v>
      </c>
      <c r="EE40" s="14">
        <v>17.86</v>
      </c>
      <c r="EF40" s="23">
        <v>2.1917808219178081</v>
      </c>
      <c r="EG40" s="23">
        <v>1.095890410958904</v>
      </c>
      <c r="EH40" s="14">
        <v>1.452054794520548</v>
      </c>
      <c r="EI40" s="14"/>
      <c r="EJ40" s="14">
        <f>9.82*0.257</f>
        <v>2.5237400000000001</v>
      </c>
      <c r="EK40" s="14">
        <f>10.5*0.003</f>
        <v>3.15E-2</v>
      </c>
      <c r="EL40" s="14"/>
      <c r="EM40" s="14">
        <f>4.65753424657534/10</f>
        <v>0.465753424657534</v>
      </c>
      <c r="EN40" s="14"/>
      <c r="EO40" s="14">
        <v>2.1</v>
      </c>
      <c r="EP40" s="14"/>
      <c r="EQ40" s="14"/>
      <c r="ER40" s="14"/>
      <c r="ES40" s="14"/>
      <c r="ET40" s="14"/>
      <c r="EU40" s="14">
        <f>13.6164383561644/4.8</f>
        <v>2.8367579908675835</v>
      </c>
      <c r="EV40" s="14"/>
      <c r="EW40" s="14"/>
    </row>
    <row r="41" spans="1:153" ht="14" x14ac:dyDescent="0.2">
      <c r="A41" s="14" t="s">
        <v>25</v>
      </c>
      <c r="B41" s="14" t="s">
        <v>349</v>
      </c>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v>0</v>
      </c>
      <c r="AW41" s="14"/>
      <c r="AX41" s="14"/>
      <c r="AY41" s="14"/>
      <c r="AZ41" s="14">
        <f>0.00292*1000/365</f>
        <v>8.0000000000000002E-3</v>
      </c>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23">
        <v>0</v>
      </c>
      <c r="EG41" s="23">
        <v>0</v>
      </c>
      <c r="EH41" s="14">
        <v>0</v>
      </c>
      <c r="EI41" s="14"/>
      <c r="EJ41" s="14"/>
      <c r="EK41" s="14"/>
      <c r="EL41" s="14"/>
      <c r="EM41" s="14">
        <f>1.6986301369863/10</f>
        <v>0.16986301369862999</v>
      </c>
      <c r="EN41" s="14"/>
      <c r="EO41" s="14"/>
      <c r="EP41" s="14"/>
      <c r="EQ41" s="14"/>
      <c r="ER41" s="14"/>
      <c r="ES41" s="14"/>
      <c r="ET41" s="14"/>
      <c r="EU41" s="14"/>
      <c r="EV41" s="14"/>
      <c r="EW41" s="14"/>
    </row>
    <row r="42" spans="1:153" ht="14" x14ac:dyDescent="0.2">
      <c r="A42" s="14" t="s">
        <v>26</v>
      </c>
      <c r="B42" s="14" t="s">
        <v>349</v>
      </c>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v>0</v>
      </c>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23">
        <v>0.13698630136986301</v>
      </c>
      <c r="EG42" s="23">
        <v>0.27397260273972601</v>
      </c>
      <c r="EH42" s="14">
        <v>0.19753424657534244</v>
      </c>
      <c r="EI42" s="14"/>
      <c r="EJ42" s="14"/>
      <c r="EK42" s="14"/>
      <c r="EL42" s="14"/>
      <c r="EM42" s="14"/>
      <c r="EN42" s="14"/>
      <c r="EO42" s="14"/>
      <c r="EP42" s="14"/>
      <c r="EQ42" s="14"/>
      <c r="ER42" s="14"/>
      <c r="ES42" s="14"/>
      <c r="ET42" s="14"/>
      <c r="EU42" s="14"/>
      <c r="EV42" s="14"/>
      <c r="EW42" s="14"/>
    </row>
    <row r="43" spans="1:153" ht="14" x14ac:dyDescent="0.2">
      <c r="A43" s="14" t="s">
        <v>27</v>
      </c>
      <c r="B43" s="14" t="s">
        <v>350</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row>
    <row r="44" spans="1:153" ht="14" x14ac:dyDescent="0.2">
      <c r="A44" s="14" t="s">
        <v>28</v>
      </c>
      <c r="B44" s="14" t="s">
        <v>351</v>
      </c>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row>
    <row r="45" spans="1:153" ht="14" x14ac:dyDescent="0.2">
      <c r="A45" s="14" t="s">
        <v>323</v>
      </c>
      <c r="B45" s="14" t="s">
        <v>349</v>
      </c>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c r="CA45" s="14"/>
      <c r="CB45" s="14"/>
      <c r="CC45" s="14"/>
      <c r="CD45" s="14"/>
      <c r="CE45" s="14"/>
      <c r="CF45" s="14"/>
      <c r="CG45" s="14"/>
      <c r="CH45" s="14"/>
      <c r="CI45" s="14"/>
      <c r="CJ45" s="14"/>
      <c r="CK45" s="14"/>
      <c r="CL45" s="14"/>
      <c r="CM45" s="14"/>
      <c r="CN45" s="14"/>
      <c r="CO45" s="14"/>
      <c r="CP45" s="14"/>
      <c r="CQ45" s="14"/>
      <c r="CR45" s="14"/>
      <c r="CS45" s="14"/>
      <c r="CT45" s="14"/>
      <c r="CU45" s="14"/>
      <c r="CV45" s="14"/>
      <c r="CW45" s="14"/>
      <c r="CX45" s="14"/>
      <c r="CY45" s="14"/>
      <c r="CZ45" s="14"/>
      <c r="DA45" s="14"/>
      <c r="DB45" s="14"/>
      <c r="DC45" s="14"/>
      <c r="DD45" s="14"/>
      <c r="DE45" s="14"/>
      <c r="DF45" s="14"/>
      <c r="DG45" s="14"/>
      <c r="DH45" s="14"/>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23"/>
      <c r="EG45" s="23"/>
      <c r="EH45" s="14"/>
      <c r="EI45" s="14"/>
      <c r="EJ45" s="14"/>
      <c r="EK45" s="14"/>
      <c r="EL45" s="14"/>
      <c r="EM45" s="14"/>
      <c r="EN45" s="14"/>
      <c r="EO45" s="14"/>
      <c r="EP45" s="14"/>
      <c r="EQ45" s="14"/>
      <c r="ER45" s="14"/>
      <c r="ES45" s="14"/>
      <c r="ET45" s="14"/>
      <c r="EU45" s="14"/>
      <c r="EV45" s="14"/>
      <c r="EW45" s="14"/>
    </row>
    <row r="46" spans="1:153" ht="14" x14ac:dyDescent="0.2">
      <c r="A46" s="14" t="s">
        <v>29</v>
      </c>
      <c r="B46" s="14" t="s">
        <v>352</v>
      </c>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23"/>
      <c r="EG46" s="23"/>
      <c r="EH46" s="14"/>
      <c r="EI46" s="14"/>
      <c r="EJ46" s="14"/>
      <c r="EK46" s="14"/>
      <c r="EL46" s="14"/>
      <c r="EM46" s="14"/>
      <c r="EN46" s="14"/>
      <c r="EO46" s="14"/>
      <c r="EP46" s="14"/>
      <c r="EQ46" s="14"/>
      <c r="ER46" s="14"/>
      <c r="ES46" s="14"/>
      <c r="ET46" s="14"/>
      <c r="EU46" s="14"/>
      <c r="EV46" s="14"/>
      <c r="EW46" s="14"/>
    </row>
    <row r="47" spans="1:153" ht="14" x14ac:dyDescent="0.2">
      <c r="A47" s="14" t="s">
        <v>30</v>
      </c>
      <c r="B47" s="14" t="s">
        <v>353</v>
      </c>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23"/>
      <c r="EG47" s="23"/>
      <c r="EH47" s="14"/>
      <c r="EI47" s="14"/>
      <c r="EJ47" s="14"/>
      <c r="EK47" s="14"/>
      <c r="EL47" s="14"/>
      <c r="EM47" s="14"/>
      <c r="EN47" s="14"/>
      <c r="EO47" s="14"/>
      <c r="EP47" s="14"/>
      <c r="EQ47" s="14"/>
      <c r="ER47" s="14"/>
      <c r="ES47" s="14"/>
      <c r="ET47" s="14"/>
      <c r="EU47" s="14"/>
      <c r="EV47" s="14"/>
      <c r="EW47" s="14"/>
    </row>
    <row r="48" spans="1:153" ht="14" x14ac:dyDescent="0.2">
      <c r="A48" s="14" t="s">
        <v>31</v>
      </c>
      <c r="B48" s="14" t="s">
        <v>349</v>
      </c>
      <c r="C48" s="23"/>
      <c r="D48" s="23"/>
      <c r="E48" s="23"/>
      <c r="F48" s="23"/>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23"/>
      <c r="EG48" s="23"/>
      <c r="EH48" s="14"/>
      <c r="EI48" s="14"/>
      <c r="EJ48" s="14"/>
      <c r="EK48" s="14"/>
      <c r="EL48" s="14"/>
      <c r="EM48" s="14"/>
      <c r="EN48" s="14"/>
      <c r="EO48" s="14"/>
      <c r="EP48" s="14"/>
      <c r="EQ48" s="14"/>
      <c r="ER48" s="14"/>
      <c r="ES48" s="14"/>
      <c r="ET48" s="14"/>
      <c r="EU48" s="14"/>
      <c r="EV48" s="14"/>
      <c r="EW48" s="14"/>
    </row>
    <row r="49" spans="1:153" ht="14" x14ac:dyDescent="0.2">
      <c r="A49" s="14" t="s">
        <v>32</v>
      </c>
      <c r="B49" s="14" t="s">
        <v>349</v>
      </c>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row>
    <row r="50" spans="1:153" ht="14" x14ac:dyDescent="0.2">
      <c r="A50" s="14" t="s">
        <v>33</v>
      </c>
      <c r="B50" s="14" t="s">
        <v>349</v>
      </c>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row>
    <row r="51" spans="1:153" ht="14" x14ac:dyDescent="0.2">
      <c r="A51" s="14" t="s">
        <v>34</v>
      </c>
      <c r="B51" s="14" t="s">
        <v>349</v>
      </c>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row>
    <row r="52" spans="1:153" ht="14" x14ac:dyDescent="0.2">
      <c r="A52" s="14" t="s">
        <v>35</v>
      </c>
      <c r="B52" s="14" t="s">
        <v>350</v>
      </c>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row>
    <row r="53" spans="1:153" ht="14" x14ac:dyDescent="0.2">
      <c r="A53" s="14" t="s">
        <v>36</v>
      </c>
      <c r="B53" s="14" t="s">
        <v>351</v>
      </c>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row>
    <row r="54" spans="1:153" ht="14" x14ac:dyDescent="0.2">
      <c r="A54" s="14" t="s">
        <v>325</v>
      </c>
      <c r="B54" s="14" t="s">
        <v>349</v>
      </c>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row>
    <row r="55" spans="1:153" ht="14" x14ac:dyDescent="0.2">
      <c r="A55" s="14" t="s">
        <v>37</v>
      </c>
      <c r="B55" s="14" t="s">
        <v>345</v>
      </c>
      <c r="C55" s="14">
        <v>0.1</v>
      </c>
      <c r="D55" s="14">
        <v>0.1</v>
      </c>
      <c r="E55" s="14">
        <v>0.1</v>
      </c>
      <c r="F55" s="14">
        <v>0.1</v>
      </c>
      <c r="G55" s="14">
        <v>0.1</v>
      </c>
      <c r="H55" s="14">
        <v>0.1</v>
      </c>
      <c r="I55" s="14">
        <v>0.1</v>
      </c>
      <c r="J55" s="14">
        <v>0.1</v>
      </c>
      <c r="K55" s="14">
        <v>0.1</v>
      </c>
      <c r="L55" s="14">
        <v>0.1</v>
      </c>
      <c r="M55" s="14">
        <v>0.1</v>
      </c>
      <c r="N55" s="14">
        <v>0.1</v>
      </c>
      <c r="O55" s="14">
        <v>0.1</v>
      </c>
      <c r="P55" s="14">
        <v>0.1</v>
      </c>
      <c r="Q55" s="14">
        <v>0.1</v>
      </c>
      <c r="R55" s="14">
        <v>0.1</v>
      </c>
      <c r="S55" s="14">
        <v>0.1</v>
      </c>
      <c r="T55" s="14">
        <v>0.1</v>
      </c>
      <c r="U55" s="14">
        <v>0.1</v>
      </c>
      <c r="V55" s="14">
        <v>0.1</v>
      </c>
      <c r="W55" s="14">
        <v>0.1</v>
      </c>
      <c r="X55" s="14">
        <v>0.1</v>
      </c>
      <c r="Y55" s="14">
        <v>0.1</v>
      </c>
      <c r="Z55" s="14">
        <v>0.1</v>
      </c>
      <c r="AA55" s="14">
        <v>0.1</v>
      </c>
      <c r="AB55" s="14">
        <v>0.1</v>
      </c>
      <c r="AC55" s="14">
        <v>0.1</v>
      </c>
      <c r="AD55" s="14">
        <v>0.1</v>
      </c>
      <c r="AE55" s="14"/>
      <c r="AF55" s="14"/>
      <c r="AG55" s="14"/>
      <c r="AH55" s="14"/>
      <c r="AI55" s="14"/>
      <c r="AJ55" s="14"/>
      <c r="AK55" s="14"/>
      <c r="AL55" s="14"/>
      <c r="AM55" s="14"/>
      <c r="AN55" s="14"/>
      <c r="AO55" s="14"/>
      <c r="AP55" s="14"/>
      <c r="AQ55" s="14">
        <v>0.1</v>
      </c>
      <c r="AR55" s="14">
        <v>0.1</v>
      </c>
      <c r="AS55" s="14"/>
      <c r="AT55" s="14"/>
      <c r="AU55" s="14">
        <v>0.1179</v>
      </c>
      <c r="AV55" s="14">
        <v>0.12</v>
      </c>
      <c r="AW55" s="14">
        <v>0.12</v>
      </c>
      <c r="AX55" s="14"/>
      <c r="AY55" s="14"/>
      <c r="AZ55" s="14"/>
      <c r="BA55" s="14"/>
      <c r="BB55" s="14"/>
      <c r="BC55" s="14">
        <v>0.1</v>
      </c>
      <c r="BD55" s="14">
        <v>0.1</v>
      </c>
      <c r="BE55" s="14">
        <v>0.1</v>
      </c>
      <c r="BF55" s="14"/>
      <c r="BG55" s="14"/>
      <c r="BH55" s="14"/>
      <c r="BI55" s="14"/>
      <c r="BJ55" s="14"/>
      <c r="BK55" s="14"/>
      <c r="BL55" s="14"/>
      <c r="BM55" s="14"/>
      <c r="BN55" s="14"/>
      <c r="BO55" s="14"/>
      <c r="BP55" s="14"/>
      <c r="BQ55" s="14"/>
      <c r="BR55" s="14"/>
      <c r="BS55" s="14"/>
      <c r="BT55" s="14"/>
      <c r="BU55" s="14"/>
      <c r="BV55" s="14"/>
      <c r="BW55" s="14"/>
      <c r="BX55" s="14">
        <v>0.2</v>
      </c>
      <c r="BY55" s="14">
        <v>0.2</v>
      </c>
      <c r="BZ55" s="14">
        <v>0.1</v>
      </c>
      <c r="CA55" s="14">
        <v>0.1</v>
      </c>
      <c r="CB55" s="14">
        <v>0.1</v>
      </c>
      <c r="CC55" s="14">
        <v>0.1</v>
      </c>
      <c r="CD55" s="14">
        <v>0.1</v>
      </c>
      <c r="CE55" s="14">
        <v>0.1</v>
      </c>
      <c r="CF55" s="14">
        <v>0.1</v>
      </c>
      <c r="CG55" s="14">
        <v>0.1</v>
      </c>
      <c r="CH55" s="14">
        <v>0.1</v>
      </c>
      <c r="CI55" s="14">
        <v>0.1</v>
      </c>
      <c r="CJ55" s="14">
        <v>0.1</v>
      </c>
      <c r="CK55" s="14">
        <v>0.1</v>
      </c>
      <c r="CL55" s="14">
        <v>0.1</v>
      </c>
      <c r="CM55" s="14">
        <v>0.1</v>
      </c>
      <c r="CN55" s="14">
        <v>0.1</v>
      </c>
      <c r="CO55" s="14">
        <v>0.1</v>
      </c>
      <c r="CP55" s="14">
        <v>0.1</v>
      </c>
      <c r="CQ55" s="14">
        <v>0.1</v>
      </c>
      <c r="CR55" s="14">
        <v>0.1</v>
      </c>
      <c r="CS55" s="14">
        <v>0.1</v>
      </c>
      <c r="CT55" s="14">
        <v>0.1</v>
      </c>
      <c r="CU55" s="14">
        <v>0.1</v>
      </c>
      <c r="CV55" s="14">
        <v>0.1</v>
      </c>
      <c r="CW55" s="14">
        <v>0.1</v>
      </c>
      <c r="CX55" s="14">
        <v>0.1</v>
      </c>
      <c r="CY55" s="14">
        <v>0.1</v>
      </c>
      <c r="CZ55" s="14">
        <v>0.1</v>
      </c>
      <c r="DA55" s="14">
        <v>0.1</v>
      </c>
      <c r="DB55" s="14">
        <v>0.1</v>
      </c>
      <c r="DC55" s="14">
        <v>0.1</v>
      </c>
      <c r="DD55" s="14"/>
      <c r="DE55" s="14"/>
      <c r="DF55" s="14"/>
      <c r="DG55" s="14"/>
      <c r="DH55" s="14"/>
      <c r="DI55" s="14"/>
      <c r="DJ55" s="14"/>
      <c r="DK55" s="14"/>
      <c r="DL55" s="14"/>
      <c r="DM55" s="14"/>
      <c r="DN55" s="14"/>
      <c r="DO55" s="14"/>
      <c r="DP55" s="14"/>
      <c r="DQ55" s="14"/>
      <c r="DR55" s="14"/>
      <c r="DS55" s="14"/>
      <c r="DT55" s="14"/>
      <c r="DU55" s="14"/>
      <c r="DV55" s="14"/>
      <c r="DW55" s="14"/>
      <c r="DX55" s="14"/>
      <c r="DY55" s="14">
        <v>0.1</v>
      </c>
      <c r="DZ55" s="14">
        <v>0.1</v>
      </c>
      <c r="EA55" s="14">
        <v>0.1</v>
      </c>
      <c r="EB55" s="14"/>
      <c r="EC55" s="14"/>
      <c r="ED55" s="14"/>
      <c r="EE55" s="14"/>
      <c r="EF55" s="14"/>
      <c r="EG55" s="14"/>
      <c r="EH55" s="14"/>
      <c r="EI55" s="14"/>
      <c r="EJ55" s="14"/>
      <c r="EK55" s="14"/>
      <c r="EL55" s="14"/>
      <c r="EM55" s="14"/>
      <c r="EN55" s="14"/>
      <c r="EO55" s="14"/>
      <c r="EP55" s="14"/>
      <c r="EQ55" s="14"/>
      <c r="ER55" s="14">
        <v>0.1</v>
      </c>
      <c r="ES55" s="14">
        <v>0.1</v>
      </c>
      <c r="ET55" s="14">
        <v>0.1</v>
      </c>
      <c r="EU55" s="14"/>
      <c r="EV55" s="14">
        <v>0.1</v>
      </c>
      <c r="EW55" s="14">
        <v>0.1</v>
      </c>
    </row>
    <row r="56" spans="1:153" ht="14" x14ac:dyDescent="0.2">
      <c r="A56" s="14" t="s">
        <v>38</v>
      </c>
      <c r="B56" s="14" t="s">
        <v>345</v>
      </c>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v>0.18</v>
      </c>
      <c r="AF56" s="14">
        <v>0.18</v>
      </c>
      <c r="AG56" s="14">
        <v>0.18</v>
      </c>
      <c r="AH56" s="14">
        <v>0.18</v>
      </c>
      <c r="AI56" s="14">
        <v>0.18</v>
      </c>
      <c r="AJ56" s="14">
        <v>0.18</v>
      </c>
      <c r="AK56" s="14">
        <v>0.18</v>
      </c>
      <c r="AL56" s="14">
        <v>0.18</v>
      </c>
      <c r="AM56" s="14">
        <v>0.18</v>
      </c>
      <c r="AN56" s="14">
        <v>0.18</v>
      </c>
      <c r="AO56" s="14">
        <v>0.18</v>
      </c>
      <c r="AP56" s="14">
        <v>0.18</v>
      </c>
      <c r="AQ56" s="14"/>
      <c r="AR56" s="14"/>
      <c r="AS56" s="14"/>
      <c r="AT56" s="14"/>
      <c r="AU56" s="14">
        <v>0.20799999999999999</v>
      </c>
      <c r="AV56" s="14"/>
      <c r="AW56" s="14"/>
      <c r="AX56" s="14"/>
      <c r="AY56" s="14"/>
      <c r="AZ56" s="14"/>
      <c r="BA56" s="14"/>
      <c r="BB56" s="14"/>
      <c r="BC56" s="14"/>
      <c r="BD56" s="14"/>
      <c r="BE56" s="14"/>
      <c r="BF56" s="14"/>
      <c r="BG56" s="14"/>
      <c r="BH56" s="14"/>
      <c r="BI56" s="14"/>
      <c r="BJ56" s="14"/>
      <c r="BK56" s="14"/>
      <c r="BL56" s="14"/>
      <c r="BM56" s="14"/>
      <c r="BN56" s="14"/>
      <c r="BO56" s="14"/>
      <c r="BP56" s="14"/>
      <c r="BQ56" s="14"/>
      <c r="BR56" s="14">
        <v>6.5600000000000006E-2</v>
      </c>
      <c r="BS56" s="14">
        <v>4.3700000000000003E-2</v>
      </c>
      <c r="BT56" s="14">
        <v>0.1</v>
      </c>
      <c r="BU56" s="14">
        <v>6.5600000000000006E-2</v>
      </c>
      <c r="BV56" s="14">
        <v>4.3700000000000003E-2</v>
      </c>
      <c r="BW56" s="14">
        <v>0.1</v>
      </c>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v>0.2</v>
      </c>
      <c r="EV56" s="14"/>
      <c r="EW56" s="14"/>
    </row>
    <row r="57" spans="1:153" ht="14" x14ac:dyDescent="0.2">
      <c r="A57" s="14" t="s">
        <v>39</v>
      </c>
      <c r="B57" s="14" t="s">
        <v>345</v>
      </c>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row>
    <row r="58" spans="1:153" ht="14" x14ac:dyDescent="0.2">
      <c r="A58" s="14" t="s">
        <v>40</v>
      </c>
      <c r="B58" s="14" t="s">
        <v>345</v>
      </c>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v>0.48599999999999999</v>
      </c>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row>
    <row r="59" spans="1:153" ht="14" x14ac:dyDescent="0.2">
      <c r="A59" s="14" t="s">
        <v>41</v>
      </c>
      <c r="B59" s="14" t="s">
        <v>345</v>
      </c>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row>
    <row r="60" spans="1:153" ht="14" x14ac:dyDescent="0.2">
      <c r="A60" s="14" t="s">
        <v>42</v>
      </c>
      <c r="B60" s="14" t="s">
        <v>345</v>
      </c>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row>
    <row r="61" spans="1:153" ht="14" x14ac:dyDescent="0.2">
      <c r="A61" s="14" t="s">
        <v>316</v>
      </c>
      <c r="B61" s="14" t="s">
        <v>345</v>
      </c>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row>
    <row r="62" spans="1:153" ht="14" x14ac:dyDescent="0.2">
      <c r="A62" s="14" t="s">
        <v>43</v>
      </c>
      <c r="B62" s="14" t="s">
        <v>345</v>
      </c>
      <c r="C62" s="14">
        <v>0.1</v>
      </c>
      <c r="D62" s="14">
        <v>0.1</v>
      </c>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v>0.12</v>
      </c>
      <c r="AW62" s="14">
        <v>0.12</v>
      </c>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row>
    <row r="63" spans="1:153" ht="14" x14ac:dyDescent="0.2">
      <c r="A63" s="14" t="s">
        <v>44</v>
      </c>
      <c r="B63" s="14" t="s">
        <v>345</v>
      </c>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row>
    <row r="64" spans="1:153" ht="14" x14ac:dyDescent="0.2">
      <c r="A64" s="14" t="s">
        <v>45</v>
      </c>
      <c r="B64" s="14" t="s">
        <v>345</v>
      </c>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row>
    <row r="65" spans="1:153" ht="14" x14ac:dyDescent="0.2">
      <c r="A65" s="14" t="s">
        <v>317</v>
      </c>
      <c r="B65" s="14" t="s">
        <v>345</v>
      </c>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row>
    <row r="66" spans="1:153" ht="14" x14ac:dyDescent="0.2">
      <c r="A66" s="14" t="s">
        <v>46</v>
      </c>
      <c r="B66" s="14" t="s">
        <v>345</v>
      </c>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row>
    <row r="67" spans="1:153" ht="14" x14ac:dyDescent="0.2">
      <c r="A67" s="14" t="s">
        <v>47</v>
      </c>
      <c r="B67" s="14" t="s">
        <v>345</v>
      </c>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row>
    <row r="68" spans="1:153" ht="14" x14ac:dyDescent="0.2">
      <c r="A68" s="14" t="s">
        <v>48</v>
      </c>
      <c r="B68" s="14" t="s">
        <v>345</v>
      </c>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row>
    <row r="69" spans="1:153" ht="14" x14ac:dyDescent="0.2">
      <c r="A69" s="14" t="s">
        <v>49</v>
      </c>
      <c r="B69" s="14" t="s">
        <v>354</v>
      </c>
      <c r="C69" s="14">
        <v>1.4999999999999999E-2</v>
      </c>
      <c r="D69" s="14">
        <v>1.4999999999999999E-2</v>
      </c>
      <c r="E69" s="14">
        <v>1.4999999999999999E-2</v>
      </c>
      <c r="F69" s="14">
        <v>1.4999999999999999E-2</v>
      </c>
      <c r="G69" s="14">
        <v>1.4999999999999999E-2</v>
      </c>
      <c r="H69" s="14">
        <v>1.4999999999999999E-2</v>
      </c>
      <c r="I69" s="14">
        <v>1.4999999999999999E-2</v>
      </c>
      <c r="J69" s="14">
        <v>1.4999999999999999E-2</v>
      </c>
      <c r="K69" s="14">
        <v>1.4999999999999999E-2</v>
      </c>
      <c r="L69" s="14">
        <v>1.4999999999999999E-2</v>
      </c>
      <c r="M69" s="14">
        <v>1.4999999999999999E-2</v>
      </c>
      <c r="N69" s="14">
        <v>1.4999999999999999E-2</v>
      </c>
      <c r="O69" s="14">
        <v>1.4999999999999999E-2</v>
      </c>
      <c r="P69" s="14">
        <v>1.4999999999999999E-2</v>
      </c>
      <c r="Q69" s="14">
        <v>1.4999999999999999E-2</v>
      </c>
      <c r="R69" s="14">
        <v>1.4999999999999999E-2</v>
      </c>
      <c r="S69" s="14">
        <v>1.4999999999999999E-2</v>
      </c>
      <c r="T69" s="14">
        <v>1.4999999999999999E-2</v>
      </c>
      <c r="U69" s="14">
        <v>1.4999999999999999E-2</v>
      </c>
      <c r="V69" s="14">
        <v>1.4999999999999999E-2</v>
      </c>
      <c r="W69" s="14">
        <v>1.4999999999999999E-2</v>
      </c>
      <c r="X69" s="14">
        <v>1.4999999999999999E-2</v>
      </c>
      <c r="Y69" s="14">
        <v>1.4999999999999999E-2</v>
      </c>
      <c r="Z69" s="14">
        <v>1.4999999999999999E-2</v>
      </c>
      <c r="AA69" s="14">
        <v>1.4999999999999999E-2</v>
      </c>
      <c r="AB69" s="14">
        <v>1.4999999999999999E-2</v>
      </c>
      <c r="AC69" s="14">
        <v>1.4999999999999999E-2</v>
      </c>
      <c r="AD69" s="14">
        <v>1.4999999999999999E-2</v>
      </c>
      <c r="AE69" s="14">
        <v>1.5599999999999999E-2</v>
      </c>
      <c r="AF69" s="14">
        <v>1.5599999999999999E-2</v>
      </c>
      <c r="AG69" s="14">
        <v>1.5599999999999999E-2</v>
      </c>
      <c r="AH69" s="14">
        <v>1.5599999999999999E-2</v>
      </c>
      <c r="AI69" s="14">
        <v>1.5599999999999999E-2</v>
      </c>
      <c r="AJ69" s="14">
        <v>1.5599999999999999E-2</v>
      </c>
      <c r="AK69" s="14">
        <v>1.5599999999999999E-2</v>
      </c>
      <c r="AL69" s="14">
        <v>1.5599999999999999E-2</v>
      </c>
      <c r="AM69" s="14">
        <v>1.5599999999999999E-2</v>
      </c>
      <c r="AN69" s="14">
        <v>1.5599999999999999E-2</v>
      </c>
      <c r="AO69" s="14">
        <v>1.5599999999999999E-2</v>
      </c>
      <c r="AP69" s="14">
        <v>1.5599999999999999E-2</v>
      </c>
      <c r="AQ69" s="14">
        <v>1.4999999999999999E-2</v>
      </c>
      <c r="AR69" s="14">
        <v>1.4999999999999999E-2</v>
      </c>
      <c r="AS69" s="14"/>
      <c r="AT69" s="14"/>
      <c r="AU69" s="14">
        <v>4.7300000000000002E-2</v>
      </c>
      <c r="AV69" s="14">
        <v>1.5599999999999999E-2</v>
      </c>
      <c r="AW69" s="14">
        <v>1.5599999999999999E-2</v>
      </c>
      <c r="AX69" s="14"/>
      <c r="AY69" s="14"/>
      <c r="AZ69" s="14"/>
      <c r="BA69" s="14">
        <v>1.5599999999999999E-2</v>
      </c>
      <c r="BB69" s="14">
        <v>1.5599999999999999E-2</v>
      </c>
      <c r="BC69" s="14">
        <v>1.4999999999999999E-2</v>
      </c>
      <c r="BD69" s="14">
        <v>1.5599999999999999E-2</v>
      </c>
      <c r="BE69" s="14">
        <v>1.5599999999999999E-2</v>
      </c>
      <c r="BF69" s="14">
        <v>1.8599999999999998E-2</v>
      </c>
      <c r="BG69" s="14">
        <v>1.8599999999999998E-2</v>
      </c>
      <c r="BH69" s="14">
        <v>1.8599999999999998E-2</v>
      </c>
      <c r="BI69" s="14">
        <v>1.8599999999999998E-2</v>
      </c>
      <c r="BJ69" s="14">
        <v>1.8599999999999998E-2</v>
      </c>
      <c r="BK69" s="14">
        <v>1.8599999999999998E-2</v>
      </c>
      <c r="BL69" s="14">
        <v>1.5598214285714286E-2</v>
      </c>
      <c r="BM69" s="14">
        <v>1.5598214285714286E-2</v>
      </c>
      <c r="BN69" s="14">
        <v>1.5598214285714286E-2</v>
      </c>
      <c r="BO69" s="14">
        <v>1.5598214285714286E-2</v>
      </c>
      <c r="BP69" s="14"/>
      <c r="BQ69" s="14"/>
      <c r="BR69" s="14"/>
      <c r="BS69" s="14"/>
      <c r="BT69" s="14"/>
      <c r="BU69" s="14"/>
      <c r="BV69" s="14"/>
      <c r="BW69" s="14"/>
      <c r="BX69" s="14">
        <v>1.5599999999999999E-2</v>
      </c>
      <c r="BY69" s="14">
        <v>1.5599999999999999E-2</v>
      </c>
      <c r="BZ69" s="14">
        <v>1.4999999999999999E-2</v>
      </c>
      <c r="CA69" s="14">
        <v>1.4999999999999999E-2</v>
      </c>
      <c r="CB69" s="14">
        <v>1.4999999999999999E-2</v>
      </c>
      <c r="CC69" s="14">
        <v>1.4999999999999999E-2</v>
      </c>
      <c r="CD69" s="14">
        <v>1.4999999999999999E-2</v>
      </c>
      <c r="CE69" s="14">
        <v>1.4999999999999999E-2</v>
      </c>
      <c r="CF69" s="14">
        <v>1.4999999999999999E-2</v>
      </c>
      <c r="CG69" s="14">
        <v>1.4999999999999999E-2</v>
      </c>
      <c r="CH69" s="14">
        <v>1.5599999999999999E-2</v>
      </c>
      <c r="CI69" s="14">
        <v>1.5599999999999999E-2</v>
      </c>
      <c r="CJ69" s="14">
        <v>1.5599999999999999E-2</v>
      </c>
      <c r="CK69" s="14">
        <v>1.5599999999999999E-2</v>
      </c>
      <c r="CL69" s="14">
        <v>1.5599999999999999E-2</v>
      </c>
      <c r="CM69" s="14">
        <v>1.5599999999999999E-2</v>
      </c>
      <c r="CN69" s="14">
        <v>1.5599999999999999E-2</v>
      </c>
      <c r="CO69" s="14">
        <v>1.5599999999999999E-2</v>
      </c>
      <c r="CP69" s="14">
        <v>1.5599999999999999E-2</v>
      </c>
      <c r="CQ69" s="14">
        <v>1.5599999999999999E-2</v>
      </c>
      <c r="CR69" s="14">
        <v>1.5599999999999999E-2</v>
      </c>
      <c r="CS69" s="14">
        <v>1.5599999999999999E-2</v>
      </c>
      <c r="CT69" s="14">
        <v>1.5599999999999999E-2</v>
      </c>
      <c r="CU69" s="14">
        <v>1.5599999999999999E-2</v>
      </c>
      <c r="CV69" s="14">
        <v>1.5599999999999999E-2</v>
      </c>
      <c r="CW69" s="14">
        <v>1.5599999999999999E-2</v>
      </c>
      <c r="CX69" s="14">
        <v>1.4999999999999999E-2</v>
      </c>
      <c r="CY69" s="14">
        <v>1.4999999999999999E-2</v>
      </c>
      <c r="CZ69" s="14">
        <v>1.4999999999999999E-2</v>
      </c>
      <c r="DA69" s="14">
        <v>1.4999999999999999E-2</v>
      </c>
      <c r="DB69" s="14">
        <v>1.4999999999999999E-2</v>
      </c>
      <c r="DC69" s="14">
        <v>1.4999999999999999E-2</v>
      </c>
      <c r="DD69" s="14">
        <v>1.4999999999999999E-2</v>
      </c>
      <c r="DE69" s="14">
        <v>1.4999999999999999E-2</v>
      </c>
      <c r="DF69" s="14">
        <v>1.4999999999999999E-2</v>
      </c>
      <c r="DG69" s="14">
        <v>1.4999999999999999E-2</v>
      </c>
      <c r="DH69" s="14">
        <v>1.4999999999999999E-2</v>
      </c>
      <c r="DI69" s="14">
        <v>1.4999999999999999E-2</v>
      </c>
      <c r="DJ69" s="14">
        <v>1.4999999999999999E-2</v>
      </c>
      <c r="DK69" s="14">
        <v>1.4999999999999999E-2</v>
      </c>
      <c r="DL69" s="14">
        <v>1.4999999999999999E-2</v>
      </c>
      <c r="DM69" s="14">
        <v>1.4999999999999999E-2</v>
      </c>
      <c r="DN69" s="14">
        <v>1.5599999999999999E-2</v>
      </c>
      <c r="DO69" s="14">
        <v>1.5599999999999999E-2</v>
      </c>
      <c r="DP69" s="14">
        <v>1.5599999999999999E-2</v>
      </c>
      <c r="DQ69" s="14">
        <v>1.5599999999999999E-2</v>
      </c>
      <c r="DR69" s="14">
        <v>1.5599999999999999E-2</v>
      </c>
      <c r="DS69" s="14">
        <v>1.5599999999999999E-2</v>
      </c>
      <c r="DT69" s="14">
        <v>1.5599999999999999E-2</v>
      </c>
      <c r="DU69" s="14">
        <v>1.5599999999999999E-2</v>
      </c>
      <c r="DV69" s="14">
        <v>1.5599999999999999E-2</v>
      </c>
      <c r="DW69" s="14">
        <v>1.5599999999999999E-2</v>
      </c>
      <c r="DX69" s="14">
        <v>1.5599999999999999E-2</v>
      </c>
      <c r="DY69" s="14">
        <v>1.4999999999999999E-2</v>
      </c>
      <c r="DZ69" s="14">
        <v>1.4999999999999999E-2</v>
      </c>
      <c r="EA69" s="14">
        <v>1.4999999999999999E-2</v>
      </c>
      <c r="EB69" s="14"/>
      <c r="EC69" s="14"/>
      <c r="ED69" s="14"/>
      <c r="EE69" s="14"/>
      <c r="EF69" s="14"/>
      <c r="EG69" s="14"/>
      <c r="EH69" s="14"/>
      <c r="EI69" s="14">
        <v>1.5599999999999999E-2</v>
      </c>
      <c r="EJ69" s="14">
        <v>1.5599999999999999E-2</v>
      </c>
      <c r="EK69" s="14">
        <v>1.5599999999999999E-2</v>
      </c>
      <c r="EL69" s="14">
        <v>1.5599999999999999E-2</v>
      </c>
      <c r="EM69" s="14">
        <v>1.5599999999999999E-2</v>
      </c>
      <c r="EN69" s="14">
        <v>1.5599999999999999E-2</v>
      </c>
      <c r="EO69" s="14"/>
      <c r="EP69" s="14">
        <v>1.4999999999999999E-2</v>
      </c>
      <c r="EQ69" s="14">
        <v>1.4999999999999999E-2</v>
      </c>
      <c r="ER69" s="14">
        <v>1.5599999999999999E-2</v>
      </c>
      <c r="ES69" s="14">
        <v>1.5599999999999999E-2</v>
      </c>
      <c r="ET69" s="14">
        <v>1.5599999999999999E-2</v>
      </c>
      <c r="EU69" s="14"/>
      <c r="EV69" s="14">
        <v>1.5599999999999999E-2</v>
      </c>
      <c r="EW69" s="14">
        <v>1.5599999999999999E-2</v>
      </c>
    </row>
    <row r="70" spans="1:153" ht="14" x14ac:dyDescent="0.2">
      <c r="A70" s="14" t="s">
        <v>50</v>
      </c>
      <c r="B70" s="14" t="s">
        <v>354</v>
      </c>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v>2.9499999999999998E-2</v>
      </c>
      <c r="AT70" s="14">
        <v>2.9499999999999998E-2</v>
      </c>
      <c r="AU70" s="14">
        <v>4.7300000000000002E-2</v>
      </c>
      <c r="AV70" s="14"/>
      <c r="AW70" s="14"/>
      <c r="AX70" s="14">
        <v>2.9499999999999998E-2</v>
      </c>
      <c r="AY70" s="14">
        <v>2.9499999999999998E-2</v>
      </c>
      <c r="AZ70" s="14">
        <v>2.9499999999999998E-2</v>
      </c>
      <c r="BA70" s="14">
        <v>1.5599999999999999E-2</v>
      </c>
      <c r="BB70" s="14">
        <v>1.5599999999999999E-2</v>
      </c>
      <c r="BC70" s="14"/>
      <c r="BD70" s="14"/>
      <c r="BE70" s="14"/>
      <c r="BF70" s="14"/>
      <c r="BG70" s="14"/>
      <c r="BH70" s="14"/>
      <c r="BI70" s="14"/>
      <c r="BJ70" s="14"/>
      <c r="BK70" s="14"/>
      <c r="BL70" s="14"/>
      <c r="BM70" s="14"/>
      <c r="BN70" s="14"/>
      <c r="BO70" s="14"/>
      <c r="BP70" s="14">
        <v>2.9000000000000001E-2</v>
      </c>
      <c r="BQ70" s="14">
        <v>2.9000000000000001E-2</v>
      </c>
      <c r="BR70" s="14">
        <v>2.9000000000000001E-2</v>
      </c>
      <c r="BS70" s="14">
        <v>2.9000000000000001E-2</v>
      </c>
      <c r="BT70" s="14">
        <v>2.9000000000000001E-2</v>
      </c>
      <c r="BU70" s="14">
        <v>2.9000000000000001E-2</v>
      </c>
      <c r="BV70" s="14">
        <v>2.9000000000000001E-2</v>
      </c>
      <c r="BW70" s="14">
        <v>2.9000000000000001E-2</v>
      </c>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f>DV69</f>
        <v>1.5599999999999999E-2</v>
      </c>
      <c r="DW70" s="14">
        <f>DW69</f>
        <v>1.5599999999999999E-2</v>
      </c>
      <c r="DX70" s="14">
        <f>DX69</f>
        <v>1.5599999999999999E-2</v>
      </c>
      <c r="DY70" s="14"/>
      <c r="DZ70" s="14"/>
      <c r="EA70" s="14"/>
      <c r="EB70" s="14">
        <v>2.9499999999999998E-2</v>
      </c>
      <c r="EC70" s="14">
        <v>2.9499999999999998E-2</v>
      </c>
      <c r="ED70" s="14">
        <v>2.9499999999999998E-2</v>
      </c>
      <c r="EE70" s="14">
        <v>2.9499999999999998E-2</v>
      </c>
      <c r="EF70" s="14"/>
      <c r="EG70" s="14"/>
      <c r="EH70" s="14"/>
      <c r="EI70" s="14"/>
      <c r="EJ70" s="14">
        <v>2.9499999999999998E-2</v>
      </c>
      <c r="EK70" s="14">
        <v>2.9499999999999998E-2</v>
      </c>
      <c r="EL70" s="14"/>
      <c r="EM70" s="14">
        <v>2.9499999999999998E-2</v>
      </c>
      <c r="EN70" s="14"/>
      <c r="EO70" s="14">
        <v>2.9499999999999998E-2</v>
      </c>
      <c r="EP70" s="14"/>
      <c r="EQ70" s="14"/>
      <c r="ER70" s="14"/>
      <c r="ES70" s="14"/>
      <c r="ET70" s="14"/>
      <c r="EU70" s="14">
        <v>2.9000000000000001E-2</v>
      </c>
      <c r="EV70" s="14"/>
      <c r="EW70" s="14"/>
    </row>
    <row r="71" spans="1:153" ht="14" x14ac:dyDescent="0.2">
      <c r="A71" s="14" t="s">
        <v>51</v>
      </c>
      <c r="B71" s="14" t="s">
        <v>354</v>
      </c>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v>4.3799999999999999E-2</v>
      </c>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v>4.3799999999999999E-2</v>
      </c>
      <c r="EN71" s="14"/>
      <c r="EO71" s="14"/>
      <c r="EP71" s="14"/>
      <c r="EQ71" s="14"/>
      <c r="ER71" s="14"/>
      <c r="ES71" s="14"/>
      <c r="ET71" s="14"/>
      <c r="EU71" s="14"/>
      <c r="EV71" s="14"/>
      <c r="EW71" s="14"/>
    </row>
    <row r="72" spans="1:153" ht="14" x14ac:dyDescent="0.2">
      <c r="A72" s="14" t="s">
        <v>52</v>
      </c>
      <c r="B72" s="14" t="s">
        <v>354</v>
      </c>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v>4.7300000000000002E-2</v>
      </c>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v>4.7300000000000002E-2</v>
      </c>
      <c r="EJ72" s="14">
        <v>4.7300000000000002E-2</v>
      </c>
      <c r="EK72" s="14">
        <v>4.7300000000000002E-2</v>
      </c>
      <c r="EL72" s="14">
        <v>4.7300000000000002E-2</v>
      </c>
      <c r="EM72" s="14"/>
      <c r="EN72" s="14"/>
      <c r="EO72" s="14"/>
      <c r="EP72" s="14"/>
      <c r="EQ72" s="14"/>
      <c r="ER72" s="14"/>
      <c r="ES72" s="14"/>
      <c r="ET72" s="14"/>
      <c r="EU72" s="14"/>
      <c r="EV72" s="14"/>
      <c r="EW72" s="14"/>
    </row>
    <row r="73" spans="1:153" ht="14" x14ac:dyDescent="0.2">
      <c r="A73" s="14" t="s">
        <v>318</v>
      </c>
      <c r="B73" s="14" t="s">
        <v>354</v>
      </c>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row>
    <row r="74" spans="1:153" ht="14" x14ac:dyDescent="0.2">
      <c r="A74" s="14" t="s">
        <v>53</v>
      </c>
      <c r="B74" s="14" t="s">
        <v>354</v>
      </c>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v>1.7000000000000001E-2</v>
      </c>
      <c r="EG74" s="14">
        <v>1.7000000000000001E-2</v>
      </c>
      <c r="EH74" s="14">
        <v>1.7000000000000001E-2</v>
      </c>
      <c r="EI74" s="14"/>
      <c r="EJ74" s="14"/>
      <c r="EK74" s="14"/>
      <c r="EL74" s="14"/>
      <c r="EM74" s="14"/>
      <c r="EN74" s="14"/>
      <c r="EO74" s="14"/>
      <c r="EP74" s="14"/>
      <c r="EQ74" s="14"/>
      <c r="ER74" s="14"/>
      <c r="ES74" s="14"/>
      <c r="ET74" s="14"/>
      <c r="EU74" s="14"/>
      <c r="EV74" s="14"/>
      <c r="EW74" s="14"/>
    </row>
    <row r="75" spans="1:153" ht="14" x14ac:dyDescent="0.2">
      <c r="A75" s="14" t="s">
        <v>2</v>
      </c>
      <c r="B75" s="14" t="s">
        <v>355</v>
      </c>
      <c r="C75" s="14">
        <v>81.599999999999994</v>
      </c>
      <c r="D75" s="14">
        <v>81.599999999999994</v>
      </c>
      <c r="E75" s="14">
        <v>81.599999999999994</v>
      </c>
      <c r="F75" s="14">
        <v>81.599999999999994</v>
      </c>
      <c r="G75" s="14">
        <v>81.599999999999994</v>
      </c>
      <c r="H75" s="14">
        <v>81.599999999999994</v>
      </c>
      <c r="I75" s="14">
        <v>81.599999999999994</v>
      </c>
      <c r="J75" s="14">
        <v>81.599999999999994</v>
      </c>
      <c r="K75" s="14">
        <v>81.599999999999994</v>
      </c>
      <c r="L75" s="14">
        <v>81.599999999999994</v>
      </c>
      <c r="M75" s="14">
        <v>81.599999999999994</v>
      </c>
      <c r="N75" s="14">
        <v>81.599999999999994</v>
      </c>
      <c r="O75" s="14">
        <v>81.599999999999994</v>
      </c>
      <c r="P75" s="14">
        <v>81.599999999999994</v>
      </c>
      <c r="Q75" s="14">
        <v>81.599999999999994</v>
      </c>
      <c r="R75" s="14">
        <v>81.599999999999994</v>
      </c>
      <c r="S75" s="14">
        <v>81.599999999999994</v>
      </c>
      <c r="T75" s="14">
        <v>81.599999999999994</v>
      </c>
      <c r="U75" s="14">
        <v>81.599999999999994</v>
      </c>
      <c r="V75" s="14">
        <v>81.599999999999994</v>
      </c>
      <c r="W75" s="14">
        <v>81.599999999999994</v>
      </c>
      <c r="X75" s="14">
        <v>81.599999999999994</v>
      </c>
      <c r="Y75" s="14">
        <v>81.599999999999994</v>
      </c>
      <c r="Z75" s="14">
        <v>81.599999999999994</v>
      </c>
      <c r="AA75" s="14">
        <v>81.599999999999994</v>
      </c>
      <c r="AB75" s="14">
        <v>81.599999999999994</v>
      </c>
      <c r="AC75" s="14">
        <v>81.599999999999994</v>
      </c>
      <c r="AD75" s="14">
        <v>81.599999999999994</v>
      </c>
      <c r="AE75" s="14">
        <v>73.2</v>
      </c>
      <c r="AF75" s="14">
        <v>73.2</v>
      </c>
      <c r="AG75" s="14">
        <v>73.2</v>
      </c>
      <c r="AH75" s="14">
        <v>73.2</v>
      </c>
      <c r="AI75" s="14">
        <v>73.2</v>
      </c>
      <c r="AJ75" s="14">
        <v>73.2</v>
      </c>
      <c r="AK75" s="14">
        <v>73.2</v>
      </c>
      <c r="AL75" s="14">
        <v>73.2</v>
      </c>
      <c r="AM75" s="14">
        <v>73.2</v>
      </c>
      <c r="AN75" s="14">
        <v>73.2</v>
      </c>
      <c r="AO75" s="14">
        <v>73.2</v>
      </c>
      <c r="AP75" s="14">
        <v>73.2</v>
      </c>
      <c r="AQ75" s="14">
        <v>81.599999999999994</v>
      </c>
      <c r="AR75" s="14">
        <v>81.599999999999994</v>
      </c>
      <c r="AS75" s="14"/>
      <c r="AT75" s="14"/>
      <c r="AU75" s="14">
        <v>112</v>
      </c>
      <c r="AV75" s="14">
        <v>63.7</v>
      </c>
      <c r="AW75" s="14">
        <v>63.7</v>
      </c>
      <c r="AX75" s="14"/>
      <c r="AY75" s="14"/>
      <c r="AZ75" s="14"/>
      <c r="BA75" s="14">
        <v>112</v>
      </c>
      <c r="BB75" s="14">
        <v>112</v>
      </c>
      <c r="BC75" s="14">
        <v>81.599999999999994</v>
      </c>
      <c r="BD75" s="14">
        <v>63.7</v>
      </c>
      <c r="BE75" s="14">
        <v>64.400000000000006</v>
      </c>
      <c r="BF75" s="14">
        <v>112</v>
      </c>
      <c r="BG75" s="14">
        <v>112</v>
      </c>
      <c r="BH75" s="14">
        <v>112</v>
      </c>
      <c r="BI75" s="14">
        <v>112</v>
      </c>
      <c r="BJ75" s="14">
        <v>112</v>
      </c>
      <c r="BK75" s="14">
        <v>112</v>
      </c>
      <c r="BL75" s="14">
        <v>112</v>
      </c>
      <c r="BM75" s="14">
        <v>112</v>
      </c>
      <c r="BN75" s="14">
        <v>112</v>
      </c>
      <c r="BO75" s="14">
        <v>112</v>
      </c>
      <c r="BP75" s="14"/>
      <c r="BQ75" s="14"/>
      <c r="BR75" s="14">
        <v>81.599999999999994</v>
      </c>
      <c r="BS75" s="14">
        <v>81.599999999999994</v>
      </c>
      <c r="BT75" s="14">
        <v>81.599999999999994</v>
      </c>
      <c r="BU75" s="14">
        <v>81.599999999999994</v>
      </c>
      <c r="BV75" s="14">
        <v>81.599999999999994</v>
      </c>
      <c r="BW75" s="14">
        <v>81.599999999999994</v>
      </c>
      <c r="BX75" s="14">
        <v>73.2</v>
      </c>
      <c r="BY75" s="14">
        <v>73.2</v>
      </c>
      <c r="BZ75" s="14">
        <v>81.599999999999994</v>
      </c>
      <c r="CA75" s="14">
        <v>81.599999999999994</v>
      </c>
      <c r="CB75" s="14">
        <v>81.599999999999994</v>
      </c>
      <c r="CC75" s="14">
        <v>81.599999999999994</v>
      </c>
      <c r="CD75" s="14">
        <v>81.599999999999994</v>
      </c>
      <c r="CE75" s="14">
        <v>81.599999999999994</v>
      </c>
      <c r="CF75" s="14">
        <v>81.599999999999994</v>
      </c>
      <c r="CG75" s="14">
        <v>81.599999999999994</v>
      </c>
      <c r="CH75" s="14">
        <v>63.7</v>
      </c>
      <c r="CI75" s="14">
        <v>112</v>
      </c>
      <c r="CJ75" s="14">
        <v>112</v>
      </c>
      <c r="CK75" s="14">
        <v>112</v>
      </c>
      <c r="CL75" s="14">
        <v>112</v>
      </c>
      <c r="CM75" s="14">
        <v>112</v>
      </c>
      <c r="CN75" s="14">
        <v>112</v>
      </c>
      <c r="CO75" s="14">
        <v>112</v>
      </c>
      <c r="CP75" s="14">
        <v>112</v>
      </c>
      <c r="CQ75" s="14">
        <v>112</v>
      </c>
      <c r="CR75" s="14">
        <v>112</v>
      </c>
      <c r="CS75" s="14">
        <v>112</v>
      </c>
      <c r="CT75" s="14">
        <v>112</v>
      </c>
      <c r="CU75" s="14">
        <v>112</v>
      </c>
      <c r="CV75" s="14">
        <v>112</v>
      </c>
      <c r="CW75" s="14">
        <v>112</v>
      </c>
      <c r="CX75" s="14">
        <v>112</v>
      </c>
      <c r="CY75" s="14">
        <v>112</v>
      </c>
      <c r="CZ75" s="14">
        <v>112</v>
      </c>
      <c r="DA75" s="14">
        <v>112</v>
      </c>
      <c r="DB75" s="14">
        <v>112</v>
      </c>
      <c r="DC75" s="14">
        <v>112</v>
      </c>
      <c r="DD75" s="14">
        <v>112</v>
      </c>
      <c r="DE75" s="14">
        <v>112</v>
      </c>
      <c r="DF75" s="14">
        <v>112</v>
      </c>
      <c r="DG75" s="14">
        <v>112</v>
      </c>
      <c r="DH75" s="14">
        <v>112</v>
      </c>
      <c r="DI75" s="14">
        <v>112</v>
      </c>
      <c r="DJ75" s="14">
        <v>112</v>
      </c>
      <c r="DK75" s="14">
        <v>73.2</v>
      </c>
      <c r="DL75" s="14">
        <v>81.599999999999994</v>
      </c>
      <c r="DM75" s="14">
        <v>81.599999999999994</v>
      </c>
      <c r="DN75" s="14">
        <v>112</v>
      </c>
      <c r="DO75" s="14">
        <v>112</v>
      </c>
      <c r="DP75" s="14">
        <v>112</v>
      </c>
      <c r="DQ75" s="14">
        <v>112</v>
      </c>
      <c r="DR75" s="14">
        <v>112</v>
      </c>
      <c r="DS75" s="14">
        <v>112</v>
      </c>
      <c r="DT75" s="14">
        <v>112</v>
      </c>
      <c r="DU75" s="14">
        <v>112</v>
      </c>
      <c r="DV75" s="14">
        <v>112</v>
      </c>
      <c r="DW75" s="14">
        <v>112</v>
      </c>
      <c r="DX75" s="14">
        <v>112</v>
      </c>
      <c r="DY75" s="14">
        <v>116.46</v>
      </c>
      <c r="DZ75" s="14">
        <v>112</v>
      </c>
      <c r="EA75" s="14">
        <v>112</v>
      </c>
      <c r="EB75" s="14"/>
      <c r="EC75" s="14"/>
      <c r="ED75" s="14"/>
      <c r="EE75" s="14"/>
      <c r="EF75" s="14"/>
      <c r="EG75" s="14"/>
      <c r="EH75" s="14"/>
      <c r="EI75" s="14">
        <v>112</v>
      </c>
      <c r="EJ75" s="14">
        <v>112</v>
      </c>
      <c r="EK75" s="14">
        <v>112</v>
      </c>
      <c r="EL75" s="14">
        <v>112</v>
      </c>
      <c r="EM75" s="14">
        <v>112</v>
      </c>
      <c r="EN75" s="14">
        <v>112</v>
      </c>
      <c r="EO75" s="14"/>
      <c r="EP75" s="14">
        <v>116.48</v>
      </c>
      <c r="EQ75" s="14">
        <v>112</v>
      </c>
      <c r="ER75" s="14">
        <v>81.599999999999994</v>
      </c>
      <c r="ES75" s="14">
        <v>68.599999999999994</v>
      </c>
      <c r="ET75" s="14">
        <v>71.5</v>
      </c>
      <c r="EU75" s="14"/>
      <c r="EV75" s="14">
        <v>112</v>
      </c>
      <c r="EW75" s="14">
        <v>112</v>
      </c>
    </row>
    <row r="76" spans="1:153" ht="14" x14ac:dyDescent="0.2">
      <c r="A76" s="14" t="s">
        <v>54</v>
      </c>
      <c r="B76" s="14" t="s">
        <v>355</v>
      </c>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v>112</v>
      </c>
      <c r="AT76" s="14">
        <v>112</v>
      </c>
      <c r="AU76" s="14">
        <v>112</v>
      </c>
      <c r="AV76" s="14"/>
      <c r="AW76" s="14"/>
      <c r="AX76" s="14">
        <v>112</v>
      </c>
      <c r="AY76" s="14">
        <v>112</v>
      </c>
      <c r="AZ76" s="14">
        <v>747.04</v>
      </c>
      <c r="BA76" s="14">
        <v>896</v>
      </c>
      <c r="BB76" s="14">
        <v>896</v>
      </c>
      <c r="BC76" s="14"/>
      <c r="BD76" s="14"/>
      <c r="BE76" s="14"/>
      <c r="BF76" s="14"/>
      <c r="BG76" s="14"/>
      <c r="BH76" s="14"/>
      <c r="BI76" s="14"/>
      <c r="BJ76" s="14"/>
      <c r="BK76" s="14"/>
      <c r="BL76" s="14"/>
      <c r="BM76" s="14"/>
      <c r="BN76" s="14"/>
      <c r="BO76" s="14"/>
      <c r="BP76" s="14">
        <v>112</v>
      </c>
      <c r="BQ76" s="14">
        <v>112</v>
      </c>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f>DV75*6</f>
        <v>672</v>
      </c>
      <c r="DW76" s="14">
        <f>DW75*6</f>
        <v>672</v>
      </c>
      <c r="DX76" s="14">
        <f>DX75*6</f>
        <v>672</v>
      </c>
      <c r="DY76" s="14"/>
      <c r="DZ76" s="14"/>
      <c r="EA76" s="14"/>
      <c r="EB76" s="14">
        <v>112</v>
      </c>
      <c r="EC76" s="14">
        <v>112</v>
      </c>
      <c r="ED76" s="14">
        <v>112</v>
      </c>
      <c r="EE76" s="14">
        <v>112</v>
      </c>
      <c r="EF76" s="14"/>
      <c r="EG76" s="14"/>
      <c r="EH76" s="14"/>
      <c r="EI76" s="14"/>
      <c r="EJ76" s="14">
        <v>487.2</v>
      </c>
      <c r="EK76" s="14">
        <v>487.2</v>
      </c>
      <c r="EL76" s="14"/>
      <c r="EM76" s="14">
        <v>197.15</v>
      </c>
      <c r="EN76" s="14"/>
      <c r="EO76" s="14">
        <v>672</v>
      </c>
      <c r="EP76" s="14"/>
      <c r="EQ76" s="14"/>
      <c r="ER76" s="14"/>
      <c r="ES76" s="14"/>
      <c r="ET76" s="14"/>
      <c r="EU76" s="14">
        <v>81.599999999999994</v>
      </c>
      <c r="EV76" s="14"/>
      <c r="EW76" s="14"/>
    </row>
    <row r="77" spans="1:153" ht="14" x14ac:dyDescent="0.2">
      <c r="A77" s="14" t="s">
        <v>55</v>
      </c>
      <c r="B77" s="14" t="s">
        <v>355</v>
      </c>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v>71.900000000000006</v>
      </c>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v>71.900000000000006</v>
      </c>
      <c r="EN77" s="14"/>
      <c r="EO77" s="14"/>
      <c r="EP77" s="14"/>
      <c r="EQ77" s="14"/>
      <c r="ER77" s="14"/>
      <c r="ES77" s="14"/>
      <c r="ET77" s="14"/>
      <c r="EU77" s="14"/>
      <c r="EV77" s="14"/>
      <c r="EW77" s="14"/>
    </row>
    <row r="78" spans="1:153" ht="14" x14ac:dyDescent="0.2">
      <c r="A78" s="14" t="s">
        <v>56</v>
      </c>
      <c r="B78" s="14" t="s">
        <v>355</v>
      </c>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v>63.1</v>
      </c>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v>112</v>
      </c>
      <c r="EJ78" s="14">
        <v>487.2</v>
      </c>
      <c r="EK78" s="14">
        <v>112</v>
      </c>
      <c r="EL78" s="14">
        <v>112</v>
      </c>
      <c r="EM78" s="14"/>
      <c r="EN78" s="14"/>
      <c r="EO78" s="14"/>
      <c r="EP78" s="14"/>
      <c r="EQ78" s="14"/>
      <c r="ER78" s="14"/>
      <c r="ES78" s="14"/>
      <c r="ET78" s="14"/>
      <c r="EU78" s="14"/>
      <c r="EV78" s="14"/>
      <c r="EW78" s="14"/>
    </row>
    <row r="79" spans="1:153" ht="14" x14ac:dyDescent="0.2">
      <c r="A79" s="14" t="s">
        <v>57</v>
      </c>
      <c r="B79" s="14" t="s">
        <v>355</v>
      </c>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row>
    <row r="80" spans="1:153" ht="14" x14ac:dyDescent="0.2">
      <c r="A80" s="14" t="s">
        <v>58</v>
      </c>
      <c r="B80" s="14" t="s">
        <v>355</v>
      </c>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row>
    <row r="81" spans="1:153" ht="14" x14ac:dyDescent="0.2">
      <c r="A81" s="14" t="s">
        <v>59</v>
      </c>
      <c r="B81" s="14" t="s">
        <v>355</v>
      </c>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row>
    <row r="82" spans="1:153" ht="14" x14ac:dyDescent="0.2">
      <c r="A82" s="14" t="s">
        <v>60</v>
      </c>
      <c r="B82" s="14" t="s">
        <v>356</v>
      </c>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24">
        <v>33.878</v>
      </c>
      <c r="AV82" s="14"/>
      <c r="AW82" s="14"/>
      <c r="AX82" s="14"/>
      <c r="AY82" s="14"/>
      <c r="AZ82" s="14"/>
      <c r="BA82" s="14">
        <v>33.950000000000003</v>
      </c>
      <c r="BB82" s="14">
        <v>33.950000000000003</v>
      </c>
      <c r="BC82" s="14"/>
      <c r="BD82" s="14"/>
      <c r="BE82" s="14"/>
      <c r="BF82" s="14">
        <v>8.6920000000000002</v>
      </c>
      <c r="BG82" s="14">
        <v>8.6920000000000002</v>
      </c>
      <c r="BH82" s="14">
        <v>8.6920000000000002</v>
      </c>
      <c r="BI82" s="14">
        <v>8.6920000000000002</v>
      </c>
      <c r="BJ82" s="14">
        <v>8.6920000000000002</v>
      </c>
      <c r="BK82" s="14">
        <v>8.6920000000000002</v>
      </c>
      <c r="BL82" s="14">
        <v>34</v>
      </c>
      <c r="BM82" s="14">
        <v>34</v>
      </c>
      <c r="BN82" s="14">
        <v>34</v>
      </c>
      <c r="BO82" s="14">
        <v>34</v>
      </c>
      <c r="BP82" s="14"/>
      <c r="BQ82" s="14"/>
      <c r="BR82" s="14"/>
      <c r="BS82" s="14"/>
      <c r="BT82" s="14"/>
      <c r="BU82" s="14"/>
      <c r="BV82" s="14"/>
      <c r="BW82" s="14"/>
      <c r="BX82" s="14"/>
      <c r="BY82" s="14"/>
      <c r="BZ82" s="14"/>
      <c r="CA82" s="14"/>
      <c r="CB82" s="14"/>
      <c r="CC82" s="14"/>
      <c r="CD82" s="14"/>
      <c r="CE82" s="14"/>
      <c r="CF82" s="14"/>
      <c r="CG82" s="14"/>
      <c r="CH82" s="14"/>
      <c r="CI82" s="14">
        <v>29.17</v>
      </c>
      <c r="CJ82" s="14">
        <v>29.17</v>
      </c>
      <c r="CK82" s="14">
        <v>33.97</v>
      </c>
      <c r="CL82" s="14">
        <v>33.97</v>
      </c>
      <c r="CM82" s="14">
        <v>33.97</v>
      </c>
      <c r="CN82" s="14">
        <v>33.97</v>
      </c>
      <c r="CO82" s="14">
        <v>33.97</v>
      </c>
      <c r="CP82" s="14">
        <v>33.97</v>
      </c>
      <c r="CQ82" s="14">
        <v>33.97</v>
      </c>
      <c r="CR82" s="14">
        <v>33.97</v>
      </c>
      <c r="CS82" s="14">
        <v>33.97</v>
      </c>
      <c r="CT82" s="14">
        <v>33.97</v>
      </c>
      <c r="CU82" s="14">
        <v>29.17</v>
      </c>
      <c r="CV82" s="14">
        <v>29.17</v>
      </c>
      <c r="CW82" s="14">
        <v>29.17</v>
      </c>
      <c r="CX82" s="14">
        <v>8.6920000000000002</v>
      </c>
      <c r="CY82" s="14">
        <v>8.6920000000000002</v>
      </c>
      <c r="CZ82" s="14">
        <v>8.6920000000000002</v>
      </c>
      <c r="DA82" s="14">
        <v>8.6920000000000002</v>
      </c>
      <c r="DB82" s="14">
        <v>8.6920000000000002</v>
      </c>
      <c r="DC82" s="14">
        <v>8.6920000000000002</v>
      </c>
      <c r="DD82" s="14">
        <v>8.6920000000000002</v>
      </c>
      <c r="DE82" s="14">
        <v>8.6920000000000002</v>
      </c>
      <c r="DF82" s="14">
        <v>8.6920000000000002</v>
      </c>
      <c r="DG82" s="14">
        <v>8.6920000000000002</v>
      </c>
      <c r="DH82" s="14">
        <v>8.6920000000000002</v>
      </c>
      <c r="DI82" s="14">
        <v>8.6920000000000002</v>
      </c>
      <c r="DJ82" s="14">
        <v>34</v>
      </c>
      <c r="DK82" s="14"/>
      <c r="DL82" s="14"/>
      <c r="DM82" s="14"/>
      <c r="DN82" s="14">
        <v>8.6920000000000002</v>
      </c>
      <c r="DO82" s="14">
        <v>8.6920000000000002</v>
      </c>
      <c r="DP82" s="14">
        <v>8.6920000000000002</v>
      </c>
      <c r="DQ82" s="14">
        <v>8.6920000000000002</v>
      </c>
      <c r="DR82" s="14">
        <v>8.6920000000000002</v>
      </c>
      <c r="DS82" s="14">
        <v>8.6920000000000002</v>
      </c>
      <c r="DT82" s="14">
        <v>8.6920000000000002</v>
      </c>
      <c r="DU82" s="14">
        <v>8.6920000000000002</v>
      </c>
      <c r="DV82" s="14">
        <v>33.951999999999998</v>
      </c>
      <c r="DW82" s="14">
        <v>33.951999999999998</v>
      </c>
      <c r="DX82" s="14">
        <v>33.951999999999998</v>
      </c>
      <c r="DY82" s="14">
        <v>30.33</v>
      </c>
      <c r="DZ82" s="14">
        <v>29.166666666666668</v>
      </c>
      <c r="EA82" s="14">
        <v>29.166666666666668</v>
      </c>
      <c r="EB82" s="14"/>
      <c r="EC82" s="14"/>
      <c r="ED82" s="14"/>
      <c r="EE82" s="14"/>
      <c r="EF82" s="14"/>
      <c r="EG82" s="14"/>
      <c r="EH82" s="14"/>
      <c r="EI82" s="14">
        <f>34.27+2.98</f>
        <v>37.25</v>
      </c>
      <c r="EJ82" s="14">
        <f t="shared" ref="EJ82:EK82" si="8">34.27+2.98</f>
        <v>37.25</v>
      </c>
      <c r="EK82" s="14">
        <f t="shared" si="8"/>
        <v>37.25</v>
      </c>
      <c r="EL82" s="14">
        <f>34.27+2.98</f>
        <v>37.25</v>
      </c>
      <c r="EM82" s="14">
        <v>9.4600000000000009</v>
      </c>
      <c r="EN82" s="14">
        <v>8.6920000000000002</v>
      </c>
      <c r="EO82" s="14"/>
      <c r="EP82" s="14">
        <v>35.33</v>
      </c>
      <c r="EQ82" s="14">
        <v>8.6920000000000002</v>
      </c>
      <c r="ER82" s="14"/>
      <c r="ES82" s="14"/>
      <c r="ET82" s="14"/>
      <c r="EU82" s="14"/>
      <c r="EV82" s="14">
        <v>37.179487000000002</v>
      </c>
      <c r="EW82" s="14">
        <v>29.166699999999999</v>
      </c>
    </row>
    <row r="83" spans="1:153" ht="14" x14ac:dyDescent="0.2">
      <c r="A83" s="14" t="s">
        <v>61</v>
      </c>
      <c r="B83" s="14" t="s">
        <v>356</v>
      </c>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24">
        <v>9.7650000000000006</v>
      </c>
      <c r="AV83" s="14"/>
      <c r="AW83" s="14"/>
      <c r="AX83" s="14">
        <f>9880/1000</f>
        <v>9.8800000000000008</v>
      </c>
      <c r="AY83" s="14">
        <f>9880/1000</f>
        <v>9.8800000000000008</v>
      </c>
      <c r="AZ83" s="14">
        <v>226.45</v>
      </c>
      <c r="BA83" s="14">
        <v>271.60000000000002</v>
      </c>
      <c r="BB83" s="14">
        <v>271.60000000000002</v>
      </c>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f>DV82*6</f>
        <v>203.71199999999999</v>
      </c>
      <c r="DW83" s="14">
        <f>DW82*6</f>
        <v>203.71199999999999</v>
      </c>
      <c r="DX83" s="14">
        <f>DX82*6</f>
        <v>203.71199999999999</v>
      </c>
      <c r="DY83" s="14"/>
      <c r="DZ83" s="14"/>
      <c r="EA83" s="14"/>
      <c r="EB83" s="14"/>
      <c r="EC83" s="14"/>
      <c r="ED83" s="14"/>
      <c r="EE83" s="14"/>
      <c r="EF83" s="14"/>
      <c r="EG83" s="14"/>
      <c r="EH83" s="14"/>
      <c r="EI83" s="14"/>
      <c r="EJ83" s="14">
        <v>162.05000000000001</v>
      </c>
      <c r="EK83" s="14">
        <v>162.05000000000001</v>
      </c>
      <c r="EL83" s="14"/>
      <c r="EM83" s="14">
        <v>44.83</v>
      </c>
      <c r="EN83" s="14"/>
      <c r="EO83" s="14">
        <v>29.988</v>
      </c>
      <c r="EP83" s="14"/>
      <c r="EQ83" s="14"/>
      <c r="ER83" s="14"/>
      <c r="ES83" s="14"/>
      <c r="ET83" s="14"/>
      <c r="EU83" s="14"/>
      <c r="EV83" s="14"/>
      <c r="EW83" s="14"/>
    </row>
    <row r="84" spans="1:153" ht="14" x14ac:dyDescent="0.2">
      <c r="A84" s="14" t="s">
        <v>62</v>
      </c>
      <c r="B84" s="14" t="s">
        <v>356</v>
      </c>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v>0</v>
      </c>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v>0.76</v>
      </c>
      <c r="EN84" s="14"/>
      <c r="EO84" s="14"/>
      <c r="EP84" s="14"/>
      <c r="EQ84" s="14"/>
      <c r="ER84" s="14"/>
      <c r="ES84" s="14"/>
      <c r="ET84" s="14"/>
      <c r="EU84" s="14"/>
      <c r="EV84" s="14"/>
      <c r="EW84" s="14"/>
    </row>
    <row r="85" spans="1:153" ht="14" x14ac:dyDescent="0.2">
      <c r="A85" s="14" t="s">
        <v>319</v>
      </c>
      <c r="B85" s="14" t="s">
        <v>356</v>
      </c>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v>0</v>
      </c>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row>
    <row r="86" spans="1:153" ht="14" x14ac:dyDescent="0.2">
      <c r="A86" s="14" t="s">
        <v>63</v>
      </c>
      <c r="B86" s="14" t="s">
        <v>356</v>
      </c>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row>
    <row r="87" spans="1:153" ht="14" x14ac:dyDescent="0.2">
      <c r="A87" s="14" t="s">
        <v>64</v>
      </c>
      <c r="B87" s="14" t="s">
        <v>356</v>
      </c>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row>
    <row r="88" spans="1:153" ht="14" x14ac:dyDescent="0.2">
      <c r="A88" s="14" t="s">
        <v>65</v>
      </c>
      <c r="B88" s="14" t="s">
        <v>356</v>
      </c>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row>
    <row r="89" spans="1:153" ht="14" x14ac:dyDescent="0.2">
      <c r="A89" s="14" t="s">
        <v>66</v>
      </c>
      <c r="B89" s="14" t="s">
        <v>355</v>
      </c>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row>
    <row r="90" spans="1:153" ht="14" x14ac:dyDescent="0.2">
      <c r="A90" s="14" t="s">
        <v>67</v>
      </c>
      <c r="B90" s="14" t="s">
        <v>357</v>
      </c>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row>
    <row r="91" spans="1:153" ht="14" x14ac:dyDescent="0.2">
      <c r="A91" s="14" t="s">
        <v>68</v>
      </c>
      <c r="B91" s="14" t="s">
        <v>358</v>
      </c>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row>
    <row r="92" spans="1:153" ht="14" x14ac:dyDescent="0.2">
      <c r="A92" s="14" t="s">
        <v>69</v>
      </c>
      <c r="B92" s="14" t="s">
        <v>355</v>
      </c>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row>
    <row r="93" spans="1:153" ht="14" x14ac:dyDescent="0.2">
      <c r="A93" s="14" t="s">
        <v>70</v>
      </c>
      <c r="B93" s="14" t="s">
        <v>357</v>
      </c>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row>
    <row r="94" spans="1:153" ht="14" x14ac:dyDescent="0.2">
      <c r="A94" s="14" t="s">
        <v>71</v>
      </c>
      <c r="B94" s="14" t="s">
        <v>358</v>
      </c>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row>
    <row r="95" spans="1:153" ht="14" x14ac:dyDescent="0.2">
      <c r="A95" s="14" t="s">
        <v>72</v>
      </c>
      <c r="B95" s="14" t="s">
        <v>355</v>
      </c>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row>
    <row r="96" spans="1:153" ht="14" x14ac:dyDescent="0.2">
      <c r="A96" s="14" t="s">
        <v>73</v>
      </c>
      <c r="B96" s="14" t="s">
        <v>357</v>
      </c>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row>
    <row r="97" spans="1:153" ht="14" x14ac:dyDescent="0.2">
      <c r="A97" s="14" t="s">
        <v>74</v>
      </c>
      <c r="B97" s="14" t="s">
        <v>358</v>
      </c>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row>
    <row r="98" spans="1:153" ht="14" x14ac:dyDescent="0.2">
      <c r="A98" s="14" t="s">
        <v>75</v>
      </c>
      <c r="B98" s="14" t="s">
        <v>355</v>
      </c>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row>
    <row r="99" spans="1:153" ht="14" x14ac:dyDescent="0.2">
      <c r="A99" s="14" t="s">
        <v>76</v>
      </c>
      <c r="B99" s="14" t="s">
        <v>357</v>
      </c>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row>
    <row r="100" spans="1:153" ht="14" x14ac:dyDescent="0.2">
      <c r="A100" s="14" t="s">
        <v>77</v>
      </c>
      <c r="B100" s="14" t="s">
        <v>358</v>
      </c>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row>
    <row r="101" spans="1:153" ht="14" x14ac:dyDescent="0.2">
      <c r="A101" s="14" t="s">
        <v>78</v>
      </c>
      <c r="B101" s="14" t="s">
        <v>355</v>
      </c>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row>
    <row r="102" spans="1:153" ht="14" x14ac:dyDescent="0.2">
      <c r="A102" s="14" t="s">
        <v>79</v>
      </c>
      <c r="B102" s="14" t="s">
        <v>357</v>
      </c>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row>
    <row r="103" spans="1:153" ht="14" x14ac:dyDescent="0.2">
      <c r="A103" s="14" t="s">
        <v>80</v>
      </c>
      <c r="B103" s="14" t="s">
        <v>358</v>
      </c>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row>
    <row r="104" spans="1:153" ht="14" x14ac:dyDescent="0.2">
      <c r="A104" s="14" t="s">
        <v>81</v>
      </c>
      <c r="B104" s="14" t="s">
        <v>355</v>
      </c>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row>
    <row r="105" spans="1:153" ht="14" x14ac:dyDescent="0.2">
      <c r="A105" s="14" t="s">
        <v>82</v>
      </c>
      <c r="B105" s="14" t="s">
        <v>357</v>
      </c>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row>
    <row r="106" spans="1:153" ht="14" x14ac:dyDescent="0.2">
      <c r="A106" s="14" t="s">
        <v>83</v>
      </c>
      <c r="B106" s="14" t="s">
        <v>358</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row>
    <row r="107" spans="1:153" ht="14" x14ac:dyDescent="0.2">
      <c r="A107" s="14" t="s">
        <v>84</v>
      </c>
      <c r="B107" s="14" t="s">
        <v>355</v>
      </c>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row>
    <row r="108" spans="1:153" ht="14" x14ac:dyDescent="0.2">
      <c r="A108" s="14" t="s">
        <v>85</v>
      </c>
      <c r="B108" s="14" t="s">
        <v>357</v>
      </c>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row>
    <row r="109" spans="1:153" ht="14" x14ac:dyDescent="0.2">
      <c r="A109" s="14" t="s">
        <v>86</v>
      </c>
      <c r="B109" s="14" t="s">
        <v>358</v>
      </c>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row>
    <row r="110" spans="1:153" ht="14" x14ac:dyDescent="0.2">
      <c r="A110" s="14" t="s">
        <v>87</v>
      </c>
      <c r="B110" s="14" t="s">
        <v>355</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row>
    <row r="111" spans="1:153" ht="14" x14ac:dyDescent="0.2">
      <c r="A111" s="14" t="s">
        <v>88</v>
      </c>
      <c r="B111" s="14" t="s">
        <v>357</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row>
    <row r="112" spans="1:153" ht="14" x14ac:dyDescent="0.2">
      <c r="A112" s="14" t="s">
        <v>89</v>
      </c>
      <c r="B112" s="14" t="s">
        <v>358</v>
      </c>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row>
    <row r="113" spans="1:153" ht="14" x14ac:dyDescent="0.2">
      <c r="A113" s="14" t="s">
        <v>90</v>
      </c>
      <c r="B113" s="14" t="s">
        <v>355</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v>61.08</v>
      </c>
      <c r="AT113" s="14">
        <v>61.08</v>
      </c>
      <c r="AU113" s="24">
        <f>28809.6/(AU39*AU70*0.0156/0.0296/1000*AU22*AU20)/AU17/0.15*0.208</f>
        <v>305.54875747030849</v>
      </c>
      <c r="AV113" s="14"/>
      <c r="AW113" s="14"/>
      <c r="AX113" s="14">
        <v>61.08</v>
      </c>
      <c r="AY113" s="14">
        <v>61.08</v>
      </c>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row>
    <row r="114" spans="1:153" ht="14" x14ac:dyDescent="0.2">
      <c r="A114" s="14" t="s">
        <v>91</v>
      </c>
      <c r="B114" s="14" t="s">
        <v>357</v>
      </c>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row>
    <row r="115" spans="1:153" ht="14" x14ac:dyDescent="0.2">
      <c r="A115" s="14" t="s">
        <v>92</v>
      </c>
      <c r="B115" s="14" t="s">
        <v>358</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row>
    <row r="116" spans="1:153" ht="14" x14ac:dyDescent="0.2">
      <c r="A116" s="14" t="s">
        <v>93</v>
      </c>
      <c r="B116" s="14" t="s">
        <v>355</v>
      </c>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row>
    <row r="117" spans="1:153" ht="14" x14ac:dyDescent="0.2">
      <c r="A117" s="14" t="s">
        <v>94</v>
      </c>
      <c r="B117" s="14" t="s">
        <v>357</v>
      </c>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row>
    <row r="118" spans="1:153" ht="14" x14ac:dyDescent="0.2">
      <c r="A118" s="14" t="s">
        <v>95</v>
      </c>
      <c r="B118" s="14" t="s">
        <v>358</v>
      </c>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row>
    <row r="119" spans="1:153" ht="14" x14ac:dyDescent="0.2">
      <c r="A119" s="14" t="s">
        <v>96</v>
      </c>
      <c r="B119" s="14" t="s">
        <v>355</v>
      </c>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row>
    <row r="120" spans="1:153" ht="14" x14ac:dyDescent="0.2">
      <c r="A120" s="14" t="s">
        <v>97</v>
      </c>
      <c r="B120" s="14" t="s">
        <v>357</v>
      </c>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row>
    <row r="121" spans="1:153" ht="14" x14ac:dyDescent="0.2">
      <c r="A121" s="14" t="s">
        <v>98</v>
      </c>
      <c r="B121" s="14" t="s">
        <v>358</v>
      </c>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row>
    <row r="122" spans="1:153" ht="14" x14ac:dyDescent="0.2">
      <c r="A122" s="14" t="s">
        <v>99</v>
      </c>
      <c r="B122" s="14" t="s">
        <v>355</v>
      </c>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row>
    <row r="123" spans="1:153" ht="14" x14ac:dyDescent="0.2">
      <c r="A123" s="14" t="s">
        <v>100</v>
      </c>
      <c r="B123" s="14" t="s">
        <v>357</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row>
    <row r="124" spans="1:153" ht="14" x14ac:dyDescent="0.2">
      <c r="A124" s="14" t="s">
        <v>101</v>
      </c>
      <c r="B124" s="14" t="s">
        <v>358</v>
      </c>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row>
    <row r="125" spans="1:153" ht="14" x14ac:dyDescent="0.2">
      <c r="A125" s="14" t="s">
        <v>102</v>
      </c>
      <c r="B125" s="14" t="s">
        <v>355</v>
      </c>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row>
    <row r="126" spans="1:153" ht="14" x14ac:dyDescent="0.2">
      <c r="A126" s="14" t="s">
        <v>103</v>
      </c>
      <c r="B126" s="14" t="s">
        <v>357</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row>
    <row r="127" spans="1:153" ht="14" x14ac:dyDescent="0.2">
      <c r="A127" s="14" t="s">
        <v>104</v>
      </c>
      <c r="B127" s="14" t="s">
        <v>358</v>
      </c>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row>
    <row r="128" spans="1:153" ht="14" x14ac:dyDescent="0.2">
      <c r="A128" s="14" t="s">
        <v>105</v>
      </c>
      <c r="B128" s="14" t="s">
        <v>355</v>
      </c>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row>
    <row r="129" spans="1:153" ht="14" x14ac:dyDescent="0.2">
      <c r="A129" s="14" t="s">
        <v>106</v>
      </c>
      <c r="B129" s="14" t="s">
        <v>357</v>
      </c>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row>
    <row r="130" spans="1:153" ht="14" x14ac:dyDescent="0.2">
      <c r="A130" s="14" t="s">
        <v>107</v>
      </c>
      <c r="B130" s="14" t="s">
        <v>358</v>
      </c>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row>
    <row r="131" spans="1:153" ht="14" x14ac:dyDescent="0.2">
      <c r="A131" s="14" t="s">
        <v>108</v>
      </c>
      <c r="B131" s="14" t="s">
        <v>355</v>
      </c>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row>
    <row r="132" spans="1:153" ht="14" x14ac:dyDescent="0.2">
      <c r="A132" s="14" t="s">
        <v>109</v>
      </c>
      <c r="B132" s="14" t="s">
        <v>357</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row>
    <row r="133" spans="1:153" ht="14" x14ac:dyDescent="0.2">
      <c r="A133" s="14" t="s">
        <v>110</v>
      </c>
      <c r="B133" s="14" t="s">
        <v>358</v>
      </c>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row>
    <row r="134" spans="1:153" ht="14" x14ac:dyDescent="0.2">
      <c r="A134" s="14" t="s">
        <v>111</v>
      </c>
      <c r="B134" s="14" t="s">
        <v>355</v>
      </c>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row>
    <row r="135" spans="1:153" ht="14" x14ac:dyDescent="0.2">
      <c r="A135" s="14" t="s">
        <v>112</v>
      </c>
      <c r="B135" s="14" t="s">
        <v>357</v>
      </c>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row>
    <row r="136" spans="1:153" ht="14" x14ac:dyDescent="0.2">
      <c r="A136" s="14" t="s">
        <v>113</v>
      </c>
      <c r="B136" s="14" t="s">
        <v>358</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row>
    <row r="137" spans="1:153" ht="14" x14ac:dyDescent="0.2">
      <c r="A137" s="14" t="s">
        <v>114</v>
      </c>
      <c r="B137" s="14" t="s">
        <v>355</v>
      </c>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row>
    <row r="138" spans="1:153" ht="14" x14ac:dyDescent="0.2">
      <c r="A138" s="14" t="s">
        <v>115</v>
      </c>
      <c r="B138" s="14" t="s">
        <v>357</v>
      </c>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row>
    <row r="139" spans="1:153" ht="14" x14ac:dyDescent="0.2">
      <c r="A139" s="14" t="s">
        <v>116</v>
      </c>
      <c r="B139" s="14" t="s">
        <v>358</v>
      </c>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row>
    <row r="140" spans="1:153" ht="14" x14ac:dyDescent="0.2">
      <c r="A140" s="14" t="s">
        <v>117</v>
      </c>
      <c r="B140" s="14" t="s">
        <v>355</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row>
    <row r="141" spans="1:153" ht="14" x14ac:dyDescent="0.2">
      <c r="A141" s="14" t="s">
        <v>118</v>
      </c>
      <c r="B141" s="14" t="s">
        <v>357</v>
      </c>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4"/>
      <c r="EM141" s="14"/>
      <c r="EN141" s="14"/>
      <c r="EO141" s="14"/>
      <c r="EP141" s="14"/>
      <c r="EQ141" s="14"/>
      <c r="ER141" s="14"/>
      <c r="ES141" s="14"/>
      <c r="ET141" s="14"/>
      <c r="EU141" s="14"/>
      <c r="EV141" s="14"/>
      <c r="EW141" s="14"/>
    </row>
    <row r="142" spans="1:153" ht="14" x14ac:dyDescent="0.2">
      <c r="A142" s="14" t="s">
        <v>119</v>
      </c>
      <c r="B142" s="14" t="s">
        <v>358</v>
      </c>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row>
    <row r="143" spans="1:153" ht="14" x14ac:dyDescent="0.2">
      <c r="A143" s="14" t="s">
        <v>120</v>
      </c>
      <c r="B143" s="14" t="s">
        <v>355</v>
      </c>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DF143" s="14"/>
      <c r="DG143" s="14"/>
      <c r="DH143" s="14"/>
      <c r="DI143" s="14"/>
      <c r="DJ143" s="14"/>
      <c r="DK143" s="14"/>
      <c r="DL143" s="14"/>
      <c r="DM143" s="14"/>
      <c r="DN143" s="14"/>
      <c r="DO143" s="14"/>
      <c r="DP143" s="14"/>
      <c r="DQ143" s="14"/>
      <c r="DR143" s="14"/>
      <c r="DS143" s="14"/>
      <c r="DT143" s="14"/>
      <c r="DU143" s="14"/>
      <c r="DV143" s="14"/>
      <c r="DW143" s="14"/>
      <c r="DX143" s="14"/>
      <c r="DY143" s="14"/>
      <c r="DZ143" s="14"/>
      <c r="EA143" s="14"/>
      <c r="EB143" s="14"/>
      <c r="EC143" s="14"/>
      <c r="ED143" s="14"/>
      <c r="EE143" s="14"/>
      <c r="EF143" s="14"/>
      <c r="EG143" s="14"/>
      <c r="EH143" s="14"/>
      <c r="EI143" s="14"/>
      <c r="EJ143" s="14"/>
      <c r="EK143" s="14"/>
      <c r="EL143" s="14"/>
      <c r="EM143" s="14"/>
      <c r="EN143" s="14"/>
      <c r="EO143" s="14"/>
      <c r="EP143" s="14"/>
      <c r="EQ143" s="14"/>
      <c r="ER143" s="14"/>
      <c r="ES143" s="14"/>
      <c r="ET143" s="14"/>
      <c r="EU143" s="14"/>
      <c r="EV143" s="14"/>
      <c r="EW143" s="14"/>
    </row>
    <row r="144" spans="1:153" ht="14" x14ac:dyDescent="0.2">
      <c r="A144" s="14" t="s">
        <v>121</v>
      </c>
      <c r="B144" s="14" t="s">
        <v>357</v>
      </c>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DF144" s="14"/>
      <c r="DG144" s="14"/>
      <c r="DH144" s="14"/>
      <c r="DI144" s="14"/>
      <c r="DJ144" s="14"/>
      <c r="DK144" s="14"/>
      <c r="DL144" s="14"/>
      <c r="DM144" s="14"/>
      <c r="DN144" s="14"/>
      <c r="DO144" s="14"/>
      <c r="DP144" s="14"/>
      <c r="DQ144" s="14"/>
      <c r="DR144" s="14"/>
      <c r="DS144" s="14"/>
      <c r="DT144" s="14"/>
      <c r="DU144" s="14"/>
      <c r="DV144" s="14"/>
      <c r="DW144" s="14"/>
      <c r="DX144" s="14"/>
      <c r="DY144" s="14"/>
      <c r="DZ144" s="14"/>
      <c r="EA144" s="14"/>
      <c r="EB144" s="14"/>
      <c r="EC144" s="14"/>
      <c r="ED144" s="14"/>
      <c r="EE144" s="14"/>
      <c r="EF144" s="14"/>
      <c r="EG144" s="14"/>
      <c r="EH144" s="14"/>
      <c r="EI144" s="14"/>
      <c r="EJ144" s="14"/>
      <c r="EK144" s="14"/>
      <c r="EL144" s="14"/>
      <c r="EM144" s="14"/>
      <c r="EN144" s="14"/>
      <c r="EO144" s="14"/>
      <c r="EP144" s="14"/>
      <c r="EQ144" s="14"/>
      <c r="ER144" s="14"/>
      <c r="ES144" s="14"/>
      <c r="ET144" s="14"/>
      <c r="EU144" s="14"/>
      <c r="EV144" s="14"/>
      <c r="EW144" s="14"/>
    </row>
    <row r="145" spans="1:153" ht="14" x14ac:dyDescent="0.2">
      <c r="A145" s="14" t="s">
        <v>122</v>
      </c>
      <c r="B145" s="14" t="s">
        <v>358</v>
      </c>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DF145" s="14"/>
      <c r="DG145" s="14"/>
      <c r="DH145" s="14"/>
      <c r="DI145" s="14"/>
      <c r="DJ145" s="14"/>
      <c r="DK145" s="14"/>
      <c r="DL145" s="14"/>
      <c r="DM145" s="14"/>
      <c r="DN145" s="14"/>
      <c r="DO145" s="14"/>
      <c r="DP145" s="14"/>
      <c r="DQ145" s="14"/>
      <c r="DR145" s="14"/>
      <c r="DS145" s="14"/>
      <c r="DT145" s="14"/>
      <c r="DU145" s="14"/>
      <c r="DV145" s="14"/>
      <c r="DW145" s="14"/>
      <c r="DX145" s="14"/>
      <c r="DY145" s="14"/>
      <c r="DZ145" s="14"/>
      <c r="EA145" s="14"/>
      <c r="EB145" s="14"/>
      <c r="EC145" s="14"/>
      <c r="ED145" s="14"/>
      <c r="EE145" s="14"/>
      <c r="EF145" s="14"/>
      <c r="EG145" s="14"/>
      <c r="EH145" s="14"/>
      <c r="EI145" s="14"/>
      <c r="EJ145" s="14"/>
      <c r="EK145" s="14"/>
      <c r="EL145" s="14"/>
      <c r="EM145" s="14"/>
      <c r="EN145" s="14"/>
      <c r="EO145" s="14"/>
      <c r="EP145" s="14"/>
      <c r="EQ145" s="14"/>
      <c r="ER145" s="14"/>
      <c r="ES145" s="14"/>
      <c r="ET145" s="14"/>
      <c r="EU145" s="14"/>
      <c r="EV145" s="14"/>
      <c r="EW145" s="14"/>
    </row>
    <row r="146" spans="1:153" ht="14" x14ac:dyDescent="0.2">
      <c r="A146" s="14" t="s">
        <v>123</v>
      </c>
      <c r="B146" s="14" t="s">
        <v>355</v>
      </c>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DF146" s="14"/>
      <c r="DG146" s="14"/>
      <c r="DH146" s="14"/>
      <c r="DI146" s="14"/>
      <c r="DJ146" s="14"/>
      <c r="DK146" s="14"/>
      <c r="DL146" s="14"/>
      <c r="DM146" s="14"/>
      <c r="DN146" s="14"/>
      <c r="DO146" s="14"/>
      <c r="DP146" s="14"/>
      <c r="DQ146" s="14"/>
      <c r="DR146" s="14"/>
      <c r="DS146" s="14"/>
      <c r="DT146" s="14"/>
      <c r="DU146" s="14"/>
      <c r="DV146" s="14"/>
      <c r="DW146" s="14"/>
      <c r="DX146" s="14"/>
      <c r="DY146" s="14"/>
      <c r="DZ146" s="14"/>
      <c r="EA146" s="14"/>
      <c r="EB146" s="14"/>
      <c r="EC146" s="14"/>
      <c r="ED146" s="14"/>
      <c r="EE146" s="14"/>
      <c r="EF146" s="14"/>
      <c r="EG146" s="14"/>
      <c r="EH146" s="14"/>
      <c r="EI146" s="14"/>
      <c r="EJ146" s="14"/>
      <c r="EK146" s="14"/>
      <c r="EL146" s="14"/>
      <c r="EM146" s="14"/>
      <c r="EN146" s="14"/>
      <c r="EO146" s="14"/>
      <c r="EP146" s="14"/>
      <c r="EQ146" s="14"/>
      <c r="ER146" s="14"/>
      <c r="ES146" s="14"/>
      <c r="ET146" s="14"/>
      <c r="EU146" s="14"/>
      <c r="EV146" s="14"/>
      <c r="EW146" s="14"/>
    </row>
    <row r="147" spans="1:153" ht="14" x14ac:dyDescent="0.2">
      <c r="A147" s="14" t="s">
        <v>124</v>
      </c>
      <c r="B147" s="14" t="s">
        <v>357</v>
      </c>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DF147" s="14"/>
      <c r="DG147" s="14"/>
      <c r="DH147" s="14"/>
      <c r="DI147" s="14"/>
      <c r="DJ147" s="14"/>
      <c r="DK147" s="14"/>
      <c r="DL147" s="14"/>
      <c r="DM147" s="14"/>
      <c r="DN147" s="14"/>
      <c r="DO147" s="14"/>
      <c r="DP147" s="14"/>
      <c r="DQ147" s="14"/>
      <c r="DR147" s="14"/>
      <c r="DS147" s="14"/>
      <c r="DT147" s="14"/>
      <c r="DU147" s="14"/>
      <c r="DV147" s="14"/>
      <c r="DW147" s="14"/>
      <c r="DX147" s="14"/>
      <c r="DY147" s="14"/>
      <c r="DZ147" s="14"/>
      <c r="EA147" s="14"/>
      <c r="EB147" s="14"/>
      <c r="EC147" s="14"/>
      <c r="ED147" s="14"/>
      <c r="EE147" s="14"/>
      <c r="EF147" s="14"/>
      <c r="EG147" s="14"/>
      <c r="EH147" s="14"/>
      <c r="EI147" s="14"/>
      <c r="EJ147" s="14"/>
      <c r="EK147" s="14"/>
      <c r="EL147" s="14"/>
      <c r="EM147" s="14"/>
      <c r="EN147" s="14"/>
      <c r="EO147" s="14"/>
      <c r="EP147" s="14"/>
      <c r="EQ147" s="14"/>
      <c r="ER147" s="14"/>
      <c r="ES147" s="14"/>
      <c r="ET147" s="14"/>
      <c r="EU147" s="14"/>
      <c r="EV147" s="14"/>
      <c r="EW147" s="14"/>
    </row>
    <row r="148" spans="1:153" ht="14" x14ac:dyDescent="0.2">
      <c r="A148" s="14" t="s">
        <v>125</v>
      </c>
      <c r="B148" s="14" t="s">
        <v>358</v>
      </c>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row>
    <row r="149" spans="1:153" ht="14" x14ac:dyDescent="0.2">
      <c r="A149" s="14" t="s">
        <v>126</v>
      </c>
      <c r="B149" s="14" t="s">
        <v>355</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DF149" s="14"/>
      <c r="DG149" s="14"/>
      <c r="DH149" s="14"/>
      <c r="DI149" s="14"/>
      <c r="DJ149" s="14"/>
      <c r="DK149" s="14"/>
      <c r="DL149" s="14"/>
      <c r="DM149" s="14"/>
      <c r="DN149" s="14"/>
      <c r="DO149" s="14"/>
      <c r="DP149" s="14"/>
      <c r="DQ149" s="14"/>
      <c r="DR149" s="14"/>
      <c r="DS149" s="14"/>
      <c r="DT149" s="14"/>
      <c r="DU149" s="14"/>
      <c r="DV149" s="14"/>
      <c r="DW149" s="14"/>
      <c r="DX149" s="14"/>
      <c r="DY149" s="14"/>
      <c r="DZ149" s="14"/>
      <c r="EA149" s="14"/>
      <c r="EB149" s="14"/>
      <c r="EC149" s="14"/>
      <c r="ED149" s="14"/>
      <c r="EE149" s="14"/>
      <c r="EF149" s="14"/>
      <c r="EG149" s="14"/>
      <c r="EH149" s="14"/>
      <c r="EI149" s="14"/>
      <c r="EJ149" s="14"/>
      <c r="EK149" s="14"/>
      <c r="EL149" s="14"/>
      <c r="EM149" s="14"/>
      <c r="EN149" s="14"/>
      <c r="EO149" s="14"/>
      <c r="EP149" s="14"/>
      <c r="EQ149" s="14"/>
      <c r="ER149" s="14"/>
      <c r="ES149" s="14"/>
      <c r="ET149" s="14"/>
      <c r="EU149" s="14"/>
      <c r="EV149" s="14"/>
      <c r="EW149" s="14"/>
    </row>
    <row r="150" spans="1:153" ht="14" x14ac:dyDescent="0.2">
      <c r="A150" s="14" t="s">
        <v>127</v>
      </c>
      <c r="B150" s="14" t="s">
        <v>357</v>
      </c>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DF150" s="14"/>
      <c r="DG150" s="14"/>
      <c r="DH150" s="14"/>
      <c r="DI150" s="14"/>
      <c r="DJ150" s="14"/>
      <c r="DK150" s="14"/>
      <c r="DL150" s="14"/>
      <c r="DM150" s="14"/>
      <c r="DN150" s="14"/>
      <c r="DO150" s="14"/>
      <c r="DP150" s="14"/>
      <c r="DQ150" s="14"/>
      <c r="DR150" s="14"/>
      <c r="DS150" s="14"/>
      <c r="DT150" s="14"/>
      <c r="DU150" s="14"/>
      <c r="DV150" s="14"/>
      <c r="DW150" s="14"/>
      <c r="DX150" s="14"/>
      <c r="DY150" s="14"/>
      <c r="DZ150" s="14"/>
      <c r="EA150" s="14"/>
      <c r="EB150" s="14"/>
      <c r="EC150" s="14"/>
      <c r="ED150" s="14"/>
      <c r="EE150" s="14"/>
      <c r="EF150" s="14"/>
      <c r="EG150" s="14"/>
      <c r="EH150" s="14"/>
      <c r="EI150" s="14"/>
      <c r="EJ150" s="14"/>
      <c r="EK150" s="14"/>
      <c r="EL150" s="14"/>
      <c r="EM150" s="14"/>
      <c r="EN150" s="14"/>
      <c r="EO150" s="14"/>
      <c r="EP150" s="14"/>
      <c r="EQ150" s="14"/>
      <c r="ER150" s="14"/>
      <c r="ES150" s="14"/>
      <c r="ET150" s="14"/>
      <c r="EU150" s="14"/>
      <c r="EV150" s="14"/>
      <c r="EW150" s="14"/>
    </row>
    <row r="151" spans="1:153" ht="14" x14ac:dyDescent="0.2">
      <c r="A151" s="14" t="s">
        <v>128</v>
      </c>
      <c r="B151" s="14" t="s">
        <v>358</v>
      </c>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row>
    <row r="152" spans="1:153" ht="14" x14ac:dyDescent="0.2">
      <c r="A152" s="14" t="s">
        <v>129</v>
      </c>
      <c r="B152" s="14" t="s">
        <v>355</v>
      </c>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DF152" s="14"/>
      <c r="DG152" s="14"/>
      <c r="DH152" s="14"/>
      <c r="DI152" s="14"/>
      <c r="DJ152" s="14"/>
      <c r="DK152" s="14"/>
      <c r="DL152" s="14"/>
      <c r="DM152" s="14"/>
      <c r="DN152" s="14"/>
      <c r="DO152" s="14"/>
      <c r="DP152" s="14"/>
      <c r="DQ152" s="14"/>
      <c r="DR152" s="14"/>
      <c r="DS152" s="14"/>
      <c r="DT152" s="14"/>
      <c r="DU152" s="14"/>
      <c r="DV152" s="14"/>
      <c r="DW152" s="14"/>
      <c r="DX152" s="14"/>
      <c r="DY152" s="14"/>
      <c r="DZ152" s="14"/>
      <c r="EA152" s="14"/>
      <c r="EB152" s="14"/>
      <c r="EC152" s="14"/>
      <c r="ED152" s="14"/>
      <c r="EE152" s="14"/>
      <c r="EF152" s="14"/>
      <c r="EG152" s="14"/>
      <c r="EH152" s="14"/>
      <c r="EI152" s="14"/>
      <c r="EJ152" s="14"/>
      <c r="EK152" s="14"/>
      <c r="EL152" s="14"/>
      <c r="EM152" s="14"/>
      <c r="EN152" s="14"/>
      <c r="EO152" s="14"/>
      <c r="EP152" s="14"/>
      <c r="EQ152" s="14"/>
      <c r="ER152" s="14"/>
      <c r="ES152" s="14"/>
      <c r="ET152" s="14"/>
      <c r="EU152" s="14"/>
      <c r="EV152" s="14"/>
      <c r="EW152" s="14"/>
    </row>
    <row r="153" spans="1:153" ht="14" x14ac:dyDescent="0.2">
      <c r="A153" s="14" t="s">
        <v>130</v>
      </c>
      <c r="B153" s="14" t="s">
        <v>357</v>
      </c>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DF153" s="14"/>
      <c r="DG153" s="14"/>
      <c r="DH153" s="14"/>
      <c r="DI153" s="14"/>
      <c r="DJ153" s="14"/>
      <c r="DK153" s="14"/>
      <c r="DL153" s="14"/>
      <c r="DM153" s="14"/>
      <c r="DN153" s="14"/>
      <c r="DO153" s="14"/>
      <c r="DP153" s="14"/>
      <c r="DQ153" s="14"/>
      <c r="DR153" s="14"/>
      <c r="DS153" s="14"/>
      <c r="DT153" s="14"/>
      <c r="DU153" s="14"/>
      <c r="DV153" s="14"/>
      <c r="DW153" s="14"/>
      <c r="DX153" s="14"/>
      <c r="DY153" s="14"/>
      <c r="DZ153" s="14"/>
      <c r="EA153" s="14"/>
      <c r="EB153" s="14"/>
      <c r="EC153" s="14"/>
      <c r="ED153" s="14"/>
      <c r="EE153" s="14"/>
      <c r="EF153" s="14"/>
      <c r="EG153" s="14"/>
      <c r="EH153" s="14"/>
      <c r="EI153" s="14"/>
      <c r="EJ153" s="14"/>
      <c r="EK153" s="14"/>
      <c r="EL153" s="14"/>
      <c r="EM153" s="14"/>
      <c r="EN153" s="14"/>
      <c r="EO153" s="14"/>
      <c r="EP153" s="14"/>
      <c r="EQ153" s="14"/>
      <c r="ER153" s="14"/>
      <c r="ES153" s="14"/>
      <c r="ET153" s="14"/>
      <c r="EU153" s="14"/>
      <c r="EV153" s="14"/>
      <c r="EW153" s="14"/>
    </row>
    <row r="154" spans="1:153" ht="14" x14ac:dyDescent="0.2">
      <c r="A154" s="14" t="s">
        <v>131</v>
      </c>
      <c r="B154" s="14" t="s">
        <v>358</v>
      </c>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row>
    <row r="155" spans="1:153" ht="14" x14ac:dyDescent="0.2">
      <c r="A155" s="14" t="s">
        <v>132</v>
      </c>
      <c r="B155" s="14" t="s">
        <v>355</v>
      </c>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DF155" s="14"/>
      <c r="DG155" s="14"/>
      <c r="DH155" s="14"/>
      <c r="DI155" s="14"/>
      <c r="DJ155" s="14"/>
      <c r="DK155" s="14"/>
      <c r="DL155" s="14"/>
      <c r="DM155" s="14"/>
      <c r="DN155" s="14"/>
      <c r="DO155" s="14"/>
      <c r="DP155" s="14"/>
      <c r="DQ155" s="14"/>
      <c r="DR155" s="14"/>
      <c r="DS155" s="14"/>
      <c r="DT155" s="14"/>
      <c r="DU155" s="14"/>
      <c r="DV155" s="14"/>
      <c r="DW155" s="14"/>
      <c r="DX155" s="14"/>
      <c r="DY155" s="14"/>
      <c r="DZ155" s="14"/>
      <c r="EA155" s="14"/>
      <c r="EB155" s="14"/>
      <c r="EC155" s="14"/>
      <c r="ED155" s="14"/>
      <c r="EE155" s="14"/>
      <c r="EF155" s="14"/>
      <c r="EG155" s="14"/>
      <c r="EH155" s="14"/>
      <c r="EI155" s="14"/>
      <c r="EJ155" s="14"/>
      <c r="EK155" s="14"/>
      <c r="EL155" s="14"/>
      <c r="EM155" s="14"/>
      <c r="EN155" s="14"/>
      <c r="EO155" s="14"/>
      <c r="EP155" s="14"/>
      <c r="EQ155" s="14"/>
      <c r="ER155" s="14"/>
      <c r="ES155" s="14"/>
      <c r="ET155" s="14"/>
      <c r="EU155" s="14"/>
      <c r="EV155" s="14"/>
      <c r="EW155" s="14"/>
    </row>
    <row r="156" spans="1:153" ht="14" x14ac:dyDescent="0.2">
      <c r="A156" s="14" t="s">
        <v>133</v>
      </c>
      <c r="B156" s="14" t="s">
        <v>357</v>
      </c>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DF156" s="14"/>
      <c r="DG156" s="14"/>
      <c r="DH156" s="14"/>
      <c r="DI156" s="14"/>
      <c r="DJ156" s="14"/>
      <c r="DK156" s="14"/>
      <c r="DL156" s="14"/>
      <c r="DM156" s="14"/>
      <c r="DN156" s="14"/>
      <c r="DO156" s="14"/>
      <c r="DP156" s="14"/>
      <c r="DQ156" s="14"/>
      <c r="DR156" s="14"/>
      <c r="DS156" s="14"/>
      <c r="DT156" s="14"/>
      <c r="DU156" s="14"/>
      <c r="DV156" s="14"/>
      <c r="DW156" s="14"/>
      <c r="DX156" s="14"/>
      <c r="DY156" s="14"/>
      <c r="DZ156" s="14"/>
      <c r="EA156" s="14"/>
      <c r="EB156" s="14"/>
      <c r="EC156" s="14"/>
      <c r="ED156" s="14"/>
      <c r="EE156" s="14"/>
      <c r="EF156" s="14"/>
      <c r="EG156" s="14"/>
      <c r="EH156" s="14"/>
      <c r="EI156" s="14"/>
      <c r="EJ156" s="14"/>
      <c r="EK156" s="14"/>
      <c r="EL156" s="14"/>
      <c r="EM156" s="14"/>
      <c r="EN156" s="14"/>
      <c r="EO156" s="14"/>
      <c r="EP156" s="14"/>
      <c r="EQ156" s="14"/>
      <c r="ER156" s="14"/>
      <c r="ES156" s="14"/>
      <c r="ET156" s="14"/>
      <c r="EU156" s="14"/>
      <c r="EV156" s="14"/>
      <c r="EW156" s="14"/>
    </row>
    <row r="157" spans="1:153" ht="14" x14ac:dyDescent="0.2">
      <c r="A157" s="14" t="s">
        <v>134</v>
      </c>
      <c r="B157" s="14" t="s">
        <v>358</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DF157" s="14"/>
      <c r="DG157" s="14"/>
      <c r="DH157" s="14"/>
      <c r="DI157" s="14"/>
      <c r="DJ157" s="14"/>
      <c r="DK157" s="14"/>
      <c r="DL157" s="14"/>
      <c r="DM157" s="14"/>
      <c r="DN157" s="14"/>
      <c r="DO157" s="14"/>
      <c r="DP157" s="14"/>
      <c r="DQ157" s="14"/>
      <c r="DR157" s="14"/>
      <c r="DS157" s="14"/>
      <c r="DT157" s="14"/>
      <c r="DU157" s="14"/>
      <c r="DV157" s="14"/>
      <c r="DW157" s="14"/>
      <c r="DX157" s="14"/>
      <c r="DY157" s="14"/>
      <c r="DZ157" s="14"/>
      <c r="EA157" s="14"/>
      <c r="EB157" s="14"/>
      <c r="EC157" s="14"/>
      <c r="ED157" s="14"/>
      <c r="EE157" s="14"/>
      <c r="EF157" s="14"/>
      <c r="EG157" s="14"/>
      <c r="EH157" s="14"/>
      <c r="EI157" s="14"/>
      <c r="EJ157" s="14"/>
      <c r="EK157" s="14"/>
      <c r="EL157" s="14"/>
      <c r="EM157" s="14"/>
      <c r="EN157" s="14"/>
      <c r="EO157" s="14"/>
      <c r="EP157" s="14"/>
      <c r="EQ157" s="14"/>
      <c r="ER157" s="14"/>
      <c r="ES157" s="14"/>
      <c r="ET157" s="14"/>
      <c r="EU157" s="14"/>
      <c r="EV157" s="14"/>
      <c r="EW157" s="14"/>
    </row>
    <row r="158" spans="1:153" ht="14" x14ac:dyDescent="0.2">
      <c r="A158" s="14" t="s">
        <v>135</v>
      </c>
      <c r="B158" s="14" t="s">
        <v>355</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row>
    <row r="159" spans="1:153" ht="14" x14ac:dyDescent="0.2">
      <c r="A159" s="14" t="s">
        <v>136</v>
      </c>
      <c r="B159" s="14" t="s">
        <v>357</v>
      </c>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4"/>
      <c r="DQ159" s="14"/>
      <c r="DR159" s="14"/>
      <c r="DS159" s="14"/>
      <c r="DT159" s="14"/>
      <c r="DU159" s="14"/>
      <c r="DV159" s="14"/>
      <c r="DW159" s="14"/>
      <c r="DX159" s="14"/>
      <c r="DY159" s="14"/>
      <c r="DZ159" s="14"/>
      <c r="EA159" s="14"/>
      <c r="EB159" s="14"/>
      <c r="EC159" s="14"/>
      <c r="ED159" s="14"/>
      <c r="EE159" s="14"/>
      <c r="EF159" s="14"/>
      <c r="EG159" s="14"/>
      <c r="EH159" s="14"/>
      <c r="EI159" s="14"/>
      <c r="EJ159" s="14"/>
      <c r="EK159" s="14"/>
      <c r="EL159" s="14"/>
      <c r="EM159" s="14"/>
      <c r="EN159" s="14"/>
      <c r="EO159" s="14"/>
      <c r="EP159" s="14"/>
      <c r="EQ159" s="14"/>
      <c r="ER159" s="14"/>
      <c r="ES159" s="14"/>
      <c r="ET159" s="14"/>
      <c r="EU159" s="14"/>
      <c r="EV159" s="14"/>
      <c r="EW159" s="14"/>
    </row>
    <row r="160" spans="1:153" ht="14" x14ac:dyDescent="0.2">
      <c r="A160" s="14" t="s">
        <v>137</v>
      </c>
      <c r="B160" s="14" t="s">
        <v>358</v>
      </c>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row>
    <row r="161" spans="1:153" ht="14" x14ac:dyDescent="0.2">
      <c r="A161" s="14" t="s">
        <v>138</v>
      </c>
      <c r="B161" s="14" t="s">
        <v>355</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DF161" s="14"/>
      <c r="DG161" s="14"/>
      <c r="DH161" s="14"/>
      <c r="DI161" s="14"/>
      <c r="DJ161" s="14"/>
      <c r="DK161" s="14"/>
      <c r="DL161" s="14"/>
      <c r="DM161" s="14"/>
      <c r="DN161" s="14"/>
      <c r="DO161" s="14"/>
      <c r="DP161" s="14"/>
      <c r="DQ161" s="14"/>
      <c r="DR161" s="14"/>
      <c r="DS161" s="14"/>
      <c r="DT161" s="14"/>
      <c r="DU161" s="14"/>
      <c r="DV161" s="14"/>
      <c r="DW161" s="14"/>
      <c r="DX161" s="14"/>
      <c r="DY161" s="14"/>
      <c r="DZ161" s="14"/>
      <c r="EA161" s="14"/>
      <c r="EB161" s="14"/>
      <c r="EC161" s="14"/>
      <c r="ED161" s="14"/>
      <c r="EE161" s="14"/>
      <c r="EF161" s="14"/>
      <c r="EG161" s="14"/>
      <c r="EH161" s="14"/>
      <c r="EI161" s="14"/>
      <c r="EJ161" s="14"/>
      <c r="EK161" s="14"/>
      <c r="EL161" s="14"/>
      <c r="EM161" s="14"/>
      <c r="EN161" s="14"/>
      <c r="EO161" s="14"/>
      <c r="EP161" s="14"/>
      <c r="EQ161" s="14"/>
      <c r="ER161" s="14"/>
      <c r="ES161" s="14"/>
      <c r="ET161" s="14"/>
      <c r="EU161" s="14"/>
      <c r="EV161" s="14"/>
      <c r="EW161" s="14"/>
    </row>
    <row r="162" spans="1:153" ht="14" x14ac:dyDescent="0.2">
      <c r="A162" s="14" t="s">
        <v>139</v>
      </c>
      <c r="B162" s="14" t="s">
        <v>357</v>
      </c>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DF162" s="14"/>
      <c r="DG162" s="14"/>
      <c r="DH162" s="14"/>
      <c r="DI162" s="14"/>
      <c r="DJ162" s="14"/>
      <c r="DK162" s="14"/>
      <c r="DL162" s="14"/>
      <c r="DM162" s="14"/>
      <c r="DN162" s="14"/>
      <c r="DO162" s="14"/>
      <c r="DP162" s="14"/>
      <c r="DQ162" s="14"/>
      <c r="DR162" s="14"/>
      <c r="DS162" s="14"/>
      <c r="DT162" s="14"/>
      <c r="DU162" s="14"/>
      <c r="DV162" s="14"/>
      <c r="DW162" s="14"/>
      <c r="DX162" s="14"/>
      <c r="DY162" s="14"/>
      <c r="DZ162" s="14"/>
      <c r="EA162" s="14"/>
      <c r="EB162" s="14"/>
      <c r="EC162" s="14"/>
      <c r="ED162" s="14"/>
      <c r="EE162" s="14"/>
      <c r="EF162" s="14"/>
      <c r="EG162" s="14"/>
      <c r="EH162" s="14"/>
      <c r="EI162" s="14"/>
      <c r="EJ162" s="14"/>
      <c r="EK162" s="14"/>
      <c r="EL162" s="14"/>
      <c r="EM162" s="14"/>
      <c r="EN162" s="14"/>
      <c r="EO162" s="14"/>
      <c r="EP162" s="14"/>
      <c r="EQ162" s="14"/>
      <c r="ER162" s="14"/>
      <c r="ES162" s="14"/>
      <c r="ET162" s="14"/>
      <c r="EU162" s="14"/>
      <c r="EV162" s="14"/>
      <c r="EW162" s="14"/>
    </row>
    <row r="163" spans="1:153" ht="14" x14ac:dyDescent="0.2">
      <c r="A163" s="14" t="s">
        <v>140</v>
      </c>
      <c r="B163" s="14" t="s">
        <v>358</v>
      </c>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row>
    <row r="164" spans="1:153" ht="14" x14ac:dyDescent="0.2">
      <c r="A164" s="14" t="s">
        <v>141</v>
      </c>
      <c r="B164" s="14" t="s">
        <v>355</v>
      </c>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DF164" s="14"/>
      <c r="DG164" s="14"/>
      <c r="DH164" s="14"/>
      <c r="DI164" s="14"/>
      <c r="DJ164" s="14"/>
      <c r="DK164" s="14"/>
      <c r="DL164" s="14"/>
      <c r="DM164" s="14"/>
      <c r="DN164" s="14"/>
      <c r="DO164" s="14"/>
      <c r="DP164" s="14"/>
      <c r="DQ164" s="14"/>
      <c r="DR164" s="14"/>
      <c r="DS164" s="14"/>
      <c r="DT164" s="14"/>
      <c r="DU164" s="14"/>
      <c r="DV164" s="14"/>
      <c r="DW164" s="14"/>
      <c r="DX164" s="14"/>
      <c r="DY164" s="14"/>
      <c r="DZ164" s="14"/>
      <c r="EA164" s="14"/>
      <c r="EB164" s="14"/>
      <c r="EC164" s="14"/>
      <c r="ED164" s="14"/>
      <c r="EE164" s="14"/>
      <c r="EF164" s="14"/>
      <c r="EG164" s="14"/>
      <c r="EH164" s="14"/>
      <c r="EI164" s="14"/>
      <c r="EJ164" s="14"/>
      <c r="EK164" s="14"/>
      <c r="EL164" s="14"/>
      <c r="EM164" s="14"/>
      <c r="EN164" s="14"/>
      <c r="EO164" s="14"/>
      <c r="EP164" s="14"/>
      <c r="EQ164" s="14"/>
      <c r="ER164" s="14"/>
      <c r="ES164" s="14"/>
      <c r="ET164" s="14"/>
      <c r="EU164" s="14"/>
      <c r="EV164" s="14"/>
      <c r="EW164" s="14"/>
    </row>
    <row r="165" spans="1:153" ht="14" x14ac:dyDescent="0.2">
      <c r="A165" s="14" t="s">
        <v>142</v>
      </c>
      <c r="B165" s="14" t="s">
        <v>357</v>
      </c>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row>
    <row r="166" spans="1:153" ht="14" x14ac:dyDescent="0.2">
      <c r="A166" s="14" t="s">
        <v>143</v>
      </c>
      <c r="B166" s="14" t="s">
        <v>358</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DF166" s="14"/>
      <c r="DG166" s="14"/>
      <c r="DH166" s="14"/>
      <c r="DI166" s="14"/>
      <c r="DJ166" s="14"/>
      <c r="DK166" s="14"/>
      <c r="DL166" s="14"/>
      <c r="DM166" s="14"/>
      <c r="DN166" s="14"/>
      <c r="DO166" s="14"/>
      <c r="DP166" s="14"/>
      <c r="DQ166" s="14"/>
      <c r="DR166" s="14"/>
      <c r="DS166" s="14"/>
      <c r="DT166" s="14"/>
      <c r="DU166" s="14"/>
      <c r="DV166" s="14"/>
      <c r="DW166" s="14"/>
      <c r="DX166" s="14"/>
      <c r="DY166" s="14"/>
      <c r="DZ166" s="14"/>
      <c r="EA166" s="14"/>
      <c r="EB166" s="14"/>
      <c r="EC166" s="14"/>
      <c r="ED166" s="14"/>
      <c r="EE166" s="14"/>
      <c r="EF166" s="14"/>
      <c r="EG166" s="14"/>
      <c r="EH166" s="14"/>
      <c r="EI166" s="14"/>
      <c r="EJ166" s="14"/>
      <c r="EK166" s="14"/>
      <c r="EL166" s="14"/>
      <c r="EM166" s="14"/>
      <c r="EN166" s="14"/>
      <c r="EO166" s="14"/>
      <c r="EP166" s="14"/>
      <c r="EQ166" s="14"/>
      <c r="ER166" s="14"/>
      <c r="ES166" s="14"/>
      <c r="ET166" s="14"/>
      <c r="EU166" s="14"/>
      <c r="EV166" s="14"/>
      <c r="EW166" s="14"/>
    </row>
    <row r="167" spans="1:153" ht="14" x14ac:dyDescent="0.2">
      <c r="A167" s="14" t="s">
        <v>144</v>
      </c>
      <c r="B167" s="14" t="s">
        <v>355</v>
      </c>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row>
    <row r="168" spans="1:153" ht="14" x14ac:dyDescent="0.2">
      <c r="A168" s="14" t="s">
        <v>145</v>
      </c>
      <c r="B168" s="14" t="s">
        <v>357</v>
      </c>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DF168" s="14"/>
      <c r="DG168" s="14"/>
      <c r="DH168" s="14"/>
      <c r="DI168" s="14"/>
      <c r="DJ168" s="14"/>
      <c r="DK168" s="14"/>
      <c r="DL168" s="14"/>
      <c r="DM168" s="14"/>
      <c r="DN168" s="14"/>
      <c r="DO168" s="14"/>
      <c r="DP168" s="14"/>
      <c r="DQ168" s="14"/>
      <c r="DR168" s="14"/>
      <c r="DS168" s="14"/>
      <c r="DT168" s="14"/>
      <c r="DU168" s="14"/>
      <c r="DV168" s="14"/>
      <c r="DW168" s="14"/>
      <c r="DX168" s="14"/>
      <c r="DY168" s="14"/>
      <c r="DZ168" s="14"/>
      <c r="EA168" s="14"/>
      <c r="EB168" s="14"/>
      <c r="EC168" s="14"/>
      <c r="ED168" s="14"/>
      <c r="EE168" s="14"/>
      <c r="EF168" s="14"/>
      <c r="EG168" s="14"/>
      <c r="EH168" s="14"/>
      <c r="EI168" s="14"/>
      <c r="EJ168" s="14"/>
      <c r="EK168" s="14"/>
      <c r="EL168" s="14"/>
      <c r="EM168" s="14"/>
      <c r="EN168" s="14"/>
      <c r="EO168" s="14"/>
      <c r="EP168" s="14"/>
      <c r="EQ168" s="14"/>
      <c r="ER168" s="14"/>
      <c r="ES168" s="14"/>
      <c r="ET168" s="14"/>
      <c r="EU168" s="14"/>
      <c r="EV168" s="14"/>
      <c r="EW168" s="14"/>
    </row>
    <row r="169" spans="1:153" ht="14" x14ac:dyDescent="0.2">
      <c r="A169" s="14" t="s">
        <v>146</v>
      </c>
      <c r="B169" s="14" t="s">
        <v>358</v>
      </c>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DF169" s="14"/>
      <c r="DG169" s="14"/>
      <c r="DH169" s="14"/>
      <c r="DI169" s="14"/>
      <c r="DJ169" s="14"/>
      <c r="DK169" s="14"/>
      <c r="DL169" s="14"/>
      <c r="DM169" s="14"/>
      <c r="DN169" s="14"/>
      <c r="DO169" s="14"/>
      <c r="DP169" s="14"/>
      <c r="DQ169" s="14"/>
      <c r="DR169" s="14"/>
      <c r="DS169" s="14"/>
      <c r="DT169" s="14"/>
      <c r="DU169" s="14"/>
      <c r="DV169" s="14"/>
      <c r="DW169" s="14"/>
      <c r="DX169" s="14"/>
      <c r="DY169" s="14"/>
      <c r="DZ169" s="14"/>
      <c r="EA169" s="14"/>
      <c r="EB169" s="14"/>
      <c r="EC169" s="14"/>
      <c r="ED169" s="14"/>
      <c r="EE169" s="14"/>
      <c r="EF169" s="14"/>
      <c r="EG169" s="14"/>
      <c r="EH169" s="14"/>
      <c r="EI169" s="14"/>
      <c r="EJ169" s="14"/>
      <c r="EK169" s="14"/>
      <c r="EL169" s="14"/>
      <c r="EM169" s="14"/>
      <c r="EN169" s="14"/>
      <c r="EO169" s="14"/>
      <c r="EP169" s="14"/>
      <c r="EQ169" s="14"/>
      <c r="ER169" s="14"/>
      <c r="ES169" s="14"/>
      <c r="ET169" s="14"/>
      <c r="EU169" s="14"/>
      <c r="EV169" s="14"/>
      <c r="EW169" s="14"/>
    </row>
    <row r="170" spans="1:153" ht="14" x14ac:dyDescent="0.2">
      <c r="A170" s="14" t="s">
        <v>147</v>
      </c>
      <c r="B170" s="14" t="s">
        <v>355</v>
      </c>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4"/>
      <c r="DQ170" s="14"/>
      <c r="DR170" s="14"/>
      <c r="DS170" s="14"/>
      <c r="DT170" s="14"/>
      <c r="DU170" s="14"/>
      <c r="DV170" s="14"/>
      <c r="DW170" s="14"/>
      <c r="DX170" s="14"/>
      <c r="DY170" s="14"/>
      <c r="DZ170" s="14"/>
      <c r="EA170" s="14"/>
      <c r="EB170" s="14"/>
      <c r="EC170" s="14"/>
      <c r="ED170" s="14"/>
      <c r="EE170" s="14"/>
      <c r="EF170" s="14"/>
      <c r="EG170" s="14"/>
      <c r="EH170" s="14"/>
      <c r="EI170" s="14"/>
      <c r="EJ170" s="14"/>
      <c r="EK170" s="14"/>
      <c r="EL170" s="14"/>
      <c r="EM170" s="14"/>
      <c r="EN170" s="14"/>
      <c r="EO170" s="14"/>
      <c r="EP170" s="14"/>
      <c r="EQ170" s="14"/>
      <c r="ER170" s="14"/>
      <c r="ES170" s="14"/>
      <c r="ET170" s="14"/>
      <c r="EU170" s="14"/>
      <c r="EV170" s="14"/>
      <c r="EW170" s="14"/>
    </row>
    <row r="171" spans="1:153" ht="14" x14ac:dyDescent="0.2">
      <c r="A171" s="14" t="s">
        <v>148</v>
      </c>
      <c r="B171" s="14" t="s">
        <v>357</v>
      </c>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DF171" s="14"/>
      <c r="DG171" s="14"/>
      <c r="DH171" s="14"/>
      <c r="DI171" s="14"/>
      <c r="DJ171" s="14"/>
      <c r="DK171" s="14"/>
      <c r="DL171" s="14"/>
      <c r="DM171" s="14"/>
      <c r="DN171" s="14"/>
      <c r="DO171" s="14"/>
      <c r="DP171" s="14"/>
      <c r="DQ171" s="14"/>
      <c r="DR171" s="14"/>
      <c r="DS171" s="14"/>
      <c r="DT171" s="14"/>
      <c r="DU171" s="14"/>
      <c r="DV171" s="14"/>
      <c r="DW171" s="14"/>
      <c r="DX171" s="14"/>
      <c r="DY171" s="14"/>
      <c r="DZ171" s="14"/>
      <c r="EA171" s="14"/>
      <c r="EB171" s="14"/>
      <c r="EC171" s="14"/>
      <c r="ED171" s="14"/>
      <c r="EE171" s="14"/>
      <c r="EF171" s="14"/>
      <c r="EG171" s="14"/>
      <c r="EH171" s="14"/>
      <c r="EI171" s="14"/>
      <c r="EJ171" s="14"/>
      <c r="EK171" s="14"/>
      <c r="EL171" s="14"/>
      <c r="EM171" s="14"/>
      <c r="EN171" s="14"/>
      <c r="EO171" s="14"/>
      <c r="EP171" s="14"/>
      <c r="EQ171" s="14"/>
      <c r="ER171" s="14"/>
      <c r="ES171" s="14"/>
      <c r="ET171" s="14"/>
      <c r="EU171" s="14"/>
      <c r="EV171" s="14"/>
      <c r="EW171" s="14"/>
    </row>
    <row r="172" spans="1:153" ht="14" x14ac:dyDescent="0.2">
      <c r="A172" s="14" t="s">
        <v>149</v>
      </c>
      <c r="B172" s="14" t="s">
        <v>358</v>
      </c>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DF172" s="14"/>
      <c r="DG172" s="14"/>
      <c r="DH172" s="14"/>
      <c r="DI172" s="14"/>
      <c r="DJ172" s="14"/>
      <c r="DK172" s="14"/>
      <c r="DL172" s="14"/>
      <c r="DM172" s="14"/>
      <c r="DN172" s="14"/>
      <c r="DO172" s="14"/>
      <c r="DP172" s="14"/>
      <c r="DQ172" s="14"/>
      <c r="DR172" s="14"/>
      <c r="DS172" s="14"/>
      <c r="DT172" s="14"/>
      <c r="DU172" s="14"/>
      <c r="DV172" s="14"/>
      <c r="DW172" s="14"/>
      <c r="DX172" s="14"/>
      <c r="DY172" s="14"/>
      <c r="DZ172" s="14"/>
      <c r="EA172" s="14"/>
      <c r="EB172" s="14"/>
      <c r="EC172" s="14"/>
      <c r="ED172" s="14"/>
      <c r="EE172" s="14"/>
      <c r="EF172" s="14"/>
      <c r="EG172" s="14"/>
      <c r="EH172" s="14"/>
      <c r="EI172" s="14"/>
      <c r="EJ172" s="14"/>
      <c r="EK172" s="14"/>
      <c r="EL172" s="14"/>
      <c r="EM172" s="14"/>
      <c r="EN172" s="14"/>
      <c r="EO172" s="14"/>
      <c r="EP172" s="14"/>
      <c r="EQ172" s="14"/>
      <c r="ER172" s="14"/>
      <c r="ES172" s="14"/>
      <c r="ET172" s="14"/>
      <c r="EU172" s="14"/>
      <c r="EV172" s="14"/>
      <c r="EW172" s="14"/>
    </row>
    <row r="173" spans="1:153" ht="14" x14ac:dyDescent="0.2">
      <c r="A173" s="14" t="s">
        <v>328</v>
      </c>
      <c r="B173" s="14" t="s">
        <v>345</v>
      </c>
      <c r="C173" s="14">
        <v>1</v>
      </c>
      <c r="D173" s="14">
        <v>1</v>
      </c>
      <c r="E173" s="14">
        <v>1</v>
      </c>
      <c r="F173" s="14">
        <v>1</v>
      </c>
      <c r="G173" s="14">
        <v>1</v>
      </c>
      <c r="H173" s="14">
        <v>1</v>
      </c>
      <c r="I173" s="14">
        <v>1</v>
      </c>
      <c r="J173" s="14">
        <v>1</v>
      </c>
      <c r="K173" s="14">
        <v>1</v>
      </c>
      <c r="L173" s="14">
        <v>1</v>
      </c>
      <c r="M173" s="14">
        <v>1</v>
      </c>
      <c r="N173" s="14">
        <v>1</v>
      </c>
      <c r="O173" s="14">
        <v>1</v>
      </c>
      <c r="P173" s="14">
        <v>1</v>
      </c>
      <c r="Q173" s="14">
        <v>1</v>
      </c>
      <c r="R173" s="14">
        <v>1</v>
      </c>
      <c r="S173" s="14">
        <v>1</v>
      </c>
      <c r="T173" s="14">
        <v>1</v>
      </c>
      <c r="U173" s="14">
        <v>1</v>
      </c>
      <c r="V173" s="14">
        <v>1</v>
      </c>
      <c r="W173" s="14">
        <v>1</v>
      </c>
      <c r="X173" s="14">
        <v>1</v>
      </c>
      <c r="Y173" s="14">
        <v>1</v>
      </c>
      <c r="Z173" s="14">
        <v>1</v>
      </c>
      <c r="AA173" s="14">
        <v>1</v>
      </c>
      <c r="AB173" s="14">
        <v>1</v>
      </c>
      <c r="AC173" s="14">
        <v>1</v>
      </c>
      <c r="AD173" s="14">
        <v>1</v>
      </c>
      <c r="AE173" s="14"/>
      <c r="AF173" s="14"/>
      <c r="AG173" s="14"/>
      <c r="AH173" s="14"/>
      <c r="AI173" s="14"/>
      <c r="AJ173" s="14"/>
      <c r="AK173" s="14"/>
      <c r="AL173" s="14"/>
      <c r="AM173" s="14"/>
      <c r="AN173" s="14"/>
      <c r="AO173" s="14"/>
      <c r="AP173" s="14"/>
      <c r="AQ173" s="14">
        <v>1</v>
      </c>
      <c r="AR173" s="14">
        <v>1</v>
      </c>
      <c r="AS173" s="14"/>
      <c r="AT173" s="14"/>
      <c r="AU173" s="14"/>
      <c r="AV173" s="14"/>
      <c r="AW173" s="14"/>
      <c r="AX173" s="14"/>
      <c r="AY173" s="14"/>
      <c r="AZ173" s="14"/>
      <c r="BA173" s="14">
        <v>0.48099999999999998</v>
      </c>
      <c r="BB173" s="14"/>
      <c r="BC173" s="14">
        <v>1</v>
      </c>
      <c r="BD173" s="14">
        <v>1</v>
      </c>
      <c r="BE173" s="14">
        <v>1</v>
      </c>
      <c r="BF173" s="14">
        <v>1</v>
      </c>
      <c r="BG173" s="14">
        <v>1</v>
      </c>
      <c r="BH173" s="14">
        <v>1</v>
      </c>
      <c r="BI173" s="14">
        <v>1</v>
      </c>
      <c r="BJ173" s="14">
        <v>1</v>
      </c>
      <c r="BK173" s="14">
        <v>1</v>
      </c>
      <c r="BL173" s="14">
        <v>1</v>
      </c>
      <c r="BM173" s="14">
        <v>1</v>
      </c>
      <c r="BN173" s="14">
        <v>1</v>
      </c>
      <c r="BO173" s="14">
        <v>1</v>
      </c>
      <c r="BP173" s="14">
        <v>1</v>
      </c>
      <c r="BQ173" s="14">
        <v>1</v>
      </c>
      <c r="BR173" s="14">
        <v>1</v>
      </c>
      <c r="BS173" s="14">
        <v>1</v>
      </c>
      <c r="BT173" s="14">
        <v>1</v>
      </c>
      <c r="BU173" s="14">
        <v>1</v>
      </c>
      <c r="BV173" s="14">
        <v>1</v>
      </c>
      <c r="BW173" s="14">
        <v>1</v>
      </c>
      <c r="BX173" s="14">
        <v>1</v>
      </c>
      <c r="BY173" s="14">
        <v>1</v>
      </c>
      <c r="BZ173" s="14">
        <v>1</v>
      </c>
      <c r="CA173" s="14">
        <v>1</v>
      </c>
      <c r="CB173" s="14">
        <v>1</v>
      </c>
      <c r="CC173" s="14">
        <v>1</v>
      </c>
      <c r="CD173" s="14">
        <v>1</v>
      </c>
      <c r="CE173" s="14">
        <v>1</v>
      </c>
      <c r="CF173" s="14">
        <v>1</v>
      </c>
      <c r="CG173" s="14">
        <v>1</v>
      </c>
      <c r="CH173" s="14">
        <v>1</v>
      </c>
      <c r="CI173" s="14">
        <v>1</v>
      </c>
      <c r="CJ173" s="14">
        <v>1</v>
      </c>
      <c r="CK173" s="14">
        <v>1</v>
      </c>
      <c r="CL173" s="14">
        <v>1</v>
      </c>
      <c r="CM173" s="14">
        <v>1</v>
      </c>
      <c r="CN173" s="14">
        <v>1</v>
      </c>
      <c r="CO173" s="14">
        <v>1</v>
      </c>
      <c r="CP173" s="14">
        <v>1</v>
      </c>
      <c r="CQ173" s="14">
        <v>1</v>
      </c>
      <c r="CR173" s="14">
        <v>1</v>
      </c>
      <c r="CS173" s="14">
        <v>1</v>
      </c>
      <c r="CT173" s="14">
        <v>1</v>
      </c>
      <c r="CU173" s="14">
        <v>1</v>
      </c>
      <c r="CV173" s="14">
        <v>1</v>
      </c>
      <c r="CW173" s="14">
        <v>1</v>
      </c>
      <c r="CX173" s="14">
        <v>1</v>
      </c>
      <c r="CY173" s="14">
        <v>1</v>
      </c>
      <c r="CZ173" s="14">
        <v>1</v>
      </c>
      <c r="DA173" s="14">
        <v>1</v>
      </c>
      <c r="DB173" s="14">
        <v>1</v>
      </c>
      <c r="DC173" s="14">
        <v>1</v>
      </c>
      <c r="DD173" s="14">
        <v>1</v>
      </c>
      <c r="DE173" s="14">
        <v>1</v>
      </c>
      <c r="DF173" s="14">
        <v>1</v>
      </c>
      <c r="DG173" s="14">
        <v>1</v>
      </c>
      <c r="DH173" s="14">
        <v>1</v>
      </c>
      <c r="DI173" s="14">
        <v>1</v>
      </c>
      <c r="DJ173" s="14">
        <v>1</v>
      </c>
      <c r="DK173" s="14">
        <v>0</v>
      </c>
      <c r="DL173" s="14">
        <v>0</v>
      </c>
      <c r="DM173" s="14">
        <v>0</v>
      </c>
      <c r="DN173" s="14">
        <v>1</v>
      </c>
      <c r="DO173" s="14">
        <v>1</v>
      </c>
      <c r="DP173" s="14">
        <v>1</v>
      </c>
      <c r="DQ173" s="14">
        <v>1</v>
      </c>
      <c r="DR173" s="14">
        <v>1</v>
      </c>
      <c r="DS173" s="14">
        <v>1</v>
      </c>
      <c r="DT173" s="14">
        <v>1</v>
      </c>
      <c r="DU173" s="14">
        <v>1</v>
      </c>
      <c r="DV173" s="14">
        <v>1</v>
      </c>
      <c r="DW173" s="14">
        <v>1</v>
      </c>
      <c r="DX173" s="14">
        <v>1</v>
      </c>
      <c r="DY173" s="14">
        <v>1</v>
      </c>
      <c r="DZ173" s="14">
        <v>1</v>
      </c>
      <c r="EA173" s="14">
        <v>1</v>
      </c>
      <c r="EB173" s="14"/>
      <c r="EC173" s="14"/>
      <c r="ED173" s="14"/>
      <c r="EE173" s="14"/>
      <c r="EF173" s="14"/>
      <c r="EG173" s="14"/>
      <c r="EH173" s="14"/>
      <c r="EI173" s="14">
        <v>1</v>
      </c>
      <c r="EJ173" s="14">
        <v>1</v>
      </c>
      <c r="EK173" s="14"/>
      <c r="EL173" s="14">
        <v>1</v>
      </c>
      <c r="EM173" s="14"/>
      <c r="EN173" s="14">
        <v>1</v>
      </c>
      <c r="EO173" s="14"/>
      <c r="EP173" s="14">
        <v>1</v>
      </c>
      <c r="EQ173" s="14">
        <v>1</v>
      </c>
      <c r="ER173" s="14">
        <v>1</v>
      </c>
      <c r="ES173" s="14">
        <v>1</v>
      </c>
      <c r="ET173" s="14">
        <v>1</v>
      </c>
      <c r="EU173" s="14"/>
      <c r="EV173" s="14">
        <v>1</v>
      </c>
      <c r="EW173" s="14">
        <v>1</v>
      </c>
    </row>
    <row r="174" spans="1:153" ht="14" x14ac:dyDescent="0.2">
      <c r="A174" s="14" t="s">
        <v>329</v>
      </c>
      <c r="B174" s="14" t="s">
        <v>345</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v>1</v>
      </c>
      <c r="AF174" s="14">
        <v>1</v>
      </c>
      <c r="AG174" s="14">
        <v>1</v>
      </c>
      <c r="AH174" s="14">
        <v>1</v>
      </c>
      <c r="AI174" s="14">
        <v>1</v>
      </c>
      <c r="AJ174" s="14">
        <v>1</v>
      </c>
      <c r="AK174" s="14">
        <v>1</v>
      </c>
      <c r="AL174" s="14">
        <v>1</v>
      </c>
      <c r="AM174" s="14">
        <v>1</v>
      </c>
      <c r="AN174" s="14">
        <v>1</v>
      </c>
      <c r="AO174" s="14">
        <v>1</v>
      </c>
      <c r="AP174" s="14">
        <v>1</v>
      </c>
      <c r="AQ174" s="14"/>
      <c r="AR174" s="14"/>
      <c r="AS174" s="14">
        <v>1</v>
      </c>
      <c r="AT174" s="14">
        <v>1</v>
      </c>
      <c r="AU174" s="14"/>
      <c r="AV174" s="14"/>
      <c r="AW174" s="14"/>
      <c r="AX174" s="14">
        <v>1</v>
      </c>
      <c r="AY174" s="14">
        <v>1</v>
      </c>
      <c r="AZ174" s="14">
        <v>1</v>
      </c>
      <c r="BA174" s="14"/>
      <c r="BB174" s="14">
        <v>0.51900000000000002</v>
      </c>
      <c r="BC174" s="14"/>
      <c r="BD174" s="14"/>
      <c r="BE174" s="14"/>
      <c r="BF174" s="14"/>
      <c r="BG174" s="14"/>
      <c r="BH174" s="14"/>
      <c r="BI174" s="14"/>
      <c r="BJ174" s="14"/>
      <c r="BK174" s="14"/>
      <c r="BL174" s="14"/>
      <c r="BM174" s="14"/>
      <c r="BN174" s="14"/>
      <c r="BO174" s="14"/>
      <c r="BP174" s="14"/>
      <c r="BQ174" s="14">
        <v>1</v>
      </c>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DF174" s="14"/>
      <c r="DG174" s="14"/>
      <c r="DH174" s="14"/>
      <c r="DI174" s="14"/>
      <c r="DJ174" s="14"/>
      <c r="DK174" s="14"/>
      <c r="DL174" s="14"/>
      <c r="DM174" s="14"/>
      <c r="DN174" s="14"/>
      <c r="DO174" s="14"/>
      <c r="DP174" s="14"/>
      <c r="DQ174" s="14"/>
      <c r="DR174" s="14"/>
      <c r="DS174" s="14"/>
      <c r="DT174" s="14"/>
      <c r="DU174" s="14"/>
      <c r="DV174" s="14">
        <v>1</v>
      </c>
      <c r="DW174" s="14">
        <v>1</v>
      </c>
      <c r="DX174" s="14">
        <v>1</v>
      </c>
      <c r="DY174" s="14"/>
      <c r="DZ174" s="14"/>
      <c r="EA174" s="14"/>
      <c r="EB174" s="14">
        <v>1</v>
      </c>
      <c r="EC174" s="14">
        <v>1</v>
      </c>
      <c r="ED174" s="14">
        <v>1</v>
      </c>
      <c r="EE174" s="14">
        <v>1</v>
      </c>
      <c r="EF174" s="14"/>
      <c r="EG174" s="14"/>
      <c r="EH174" s="14"/>
      <c r="EI174" s="14"/>
      <c r="EJ174" s="14">
        <v>1</v>
      </c>
      <c r="EK174" s="14"/>
      <c r="EL174" s="14"/>
      <c r="EM174" s="14"/>
      <c r="EN174" s="14"/>
      <c r="EO174" s="14">
        <v>1</v>
      </c>
      <c r="EP174" s="14"/>
      <c r="EQ174" s="14"/>
      <c r="ER174" s="14"/>
      <c r="ES174" s="14"/>
      <c r="ET174" s="14"/>
      <c r="EU174" s="14">
        <v>1</v>
      </c>
      <c r="EV174" s="14"/>
      <c r="EW174" s="14"/>
    </row>
    <row r="175" spans="1:153" ht="14" x14ac:dyDescent="0.2">
      <c r="A175" s="14" t="s">
        <v>330</v>
      </c>
      <c r="B175" s="14" t="s">
        <v>345</v>
      </c>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v>1</v>
      </c>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DF175" s="14"/>
      <c r="DG175" s="14"/>
      <c r="DH175" s="14"/>
      <c r="DI175" s="14"/>
      <c r="DJ175" s="14"/>
      <c r="DK175" s="14"/>
      <c r="DL175" s="14"/>
      <c r="DM175" s="14"/>
      <c r="DN175" s="14"/>
      <c r="DO175" s="14"/>
      <c r="DP175" s="14"/>
      <c r="DQ175" s="14"/>
      <c r="DR175" s="14"/>
      <c r="DS175" s="14"/>
      <c r="DT175" s="14"/>
      <c r="DU175" s="14"/>
      <c r="DV175" s="14"/>
      <c r="DW175" s="14"/>
      <c r="DX175" s="14"/>
      <c r="DY175" s="14"/>
      <c r="DZ175" s="14"/>
      <c r="EA175" s="14"/>
      <c r="EB175" s="14"/>
      <c r="EC175" s="14"/>
      <c r="ED175" s="14"/>
      <c r="EE175" s="14"/>
      <c r="EF175" s="14"/>
      <c r="EG175" s="14"/>
      <c r="EH175" s="14"/>
      <c r="EI175" s="14"/>
      <c r="EJ175" s="14"/>
      <c r="EK175" s="14"/>
      <c r="EL175" s="14"/>
      <c r="EM175" s="14"/>
      <c r="EN175" s="14"/>
      <c r="EO175" s="14"/>
      <c r="EP175" s="14"/>
      <c r="EQ175" s="14"/>
      <c r="ER175" s="14"/>
      <c r="ES175" s="14"/>
      <c r="ET175" s="14"/>
      <c r="EU175" s="14"/>
      <c r="EV175" s="14"/>
      <c r="EW175" s="14"/>
    </row>
    <row r="176" spans="1:153" ht="14" x14ac:dyDescent="0.2">
      <c r="A176" s="14" t="s">
        <v>331</v>
      </c>
      <c r="B176" s="14" t="s">
        <v>345</v>
      </c>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v>1</v>
      </c>
      <c r="AV176" s="14"/>
      <c r="AW176" s="14"/>
      <c r="AX176" s="14"/>
      <c r="AY176" s="14"/>
      <c r="AZ176" s="14">
        <v>1</v>
      </c>
      <c r="BA176" s="14"/>
      <c r="BB176" s="14"/>
      <c r="BC176" s="14"/>
      <c r="BD176" s="14"/>
      <c r="BE176" s="14"/>
      <c r="BF176" s="14"/>
      <c r="BG176" s="14"/>
      <c r="BH176" s="14"/>
      <c r="BI176" s="14"/>
      <c r="BJ176" s="14"/>
      <c r="BK176" s="14"/>
      <c r="BL176" s="14"/>
      <c r="BM176" s="14"/>
      <c r="BN176" s="14"/>
      <c r="BO176" s="14"/>
      <c r="BP176" s="14"/>
      <c r="BQ176" s="14">
        <v>1</v>
      </c>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DF176" s="14"/>
      <c r="DG176" s="14"/>
      <c r="DH176" s="14"/>
      <c r="DI176" s="14"/>
      <c r="DJ176" s="14"/>
      <c r="DK176" s="14"/>
      <c r="DL176" s="14"/>
      <c r="DM176" s="14"/>
      <c r="DN176" s="14"/>
      <c r="DO176" s="14"/>
      <c r="DP176" s="14"/>
      <c r="DQ176" s="14"/>
      <c r="DR176" s="14"/>
      <c r="DS176" s="14"/>
      <c r="DT176" s="14"/>
      <c r="DU176" s="14"/>
      <c r="DV176" s="14"/>
      <c r="DW176" s="14"/>
      <c r="DX176" s="14"/>
      <c r="DY176" s="14"/>
      <c r="DZ176" s="14"/>
      <c r="EA176" s="14"/>
      <c r="EB176" s="14"/>
      <c r="EC176" s="14"/>
      <c r="ED176" s="14"/>
      <c r="EE176" s="14"/>
      <c r="EF176" s="14"/>
      <c r="EG176" s="14"/>
      <c r="EH176" s="14"/>
      <c r="EI176" s="14">
        <v>1</v>
      </c>
      <c r="EJ176" s="14">
        <v>1</v>
      </c>
      <c r="EK176" s="14">
        <v>1</v>
      </c>
      <c r="EL176" s="14">
        <v>1</v>
      </c>
      <c r="EM176" s="14">
        <v>1</v>
      </c>
      <c r="EN176" s="14"/>
      <c r="EO176" s="14"/>
      <c r="EP176" s="14"/>
      <c r="EQ176" s="14"/>
      <c r="ER176" s="14"/>
      <c r="ES176" s="14"/>
      <c r="ET176" s="14"/>
      <c r="EU176" s="14"/>
      <c r="EV176" s="14"/>
      <c r="EW176" s="14"/>
    </row>
    <row r="177" spans="1:153" ht="14" x14ac:dyDescent="0.2">
      <c r="A177" s="14" t="s">
        <v>332</v>
      </c>
      <c r="B177" s="14" t="s">
        <v>345</v>
      </c>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v>1</v>
      </c>
      <c r="AW177" s="14">
        <v>1</v>
      </c>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DF177" s="14"/>
      <c r="DG177" s="14"/>
      <c r="DH177" s="14"/>
      <c r="DI177" s="14"/>
      <c r="DJ177" s="14"/>
      <c r="DK177" s="14">
        <v>1</v>
      </c>
      <c r="DL177" s="14">
        <v>1</v>
      </c>
      <c r="DM177" s="14">
        <v>1</v>
      </c>
      <c r="DN177" s="14"/>
      <c r="DO177" s="14"/>
      <c r="DP177" s="14"/>
      <c r="DQ177" s="14"/>
      <c r="DR177" s="14"/>
      <c r="DS177" s="14"/>
      <c r="DT177" s="14"/>
      <c r="DU177" s="14"/>
      <c r="DV177" s="14"/>
      <c r="DW177" s="14"/>
      <c r="DX177" s="14"/>
      <c r="DY177" s="14"/>
      <c r="DZ177" s="14"/>
      <c r="EA177" s="14"/>
      <c r="EB177" s="14"/>
      <c r="EC177" s="14"/>
      <c r="ED177" s="14"/>
      <c r="EE177" s="14"/>
      <c r="EF177" s="14"/>
      <c r="EG177" s="14"/>
      <c r="EH177" s="14"/>
      <c r="EI177" s="14"/>
      <c r="EJ177" s="14"/>
      <c r="EK177" s="14"/>
      <c r="EL177" s="14"/>
      <c r="EM177" s="14"/>
      <c r="EN177" s="14"/>
      <c r="EO177" s="14"/>
      <c r="EP177" s="14"/>
      <c r="EQ177" s="14"/>
      <c r="ER177" s="14"/>
      <c r="ES177" s="14"/>
      <c r="ET177" s="14"/>
      <c r="EU177" s="14"/>
      <c r="EV177" s="14"/>
      <c r="EW177" s="14"/>
    </row>
    <row r="178" spans="1:153" ht="14" x14ac:dyDescent="0.2">
      <c r="A178" s="14" t="s">
        <v>333</v>
      </c>
      <c r="B178" s="14" t="s">
        <v>345</v>
      </c>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DF178" s="14"/>
      <c r="DG178" s="14"/>
      <c r="DH178" s="14"/>
      <c r="DI178" s="14"/>
      <c r="DJ178" s="14"/>
      <c r="DK178" s="14"/>
      <c r="DL178" s="14"/>
      <c r="DM178" s="14"/>
      <c r="DN178" s="14"/>
      <c r="DO178" s="14"/>
      <c r="DP178" s="14"/>
      <c r="DQ178" s="14"/>
      <c r="DR178" s="14"/>
      <c r="DS178" s="14"/>
      <c r="DT178" s="14"/>
      <c r="DU178" s="14"/>
      <c r="DV178" s="14"/>
      <c r="DW178" s="14"/>
      <c r="DX178" s="14"/>
      <c r="DY178" s="14"/>
      <c r="DZ178" s="14"/>
      <c r="EA178" s="14"/>
      <c r="EB178" s="14"/>
      <c r="EC178" s="14"/>
      <c r="ED178" s="14"/>
      <c r="EE178" s="14"/>
      <c r="EF178" s="14"/>
      <c r="EG178" s="14"/>
      <c r="EH178" s="14"/>
      <c r="EI178" s="14"/>
      <c r="EJ178" s="14"/>
      <c r="EK178" s="14"/>
      <c r="EL178" s="14"/>
      <c r="EM178" s="14"/>
      <c r="EN178" s="14"/>
      <c r="EO178" s="14"/>
      <c r="EP178" s="14"/>
      <c r="EQ178" s="14"/>
      <c r="ER178" s="14"/>
      <c r="ES178" s="14"/>
      <c r="ET178" s="14"/>
      <c r="EU178" s="14"/>
      <c r="EV178" s="14"/>
      <c r="EW178" s="14"/>
    </row>
    <row r="179" spans="1:153" ht="14" x14ac:dyDescent="0.2">
      <c r="A179" s="14" t="s">
        <v>334</v>
      </c>
      <c r="B179" s="14" t="s">
        <v>345</v>
      </c>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DF179" s="14"/>
      <c r="DG179" s="14"/>
      <c r="DH179" s="14"/>
      <c r="DI179" s="14"/>
      <c r="DJ179" s="14"/>
      <c r="DK179" s="14"/>
      <c r="DL179" s="14"/>
      <c r="DM179" s="14"/>
      <c r="DN179" s="14"/>
      <c r="DO179" s="14"/>
      <c r="DP179" s="14"/>
      <c r="DQ179" s="14"/>
      <c r="DR179" s="14"/>
      <c r="DS179" s="14"/>
      <c r="DT179" s="14"/>
      <c r="DU179" s="14"/>
      <c r="DV179" s="14"/>
      <c r="DW179" s="14"/>
      <c r="DX179" s="14"/>
      <c r="DY179" s="14"/>
      <c r="DZ179" s="14"/>
      <c r="EA179" s="14"/>
      <c r="EB179" s="14"/>
      <c r="EC179" s="14"/>
      <c r="ED179" s="14"/>
      <c r="EE179" s="14"/>
      <c r="EF179" s="14">
        <v>1</v>
      </c>
      <c r="EG179" s="14">
        <v>1</v>
      </c>
      <c r="EH179" s="14">
        <v>1</v>
      </c>
      <c r="EI179" s="14"/>
      <c r="EJ179" s="14"/>
      <c r="EK179" s="14"/>
      <c r="EL179" s="14"/>
      <c r="EM179" s="14"/>
      <c r="EN179" s="14"/>
      <c r="EO179" s="14"/>
      <c r="EP179" s="14"/>
      <c r="EQ179" s="14"/>
      <c r="ER179" s="14"/>
      <c r="ES179" s="14"/>
      <c r="ET179" s="14"/>
      <c r="EU179" s="14"/>
      <c r="EV179" s="14"/>
      <c r="EW179" s="14"/>
    </row>
    <row r="180" spans="1:153" ht="14" x14ac:dyDescent="0.2">
      <c r="A180" s="14" t="s">
        <v>150</v>
      </c>
      <c r="B180" s="14" t="s">
        <v>349</v>
      </c>
      <c r="C180" s="23">
        <f t="shared" ref="C180:F180" si="9">C39-C39*(1-C55/C202)</f>
        <v>1.1084387744431663</v>
      </c>
      <c r="D180" s="23">
        <f t="shared" si="9"/>
        <v>33.598336594911935</v>
      </c>
      <c r="E180" s="23">
        <f t="shared" si="9"/>
        <v>1.1300037311443951</v>
      </c>
      <c r="F180" s="23">
        <f t="shared" si="9"/>
        <v>34.054422612037435</v>
      </c>
      <c r="G180" s="14">
        <f t="shared" ref="G180:AQ180" si="10">G39-G39*(1-G55/G202)</f>
        <v>6.1861044339540694</v>
      </c>
      <c r="H180" s="14">
        <f t="shared" si="10"/>
        <v>6.1861044339540694</v>
      </c>
      <c r="I180" s="14">
        <f t="shared" si="10"/>
        <v>6.1497002884831318</v>
      </c>
      <c r="J180" s="14">
        <f t="shared" si="10"/>
        <v>6.1497002884831318</v>
      </c>
      <c r="K180" s="14">
        <f t="shared" si="10"/>
        <v>6.2123723933339168</v>
      </c>
      <c r="L180" s="14">
        <f t="shared" si="10"/>
        <v>6.2123723933339168</v>
      </c>
      <c r="M180" s="14">
        <f t="shared" si="10"/>
        <v>6.1111683317883738</v>
      </c>
      <c r="N180" s="14">
        <f t="shared" si="10"/>
        <v>6.1111683317883738</v>
      </c>
      <c r="O180" s="14">
        <f t="shared" si="10"/>
        <v>6.1678486451523487</v>
      </c>
      <c r="P180" s="14">
        <f t="shared" si="10"/>
        <v>6.1678486451523487</v>
      </c>
      <c r="Q180" s="14">
        <f t="shared" si="10"/>
        <v>6.2415260180466596</v>
      </c>
      <c r="R180" s="14">
        <f t="shared" si="10"/>
        <v>6.2415260180466596</v>
      </c>
      <c r="S180" s="14">
        <f t="shared" si="10"/>
        <v>6.8110507385015699</v>
      </c>
      <c r="T180" s="14">
        <f t="shared" si="10"/>
        <v>6.8110507385015699</v>
      </c>
      <c r="U180" s="14">
        <f t="shared" si="10"/>
        <v>6.9042647410577498</v>
      </c>
      <c r="V180" s="14">
        <f t="shared" si="10"/>
        <v>6.9042647410577498</v>
      </c>
      <c r="W180" s="14">
        <f t="shared" si="10"/>
        <v>6.766945877105166</v>
      </c>
      <c r="X180" s="14">
        <f t="shared" si="10"/>
        <v>6.766945877105166</v>
      </c>
      <c r="Y180" s="14">
        <f t="shared" si="10"/>
        <v>6.7513322502544399</v>
      </c>
      <c r="Z180" s="14">
        <f t="shared" si="10"/>
        <v>6.7513322502544399</v>
      </c>
      <c r="AA180" s="14">
        <f t="shared" si="10"/>
        <v>6.7513322502544399</v>
      </c>
      <c r="AB180" s="14">
        <f t="shared" si="10"/>
        <v>6.7513322502544399</v>
      </c>
      <c r="AC180" s="14">
        <f t="shared" si="10"/>
        <v>6.5080680544045233</v>
      </c>
      <c r="AD180" s="14">
        <f t="shared" si="10"/>
        <v>6.5080680544045233</v>
      </c>
      <c r="AE180" s="14"/>
      <c r="AF180" s="14"/>
      <c r="AG180" s="14"/>
      <c r="AH180" s="14"/>
      <c r="AI180" s="14"/>
      <c r="AJ180" s="14"/>
      <c r="AK180" s="14"/>
      <c r="AL180" s="14"/>
      <c r="AM180" s="14"/>
      <c r="AN180" s="14"/>
      <c r="AO180" s="14"/>
      <c r="AP180" s="14"/>
      <c r="AQ180" s="14">
        <f t="shared" si="10"/>
        <v>3.2697947214076253</v>
      </c>
      <c r="AR180" s="14">
        <f>AR39-AR39*(1-AR55/AR202)</f>
        <v>6.3879521648134041</v>
      </c>
      <c r="AS180" s="14"/>
      <c r="AT180" s="14"/>
      <c r="AU180" s="14"/>
      <c r="AV180" s="14"/>
      <c r="AW180" s="14"/>
      <c r="AX180" s="14"/>
      <c r="AY180" s="14"/>
      <c r="AZ180" s="14"/>
      <c r="BA180" s="14">
        <v>4.03</v>
      </c>
      <c r="BB180" s="14"/>
      <c r="BC180" s="14">
        <f>BC39-BC39*(1-BC55/BC202)</f>
        <v>2.3038605230386056</v>
      </c>
      <c r="BD180" s="14">
        <f>BD39-BD39*(1-BD55/BD202)</f>
        <v>4.1567579253552402</v>
      </c>
      <c r="BE180" s="14">
        <f>BE39-BE39*(1-BE55/BE202)</f>
        <v>4.3238143904404387</v>
      </c>
      <c r="BF180" s="14">
        <v>7.6449999999999987</v>
      </c>
      <c r="BG180" s="14">
        <v>7.6449999999999987</v>
      </c>
      <c r="BH180" s="14">
        <v>8.0839999999999996</v>
      </c>
      <c r="BI180" s="14">
        <v>8.5223999999999993</v>
      </c>
      <c r="BJ180" s="14">
        <v>8.5223999999999993</v>
      </c>
      <c r="BK180" s="14">
        <v>8.5223999999999993</v>
      </c>
      <c r="BL180" s="14">
        <v>1.4909999999999999</v>
      </c>
      <c r="BM180" s="14">
        <v>1.478</v>
      </c>
      <c r="BN180" s="14">
        <v>1.478</v>
      </c>
      <c r="BO180" s="14">
        <v>1.4649999999999999</v>
      </c>
      <c r="BP180" s="14"/>
      <c r="BQ180" s="14">
        <f>0.0022*1000</f>
        <v>2.2000000000000002</v>
      </c>
      <c r="BR180" s="26">
        <f>BR40-BR40*(1-BR56/BR202)</f>
        <v>0.2325068859213828</v>
      </c>
      <c r="BS180" s="26">
        <f t="shared" ref="BS180:BW180" si="11">BS40-BS40*(1-BS56/BS202)</f>
        <v>0.23232967030711338</v>
      </c>
      <c r="BT180" s="26">
        <f t="shared" si="11"/>
        <v>0.20869020213185596</v>
      </c>
      <c r="BU180" s="26">
        <f t="shared" si="11"/>
        <v>0.2325068859213828</v>
      </c>
      <c r="BV180" s="26">
        <f t="shared" si="11"/>
        <v>0.23232967030711338</v>
      </c>
      <c r="BW180" s="26">
        <f t="shared" si="11"/>
        <v>0.20869020213185596</v>
      </c>
      <c r="BX180" s="14">
        <f t="shared" ref="BX180:CE180" si="12">BX39-BX39*(1-BX55/BX202)</f>
        <v>6.2193389271640349</v>
      </c>
      <c r="BY180" s="14">
        <f t="shared" si="12"/>
        <v>6.0419813531954798</v>
      </c>
      <c r="BZ180" s="14">
        <v>20.097090527727023</v>
      </c>
      <c r="CA180" s="14">
        <v>19.685360416412937</v>
      </c>
      <c r="CB180" s="14">
        <f t="shared" si="12"/>
        <v>19.955339889208574</v>
      </c>
      <c r="CC180" s="14">
        <f t="shared" si="12"/>
        <v>21.56968547109711</v>
      </c>
      <c r="CD180" s="14">
        <f t="shared" si="12"/>
        <v>23.8529402329088</v>
      </c>
      <c r="CE180" s="14">
        <f t="shared" si="12"/>
        <v>23.148194271481945</v>
      </c>
      <c r="CF180" s="14">
        <v>2.221266662571411</v>
      </c>
      <c r="CG180" s="14">
        <v>2.221266662571411</v>
      </c>
      <c r="CH180" s="14">
        <f>CH39-CH39*(1-CH55/CH202)</f>
        <v>2.0971844183659814</v>
      </c>
      <c r="CI180" s="14">
        <v>5.814526461022961</v>
      </c>
      <c r="CJ180" s="14">
        <v>2.8378004095513552</v>
      </c>
      <c r="CK180" s="14">
        <v>4.42270058708415</v>
      </c>
      <c r="CL180" s="14">
        <v>4.3604090295195848</v>
      </c>
      <c r="CM180" s="14">
        <v>4.2998477929984791</v>
      </c>
      <c r="CN180" s="14">
        <v>4.0084899580823112</v>
      </c>
      <c r="CO180" s="14">
        <v>4.2216687422166883</v>
      </c>
      <c r="CP180" s="14">
        <v>6.2199185486856718</v>
      </c>
      <c r="CQ180" s="14">
        <v>6.2878958005838763</v>
      </c>
      <c r="CR180" s="14">
        <v>6.3573753121925378</v>
      </c>
      <c r="CS180" s="14">
        <v>6.4284074385857508</v>
      </c>
      <c r="CT180" s="14">
        <v>6.4645220871171309</v>
      </c>
      <c r="CU180" s="14">
        <v>4.9747007281253852</v>
      </c>
      <c r="CV180" s="14">
        <v>5.019925280199252</v>
      </c>
      <c r="CW180" s="14">
        <v>5.0659796405680524</v>
      </c>
      <c r="CX180" s="14">
        <f>1.1763*1000/365</f>
        <v>3.2227397260273971</v>
      </c>
      <c r="CY180" s="14">
        <v>3.51</v>
      </c>
      <c r="CZ180" s="14">
        <f>1.21034*1000/365</f>
        <v>3.3159999999999998</v>
      </c>
      <c r="DA180" s="14">
        <f>1.21034*1000/365</f>
        <v>3.3159999999999998</v>
      </c>
      <c r="DB180" s="14">
        <f>1.41255*1000/365</f>
        <v>3.8699999999999997</v>
      </c>
      <c r="DC180" s="14">
        <f>1.806*1000/365</f>
        <v>4.9479452054794519</v>
      </c>
      <c r="DD180" s="14">
        <f>0.00746*1000</f>
        <v>7.46</v>
      </c>
      <c r="DE180" s="14">
        <f>0.007322*1000</f>
        <v>7.3220000000000001</v>
      </c>
      <c r="DF180" s="14">
        <f>0.007322*1000</f>
        <v>7.3220000000000001</v>
      </c>
      <c r="DG180" s="14">
        <v>6.569</v>
      </c>
      <c r="DH180" s="14">
        <v>6.3070000000000004</v>
      </c>
      <c r="DI180" s="14">
        <v>6.7910000000000004</v>
      </c>
      <c r="DJ180" s="14">
        <f>2.107/365*1000</f>
        <v>5.772602739726028</v>
      </c>
      <c r="DK180" s="23">
        <v>0</v>
      </c>
      <c r="DL180" s="23">
        <v>0</v>
      </c>
      <c r="DM180" s="23">
        <v>0</v>
      </c>
      <c r="DN180" s="14">
        <f>0.00586*1000</f>
        <v>5.8599999999999994</v>
      </c>
      <c r="DO180" s="14">
        <f>0.00586*1000</f>
        <v>5.8599999999999994</v>
      </c>
      <c r="DP180" s="14">
        <f>0.00954*1000</f>
        <v>9.5399999999999991</v>
      </c>
      <c r="DQ180" s="14">
        <f>0.00954*1000</f>
        <v>9.5399999999999991</v>
      </c>
      <c r="DR180" s="14">
        <f>0.00756*1000</f>
        <v>7.56</v>
      </c>
      <c r="DS180" s="14">
        <f>0.00756*1000</f>
        <v>7.56</v>
      </c>
      <c r="DT180" s="14">
        <f>0.00756*1000</f>
        <v>7.56</v>
      </c>
      <c r="DU180" s="14">
        <f>0.00756*1000</f>
        <v>7.56</v>
      </c>
      <c r="DV180" s="14">
        <f>0.000016*1000</f>
        <v>1.6E-2</v>
      </c>
      <c r="DW180" s="14">
        <f>0.00054*1000</f>
        <v>0.54</v>
      </c>
      <c r="DX180" s="14">
        <f>0.00058*1000</f>
        <v>0.57999999999999996</v>
      </c>
      <c r="DY180" s="14">
        <f>DY39-2.799124579*1000/365</f>
        <v>3.8928093726027404</v>
      </c>
      <c r="DZ180" s="14">
        <f>1.544429805*1000/365</f>
        <v>4.2313145342465752</v>
      </c>
      <c r="EA180" s="14">
        <f>EA39-2.675*1000/365</f>
        <v>4.2328767123287667</v>
      </c>
      <c r="EB180" s="14"/>
      <c r="EC180" s="14"/>
      <c r="ED180" s="14"/>
      <c r="EE180" s="14"/>
      <c r="EF180" s="14"/>
      <c r="EG180" s="14"/>
      <c r="EH180" s="14"/>
      <c r="EI180" s="14">
        <v>3.431259555717455</v>
      </c>
      <c r="EJ180" s="14">
        <f>0.028*9.82</f>
        <v>0.27496000000000004</v>
      </c>
      <c r="EK180" s="14"/>
      <c r="EL180" s="14">
        <v>3.431259555717455</v>
      </c>
      <c r="EM180" s="14"/>
      <c r="EN180" s="14">
        <v>6.07</v>
      </c>
      <c r="EO180" s="14"/>
      <c r="EP180" s="14">
        <v>5.6848999999999998</v>
      </c>
      <c r="EQ180" s="14">
        <v>7.23</v>
      </c>
      <c r="ER180" s="27">
        <v>3.2340205343282769</v>
      </c>
      <c r="ES180" s="27">
        <v>6.4268264840182674</v>
      </c>
      <c r="ET180" s="27">
        <v>3.7607790843334534</v>
      </c>
      <c r="EU180" s="27"/>
      <c r="EV180" s="27">
        <v>4.9066002490660034</v>
      </c>
      <c r="EW180" s="27">
        <v>3.8662322879459898</v>
      </c>
    </row>
    <row r="181" spans="1:153" ht="14" x14ac:dyDescent="0.2">
      <c r="A181" s="14" t="s">
        <v>151</v>
      </c>
      <c r="B181" s="14" t="s">
        <v>349</v>
      </c>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7">
        <f>AE40-AE40*(1-AE56/AE203)</f>
        <v>1.4287818529974958</v>
      </c>
      <c r="AF181" s="17">
        <f t="shared" ref="AF181:AP181" si="13">AF40-AF40*(1-AF56/AF203)</f>
        <v>1.4287818529974958</v>
      </c>
      <c r="AG181" s="17">
        <f t="shared" si="13"/>
        <v>1.4522045063253235</v>
      </c>
      <c r="AH181" s="17">
        <f t="shared" si="13"/>
        <v>1.4522045063253235</v>
      </c>
      <c r="AI181" s="17">
        <f t="shared" si="13"/>
        <v>1.4678004430302596</v>
      </c>
      <c r="AJ181" s="17">
        <f t="shared" si="13"/>
        <v>1.4678004430302596</v>
      </c>
      <c r="AK181" s="17">
        <f t="shared" si="13"/>
        <v>1.5181090586593515</v>
      </c>
      <c r="AL181" s="17">
        <f t="shared" si="13"/>
        <v>1.5181090586593515</v>
      </c>
      <c r="AM181" s="17">
        <f t="shared" si="13"/>
        <v>1.5673530943104903</v>
      </c>
      <c r="AN181" s="17">
        <f t="shared" si="13"/>
        <v>1.5673530943104903</v>
      </c>
      <c r="AO181" s="17">
        <f t="shared" si="13"/>
        <v>1.6575057670948079</v>
      </c>
      <c r="AP181" s="17">
        <f t="shared" si="13"/>
        <v>1.6575057670948079</v>
      </c>
      <c r="AQ181" s="14"/>
      <c r="AR181" s="14"/>
      <c r="AS181" s="14">
        <f>0.57335297*1000/365/6</f>
        <v>0.26180500913242005</v>
      </c>
      <c r="AT181" s="14">
        <f>0.57335297*1000/365/6</f>
        <v>0.26180500913242005</v>
      </c>
      <c r="AU181" s="14"/>
      <c r="AV181" s="14"/>
      <c r="AW181" s="14"/>
      <c r="AX181" s="14">
        <v>0</v>
      </c>
      <c r="AY181" s="14">
        <v>0</v>
      </c>
      <c r="AZ181" s="14">
        <f>0.1095*1000/365</f>
        <v>0.3</v>
      </c>
      <c r="BA181" s="14"/>
      <c r="BB181" s="17">
        <f>0.5/8</f>
        <v>6.25E-2</v>
      </c>
      <c r="BC181" s="14"/>
      <c r="BD181" s="14"/>
      <c r="BE181" s="14"/>
      <c r="BF181" s="14"/>
      <c r="BG181" s="14"/>
      <c r="BH181" s="14"/>
      <c r="BI181" s="14"/>
      <c r="BJ181" s="14"/>
      <c r="BK181" s="14"/>
      <c r="BL181" s="14"/>
      <c r="BM181" s="14"/>
      <c r="BN181" s="14"/>
      <c r="BO181" s="14"/>
      <c r="BP181" s="14">
        <v>1.0679000000000001</v>
      </c>
      <c r="BQ181" s="14">
        <v>1</v>
      </c>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23">
        <v>0</v>
      </c>
      <c r="DL181" s="23">
        <v>0</v>
      </c>
      <c r="DM181" s="23">
        <v>0</v>
      </c>
      <c r="DN181" s="14"/>
      <c r="DO181" s="14"/>
      <c r="DP181" s="14"/>
      <c r="DQ181" s="14"/>
      <c r="DR181" s="14"/>
      <c r="DS181" s="14"/>
      <c r="DT181" s="14"/>
      <c r="DU181" s="14"/>
      <c r="DV181" s="14">
        <f>0.00218*1000</f>
        <v>2.1800000000000002</v>
      </c>
      <c r="DW181" s="14">
        <f>0.00271*1000</f>
        <v>2.71</v>
      </c>
      <c r="DX181" s="14">
        <f>0.00296*1000</f>
        <v>2.96</v>
      </c>
      <c r="DY181" s="14"/>
      <c r="DZ181" s="14"/>
      <c r="EA181" s="14"/>
      <c r="EB181" s="14">
        <v>1.7629999999999999</v>
      </c>
      <c r="EC181" s="14">
        <v>1.9259999999999999</v>
      </c>
      <c r="ED181" s="14">
        <v>5.3840000000000003</v>
      </c>
      <c r="EE181" s="14">
        <v>12.196999999999999</v>
      </c>
      <c r="EF181" s="14"/>
      <c r="EG181" s="14"/>
      <c r="EH181" s="14"/>
      <c r="EI181" s="14"/>
      <c r="EJ181" s="14">
        <f>9.82*0.101</f>
        <v>0.99182000000000015</v>
      </c>
      <c r="EK181" s="14"/>
      <c r="EL181" s="14"/>
      <c r="EM181" s="14"/>
      <c r="EN181" s="14"/>
      <c r="EO181" s="14">
        <v>1.21</v>
      </c>
      <c r="EP181" s="14"/>
      <c r="EQ181" s="14"/>
      <c r="ER181" s="14"/>
      <c r="ES181" s="14"/>
      <c r="ET181" s="14"/>
      <c r="EU181" s="14">
        <f>4.27249399314854/4.8</f>
        <v>0.8901029152392792</v>
      </c>
      <c r="EV181" s="14"/>
      <c r="EW181" s="14"/>
    </row>
    <row r="182" spans="1:153" ht="14" x14ac:dyDescent="0.2">
      <c r="A182" s="14" t="s">
        <v>152</v>
      </c>
      <c r="B182" s="14" t="s">
        <v>349</v>
      </c>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f>0.00365*1000/365</f>
        <v>0.01</v>
      </c>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DF182" s="14"/>
      <c r="DG182" s="14"/>
      <c r="DH182" s="14"/>
      <c r="DI182" s="14"/>
      <c r="DJ182" s="14"/>
      <c r="DK182" s="23">
        <v>0</v>
      </c>
      <c r="DL182" s="23">
        <v>0</v>
      </c>
      <c r="DM182" s="23">
        <v>0</v>
      </c>
      <c r="DN182" s="14"/>
      <c r="DO182" s="14"/>
      <c r="DP182" s="14"/>
      <c r="DQ182" s="14"/>
      <c r="DR182" s="14"/>
      <c r="DS182" s="14"/>
      <c r="DT182" s="14"/>
      <c r="DU182" s="14"/>
      <c r="DV182" s="14"/>
      <c r="DW182" s="14"/>
      <c r="DX182" s="14"/>
      <c r="DY182" s="14"/>
      <c r="DZ182" s="14"/>
      <c r="EA182" s="14"/>
      <c r="EB182" s="14"/>
      <c r="EC182" s="14"/>
      <c r="ED182" s="14"/>
      <c r="EE182" s="14"/>
      <c r="EF182" s="14"/>
      <c r="EG182" s="14"/>
      <c r="EH182" s="14"/>
      <c r="EI182" s="14"/>
      <c r="EJ182" s="14"/>
      <c r="EK182" s="14"/>
      <c r="EL182" s="14"/>
      <c r="EM182" s="14"/>
      <c r="EN182" s="14"/>
      <c r="EO182" s="14"/>
      <c r="EP182" s="14"/>
      <c r="EQ182" s="14"/>
      <c r="ER182" s="14"/>
      <c r="ES182" s="14"/>
      <c r="ET182" s="14"/>
      <c r="EU182" s="14"/>
      <c r="EV182" s="14"/>
      <c r="EW182" s="14"/>
    </row>
    <row r="183" spans="1:153" ht="14" x14ac:dyDescent="0.2">
      <c r="A183" s="14" t="s">
        <v>153</v>
      </c>
      <c r="B183" s="14" t="s">
        <v>349</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23">
        <f>0.36195218</f>
        <v>0.36195218000000001</v>
      </c>
      <c r="AV183" s="14"/>
      <c r="AW183" s="14"/>
      <c r="AX183" s="14"/>
      <c r="AY183" s="14"/>
      <c r="AZ183" s="14">
        <f>0.292*1000/365</f>
        <v>0.8</v>
      </c>
      <c r="BA183" s="14"/>
      <c r="BB183" s="14"/>
      <c r="BC183" s="14"/>
      <c r="BD183" s="14"/>
      <c r="BE183" s="14"/>
      <c r="BF183" s="14"/>
      <c r="BG183" s="14"/>
      <c r="BH183" s="14"/>
      <c r="BI183" s="14"/>
      <c r="BJ183" s="14"/>
      <c r="BK183" s="14"/>
      <c r="BL183" s="14"/>
      <c r="BM183" s="14"/>
      <c r="BN183" s="14"/>
      <c r="BO183" s="14"/>
      <c r="BP183" s="14"/>
      <c r="BQ183" s="14">
        <f>0.0002*1000</f>
        <v>0.2</v>
      </c>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23">
        <v>0</v>
      </c>
      <c r="DL183" s="23">
        <v>0</v>
      </c>
      <c r="DM183" s="23">
        <v>0</v>
      </c>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f>0.033*8.75</f>
        <v>0.28875000000000001</v>
      </c>
      <c r="EJ183" s="14">
        <f>9.82*0.055</f>
        <v>0.54010000000000002</v>
      </c>
      <c r="EK183" s="14">
        <f>0.057*8.1</f>
        <v>0.4617</v>
      </c>
      <c r="EL183" s="14">
        <f>0.033*8.75</f>
        <v>0.28875000000000001</v>
      </c>
      <c r="EM183" s="14">
        <f>0.000136*1000/365*100</f>
        <v>3.7260273972602745E-2</v>
      </c>
      <c r="EN183" s="14"/>
      <c r="EO183" s="14"/>
      <c r="EP183" s="14"/>
      <c r="EQ183" s="14"/>
      <c r="ER183" s="14"/>
      <c r="ES183" s="14"/>
      <c r="ET183" s="14"/>
      <c r="EU183" s="14"/>
      <c r="EV183" s="14"/>
      <c r="EW183" s="14"/>
    </row>
    <row r="184" spans="1:153" ht="14" x14ac:dyDescent="0.2">
      <c r="A184" s="14" t="s">
        <v>154</v>
      </c>
      <c r="B184" s="14" t="s">
        <v>350</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f>0.58</f>
        <v>0.57999999999999996</v>
      </c>
      <c r="AW184" s="14">
        <f>0.58</f>
        <v>0.57999999999999996</v>
      </c>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23">
        <v>0.5</v>
      </c>
      <c r="DL184" s="23">
        <v>0.48</v>
      </c>
      <c r="DM184" s="23">
        <v>0.6098881987577639</v>
      </c>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row>
    <row r="185" spans="1:153" ht="14" x14ac:dyDescent="0.2">
      <c r="A185" s="14" t="s">
        <v>283</v>
      </c>
      <c r="B185" s="14" t="s">
        <v>353</v>
      </c>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v>0.79</v>
      </c>
      <c r="AW185" s="14">
        <v>0.79</v>
      </c>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row>
    <row r="186" spans="1:153" ht="14" x14ac:dyDescent="0.2">
      <c r="A186" s="14" t="s">
        <v>155</v>
      </c>
      <c r="B186" s="14" t="s">
        <v>351</v>
      </c>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row>
    <row r="187" spans="1:153" ht="14" x14ac:dyDescent="0.2">
      <c r="A187" s="14" t="s">
        <v>156</v>
      </c>
      <c r="B187" s="14" t="s">
        <v>349</v>
      </c>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DF187" s="14"/>
      <c r="DG187" s="14"/>
      <c r="DH187" s="14"/>
      <c r="DI187" s="14"/>
      <c r="DJ187" s="14"/>
      <c r="DK187" s="14"/>
      <c r="DL187" s="14"/>
      <c r="DM187" s="14"/>
      <c r="DN187" s="14"/>
      <c r="DO187" s="14"/>
      <c r="DP187" s="14"/>
      <c r="DQ187" s="14"/>
      <c r="DR187" s="14"/>
      <c r="DS187" s="14"/>
      <c r="DT187" s="14"/>
      <c r="DU187" s="14"/>
      <c r="DV187" s="14"/>
      <c r="DW187" s="14"/>
      <c r="DX187" s="14"/>
      <c r="DY187" s="14"/>
      <c r="DZ187" s="14"/>
      <c r="EA187" s="14"/>
      <c r="EB187" s="14"/>
      <c r="EC187" s="14"/>
      <c r="ED187" s="14"/>
      <c r="EE187" s="14"/>
      <c r="EF187" s="14">
        <v>1.1999999999999997</v>
      </c>
      <c r="EG187" s="14">
        <v>0.84705882352941164</v>
      </c>
      <c r="EH187" s="14">
        <v>0.82191780821917804</v>
      </c>
      <c r="EI187" s="14"/>
      <c r="EJ187" s="14"/>
      <c r="EK187" s="14"/>
      <c r="EL187" s="14"/>
      <c r="EM187" s="14"/>
      <c r="EN187" s="14"/>
      <c r="EO187" s="14"/>
      <c r="EP187" s="14"/>
      <c r="EQ187" s="14"/>
      <c r="ER187" s="14"/>
      <c r="ES187" s="14"/>
      <c r="ET187" s="14"/>
      <c r="EU187" s="14"/>
      <c r="EV187" s="14"/>
      <c r="EW187" s="14"/>
    </row>
    <row r="188" spans="1:153" ht="14" x14ac:dyDescent="0.2">
      <c r="A188" s="14" t="s">
        <v>335</v>
      </c>
      <c r="B188" s="14" t="s">
        <v>345</v>
      </c>
      <c r="C188" s="14">
        <v>1</v>
      </c>
      <c r="D188" s="14">
        <v>1</v>
      </c>
      <c r="E188" s="14">
        <v>1</v>
      </c>
      <c r="F188" s="14">
        <v>1</v>
      </c>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DF188" s="14"/>
      <c r="DG188" s="14"/>
      <c r="DH188" s="14"/>
      <c r="DI188" s="14"/>
      <c r="DJ188" s="14"/>
      <c r="DK188" s="14"/>
      <c r="DL188" s="14"/>
      <c r="DM188" s="14"/>
      <c r="DN188" s="14"/>
      <c r="DO188" s="14"/>
      <c r="DP188" s="14"/>
      <c r="DQ188" s="14"/>
      <c r="DR188" s="14"/>
      <c r="DS188" s="14"/>
      <c r="DT188" s="14"/>
      <c r="DU188" s="14"/>
      <c r="DV188" s="14"/>
      <c r="DW188" s="14"/>
      <c r="DX188" s="14"/>
      <c r="DY188" s="14"/>
      <c r="DZ188" s="14"/>
      <c r="EA188" s="14"/>
      <c r="EB188" s="14"/>
      <c r="EC188" s="14"/>
      <c r="ED188" s="14"/>
      <c r="EE188" s="14"/>
      <c r="EF188" s="14"/>
      <c r="EG188" s="14"/>
      <c r="EH188" s="14"/>
      <c r="EI188" s="14"/>
      <c r="EJ188" s="14"/>
      <c r="EK188" s="14"/>
      <c r="EL188" s="14"/>
      <c r="EM188" s="14"/>
      <c r="EN188" s="14"/>
      <c r="EO188" s="14"/>
      <c r="EP188" s="14"/>
      <c r="EQ188" s="14"/>
      <c r="ER188" s="14"/>
      <c r="ES188" s="14"/>
      <c r="ET188" s="14"/>
      <c r="EU188" s="14"/>
      <c r="EV188" s="14"/>
      <c r="EW188" s="14"/>
    </row>
    <row r="189" spans="1:153" ht="14" x14ac:dyDescent="0.2">
      <c r="A189" s="14" t="s">
        <v>336</v>
      </c>
      <c r="B189" s="14" t="s">
        <v>345</v>
      </c>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DF189" s="14"/>
      <c r="DG189" s="14"/>
      <c r="DH189" s="14"/>
      <c r="DI189" s="14"/>
      <c r="DJ189" s="14"/>
      <c r="DK189" s="14"/>
      <c r="DL189" s="14"/>
      <c r="DM189" s="14"/>
      <c r="DN189" s="14"/>
      <c r="DO189" s="14"/>
      <c r="DP189" s="14"/>
      <c r="DQ189" s="14"/>
      <c r="DR189" s="14"/>
      <c r="DS189" s="14"/>
      <c r="DT189" s="14"/>
      <c r="DU189" s="14"/>
      <c r="DV189" s="14"/>
      <c r="DW189" s="14"/>
      <c r="DX189" s="14"/>
      <c r="DY189" s="14"/>
      <c r="DZ189" s="14"/>
      <c r="EA189" s="14"/>
      <c r="EB189" s="14"/>
      <c r="EC189" s="14"/>
      <c r="ED189" s="14"/>
      <c r="EE189" s="14"/>
      <c r="EF189" s="14"/>
      <c r="EG189" s="14"/>
      <c r="EH189" s="14"/>
      <c r="EI189" s="14"/>
      <c r="EJ189" s="14"/>
      <c r="EK189" s="14"/>
      <c r="EL189" s="14"/>
      <c r="EM189" s="14"/>
      <c r="EN189" s="14"/>
      <c r="EO189" s="14"/>
      <c r="EP189" s="14"/>
      <c r="EQ189" s="14"/>
      <c r="ER189" s="14"/>
      <c r="ES189" s="14"/>
      <c r="ET189" s="14"/>
      <c r="EU189" s="14"/>
      <c r="EV189" s="14"/>
      <c r="EW189" s="14"/>
    </row>
    <row r="190" spans="1:153" ht="14" x14ac:dyDescent="0.2">
      <c r="A190" s="14" t="s">
        <v>337</v>
      </c>
      <c r="B190" s="14" t="s">
        <v>345</v>
      </c>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DF190" s="14"/>
      <c r="DG190" s="14"/>
      <c r="DH190" s="14"/>
      <c r="DI190" s="14"/>
      <c r="DJ190" s="14"/>
      <c r="DK190" s="14"/>
      <c r="DL190" s="14"/>
      <c r="DM190" s="14"/>
      <c r="DN190" s="14"/>
      <c r="DO190" s="14"/>
      <c r="DP190" s="14"/>
      <c r="DQ190" s="14"/>
      <c r="DR190" s="14"/>
      <c r="DS190" s="14"/>
      <c r="DT190" s="14"/>
      <c r="DU190" s="14"/>
      <c r="DV190" s="14"/>
      <c r="DW190" s="14"/>
      <c r="DX190" s="14"/>
      <c r="DY190" s="14"/>
      <c r="DZ190" s="14"/>
      <c r="EA190" s="14"/>
      <c r="EB190" s="14"/>
      <c r="EC190" s="14"/>
      <c r="ED190" s="14"/>
      <c r="EE190" s="14"/>
      <c r="EF190" s="14"/>
      <c r="EG190" s="14"/>
      <c r="EH190" s="14"/>
      <c r="EI190" s="14"/>
      <c r="EJ190" s="14"/>
      <c r="EK190" s="14"/>
      <c r="EL190" s="14"/>
      <c r="EM190" s="14"/>
      <c r="EN190" s="14"/>
      <c r="EO190" s="14"/>
      <c r="EP190" s="14"/>
      <c r="EQ190" s="14"/>
      <c r="ER190" s="14"/>
      <c r="ES190" s="14"/>
      <c r="ET190" s="14"/>
      <c r="EU190" s="14"/>
      <c r="EV190" s="14"/>
      <c r="EW190" s="14"/>
    </row>
    <row r="191" spans="1:153" ht="14" x14ac:dyDescent="0.2">
      <c r="A191" s="14" t="s">
        <v>338</v>
      </c>
      <c r="B191" s="14" t="s">
        <v>345</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row>
    <row r="192" spans="1:153" ht="14" x14ac:dyDescent="0.2">
      <c r="A192" s="14" t="s">
        <v>339</v>
      </c>
      <c r="B192" s="14" t="s">
        <v>345</v>
      </c>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4"/>
      <c r="DQ192" s="14"/>
      <c r="DR192" s="14"/>
      <c r="DS192" s="14"/>
      <c r="DT192" s="14"/>
      <c r="DU192" s="14"/>
      <c r="DV192" s="14"/>
      <c r="DW192" s="14"/>
      <c r="DX192" s="14"/>
      <c r="DY192" s="14"/>
      <c r="DZ192" s="14"/>
      <c r="EA192" s="14"/>
      <c r="EB192" s="14"/>
      <c r="EC192" s="14"/>
      <c r="ED192" s="14"/>
      <c r="EE192" s="14"/>
      <c r="EF192" s="14"/>
      <c r="EG192" s="14"/>
      <c r="EH192" s="14"/>
      <c r="EI192" s="14"/>
      <c r="EJ192" s="14"/>
      <c r="EK192" s="14"/>
      <c r="EL192" s="14"/>
      <c r="EM192" s="14"/>
      <c r="EN192" s="14"/>
      <c r="EO192" s="14"/>
      <c r="EP192" s="14"/>
      <c r="EQ192" s="14"/>
      <c r="ER192" s="14"/>
      <c r="ES192" s="14"/>
      <c r="ET192" s="14"/>
      <c r="EU192" s="14"/>
      <c r="EV192" s="14"/>
      <c r="EW192" s="14"/>
    </row>
    <row r="193" spans="1:153" ht="14" x14ac:dyDescent="0.2">
      <c r="A193" s="14" t="s">
        <v>340</v>
      </c>
      <c r="B193" s="14" t="s">
        <v>345</v>
      </c>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DF193" s="14"/>
      <c r="DG193" s="14"/>
      <c r="DH193" s="14"/>
      <c r="DI193" s="14"/>
      <c r="DJ193" s="14"/>
      <c r="DK193" s="14"/>
      <c r="DL193" s="14"/>
      <c r="DM193" s="14"/>
      <c r="DN193" s="14"/>
      <c r="DO193" s="14"/>
      <c r="DP193" s="14"/>
      <c r="DQ193" s="14"/>
      <c r="DR193" s="14"/>
      <c r="DS193" s="14"/>
      <c r="DT193" s="14"/>
      <c r="DU193" s="14"/>
      <c r="DV193" s="14"/>
      <c r="DW193" s="14"/>
      <c r="DX193" s="14"/>
      <c r="DY193" s="14"/>
      <c r="DZ193" s="14"/>
      <c r="EA193" s="14"/>
      <c r="EB193" s="14"/>
      <c r="EC193" s="14"/>
      <c r="ED193" s="14"/>
      <c r="EE193" s="14"/>
      <c r="EF193" s="14"/>
      <c r="EG193" s="14"/>
      <c r="EH193" s="14"/>
      <c r="EI193" s="14"/>
      <c r="EJ193" s="14"/>
      <c r="EK193" s="14"/>
      <c r="EL193" s="14"/>
      <c r="EM193" s="14"/>
      <c r="EN193" s="14"/>
      <c r="EO193" s="14"/>
      <c r="EP193" s="14"/>
      <c r="EQ193" s="14"/>
      <c r="ER193" s="14"/>
      <c r="ES193" s="14"/>
      <c r="ET193" s="14"/>
      <c r="EU193" s="14"/>
      <c r="EV193" s="14"/>
      <c r="EW193" s="14"/>
    </row>
    <row r="194" spans="1:153" ht="14" x14ac:dyDescent="0.2">
      <c r="A194" s="14" t="s">
        <v>341</v>
      </c>
      <c r="B194" s="14" t="s">
        <v>345</v>
      </c>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DF194" s="14"/>
      <c r="DG194" s="14"/>
      <c r="DH194" s="14"/>
      <c r="DI194" s="14"/>
      <c r="DJ194" s="14"/>
      <c r="DK194" s="14"/>
      <c r="DL194" s="14"/>
      <c r="DM194" s="14"/>
      <c r="DN194" s="14"/>
      <c r="DO194" s="14"/>
      <c r="DP194" s="14"/>
      <c r="DQ194" s="14"/>
      <c r="DR194" s="14"/>
      <c r="DS194" s="14"/>
      <c r="DT194" s="14"/>
      <c r="DU194" s="14"/>
      <c r="DV194" s="14"/>
      <c r="DW194" s="14"/>
      <c r="DX194" s="14"/>
      <c r="DY194" s="14"/>
      <c r="DZ194" s="14"/>
      <c r="EA194" s="14"/>
      <c r="EB194" s="14"/>
      <c r="EC194" s="14"/>
      <c r="ED194" s="14"/>
      <c r="EE194" s="14"/>
      <c r="EF194" s="14"/>
      <c r="EG194" s="14"/>
      <c r="EH194" s="14"/>
      <c r="EI194" s="14"/>
      <c r="EJ194" s="14"/>
      <c r="EK194" s="14"/>
      <c r="EL194" s="14"/>
      <c r="EM194" s="14"/>
      <c r="EN194" s="14"/>
      <c r="EO194" s="14"/>
      <c r="EP194" s="14"/>
      <c r="EQ194" s="14"/>
      <c r="ER194" s="14"/>
      <c r="ES194" s="14"/>
      <c r="ET194" s="14"/>
      <c r="EU194" s="14"/>
      <c r="EV194" s="14"/>
      <c r="EW194" s="14"/>
    </row>
    <row r="195" spans="1:153" ht="15" customHeight="1" x14ac:dyDescent="0.2">
      <c r="A195" s="14" t="s">
        <v>157</v>
      </c>
      <c r="B195" s="14" t="s">
        <v>349</v>
      </c>
      <c r="C195" s="23"/>
      <c r="D195" s="23"/>
      <c r="E195" s="23"/>
      <c r="F195" s="23"/>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DF195" s="14"/>
      <c r="DG195" s="14"/>
      <c r="DH195" s="14"/>
      <c r="DI195" s="14"/>
      <c r="DJ195" s="14"/>
      <c r="DK195" s="14"/>
      <c r="DL195" s="14"/>
      <c r="DM195" s="14"/>
      <c r="DN195" s="14"/>
      <c r="DO195" s="14"/>
      <c r="DP195" s="14"/>
      <c r="DQ195" s="14"/>
      <c r="DR195" s="14"/>
      <c r="DS195" s="14"/>
      <c r="DT195" s="14"/>
      <c r="DU195" s="14"/>
      <c r="DV195" s="14"/>
      <c r="DW195" s="14"/>
      <c r="DX195" s="14"/>
      <c r="DY195" s="14"/>
      <c r="DZ195" s="14"/>
      <c r="EA195" s="14"/>
      <c r="EB195" s="14"/>
      <c r="EC195" s="14"/>
      <c r="ED195" s="14"/>
      <c r="EE195" s="14"/>
      <c r="EF195" s="14"/>
      <c r="EG195" s="14"/>
      <c r="EH195" s="14"/>
      <c r="EI195" s="14"/>
      <c r="EJ195" s="14"/>
      <c r="EK195" s="14"/>
      <c r="EL195" s="14"/>
      <c r="EM195" s="14"/>
      <c r="EN195" s="14"/>
      <c r="EO195" s="14"/>
      <c r="EP195" s="14"/>
      <c r="EQ195" s="14"/>
      <c r="ER195" s="14"/>
      <c r="ES195" s="14"/>
      <c r="ET195" s="14"/>
      <c r="EU195" s="14"/>
      <c r="EV195" s="14"/>
      <c r="EW195" s="14"/>
    </row>
    <row r="196" spans="1:153" ht="14" x14ac:dyDescent="0.2">
      <c r="A196" s="14" t="s">
        <v>320</v>
      </c>
      <c r="B196" s="14" t="s">
        <v>349</v>
      </c>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DF196" s="14"/>
      <c r="DG196" s="14"/>
      <c r="DH196" s="14"/>
      <c r="DI196" s="14"/>
      <c r="DJ196" s="14"/>
      <c r="DK196" s="14"/>
      <c r="DL196" s="14"/>
      <c r="DM196" s="14"/>
      <c r="DN196" s="14"/>
      <c r="DO196" s="14"/>
      <c r="DP196" s="14"/>
      <c r="DQ196" s="14"/>
      <c r="DR196" s="14"/>
      <c r="DS196" s="14"/>
      <c r="DT196" s="14"/>
      <c r="DU196" s="14"/>
      <c r="DV196" s="14"/>
      <c r="DW196" s="14"/>
      <c r="DX196" s="14"/>
      <c r="DY196" s="14"/>
      <c r="DZ196" s="14"/>
      <c r="EA196" s="14"/>
      <c r="EB196" s="14"/>
      <c r="EC196" s="14"/>
      <c r="ED196" s="14"/>
      <c r="EE196" s="14"/>
      <c r="EF196" s="14"/>
      <c r="EG196" s="14"/>
      <c r="EH196" s="14"/>
      <c r="EI196" s="14"/>
      <c r="EJ196" s="14"/>
      <c r="EK196" s="14"/>
      <c r="EL196" s="14"/>
      <c r="EM196" s="14"/>
      <c r="EN196" s="14"/>
      <c r="EO196" s="14"/>
      <c r="EP196" s="14"/>
      <c r="EQ196" s="14"/>
      <c r="ER196" s="14"/>
      <c r="ES196" s="14"/>
      <c r="ET196" s="14"/>
      <c r="EU196" s="14"/>
      <c r="EV196" s="14"/>
      <c r="EW196" s="14"/>
    </row>
    <row r="197" spans="1:153" ht="14" x14ac:dyDescent="0.2">
      <c r="A197" s="14" t="s">
        <v>158</v>
      </c>
      <c r="B197" s="14" t="s">
        <v>349</v>
      </c>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DF197" s="14"/>
      <c r="DG197" s="14"/>
      <c r="DH197" s="14"/>
      <c r="DI197" s="14"/>
      <c r="DJ197" s="14"/>
      <c r="DK197" s="14"/>
      <c r="DL197" s="14"/>
      <c r="DM197" s="14"/>
      <c r="DN197" s="14"/>
      <c r="DO197" s="14"/>
      <c r="DP197" s="14"/>
      <c r="DQ197" s="14"/>
      <c r="DR197" s="14"/>
      <c r="DS197" s="14"/>
      <c r="DT197" s="14"/>
      <c r="DU197" s="14"/>
      <c r="DV197" s="14"/>
      <c r="DW197" s="14"/>
      <c r="DX197" s="14"/>
      <c r="DY197" s="14"/>
      <c r="DZ197" s="14"/>
      <c r="EA197" s="14"/>
      <c r="EB197" s="14"/>
      <c r="EC197" s="14"/>
      <c r="ED197" s="14"/>
      <c r="EE197" s="14"/>
      <c r="EF197" s="14"/>
      <c r="EG197" s="14"/>
      <c r="EH197" s="14"/>
      <c r="EI197" s="14"/>
      <c r="EJ197" s="14"/>
      <c r="EK197" s="14"/>
      <c r="EL197" s="14"/>
      <c r="EM197" s="14"/>
      <c r="EN197" s="14"/>
      <c r="EO197" s="14"/>
      <c r="EP197" s="14"/>
      <c r="EQ197" s="14"/>
      <c r="ER197" s="14"/>
      <c r="ES197" s="14"/>
      <c r="ET197" s="14"/>
      <c r="EU197" s="14"/>
      <c r="EV197" s="14"/>
      <c r="EW197" s="14"/>
    </row>
    <row r="198" spans="1:153" ht="14" x14ac:dyDescent="0.2">
      <c r="A198" s="14" t="s">
        <v>159</v>
      </c>
      <c r="B198" s="14" t="s">
        <v>349</v>
      </c>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DF198" s="14"/>
      <c r="DG198" s="14"/>
      <c r="DH198" s="14"/>
      <c r="DI198" s="14"/>
      <c r="DJ198" s="14"/>
      <c r="DK198" s="14"/>
      <c r="DL198" s="14"/>
      <c r="DM198" s="14"/>
      <c r="DN198" s="14"/>
      <c r="DO198" s="14"/>
      <c r="DP198" s="14"/>
      <c r="DQ198" s="14"/>
      <c r="DR198" s="14"/>
      <c r="DS198" s="14"/>
      <c r="DT198" s="14"/>
      <c r="DU198" s="14"/>
      <c r="DV198" s="14"/>
      <c r="DW198" s="14"/>
      <c r="DX198" s="14"/>
      <c r="DY198" s="14"/>
      <c r="DZ198" s="14"/>
      <c r="EA198" s="14"/>
      <c r="EB198" s="14"/>
      <c r="EC198" s="14"/>
      <c r="ED198" s="14"/>
      <c r="EE198" s="14"/>
      <c r="EF198" s="14"/>
      <c r="EG198" s="14"/>
      <c r="EH198" s="14"/>
      <c r="EI198" s="14"/>
      <c r="EJ198" s="14"/>
      <c r="EK198" s="14"/>
      <c r="EL198" s="14"/>
      <c r="EM198" s="14"/>
      <c r="EN198" s="14"/>
      <c r="EO198" s="14"/>
      <c r="EP198" s="14"/>
      <c r="EQ198" s="14"/>
      <c r="ER198" s="14"/>
      <c r="ES198" s="14"/>
      <c r="ET198" s="14"/>
      <c r="EU198" s="14"/>
      <c r="EV198" s="14"/>
      <c r="EW198" s="14"/>
    </row>
    <row r="199" spans="1:153" ht="14" x14ac:dyDescent="0.2">
      <c r="A199" s="14" t="s">
        <v>160</v>
      </c>
      <c r="B199" s="14" t="s">
        <v>350</v>
      </c>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row>
    <row r="200" spans="1:153" ht="14" x14ac:dyDescent="0.2">
      <c r="A200" s="14" t="s">
        <v>161</v>
      </c>
      <c r="B200" s="14" t="s">
        <v>351</v>
      </c>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DF200" s="14"/>
      <c r="DG200" s="14"/>
      <c r="DH200" s="14"/>
      <c r="DI200" s="14"/>
      <c r="DJ200" s="14"/>
      <c r="DK200" s="14"/>
      <c r="DL200" s="14"/>
      <c r="DM200" s="14"/>
      <c r="DN200" s="14"/>
      <c r="DO200" s="14"/>
      <c r="DP200" s="14"/>
      <c r="DQ200" s="14"/>
      <c r="DR200" s="14"/>
      <c r="DS200" s="14"/>
      <c r="DT200" s="14"/>
      <c r="DU200" s="14"/>
      <c r="DV200" s="14"/>
      <c r="DW200" s="14"/>
      <c r="DX200" s="14"/>
      <c r="DY200" s="14"/>
      <c r="DZ200" s="14"/>
      <c r="EA200" s="14"/>
      <c r="EB200" s="14"/>
      <c r="EC200" s="14"/>
      <c r="ED200" s="14"/>
      <c r="EE200" s="14"/>
      <c r="EF200" s="14"/>
      <c r="EG200" s="14"/>
      <c r="EH200" s="14"/>
      <c r="EI200" s="14"/>
      <c r="EJ200" s="14"/>
      <c r="EK200" s="14"/>
      <c r="EL200" s="14"/>
      <c r="EM200" s="14"/>
      <c r="EN200" s="14"/>
      <c r="EO200" s="14"/>
      <c r="EP200" s="14"/>
      <c r="EQ200" s="14"/>
      <c r="ER200" s="14"/>
      <c r="ES200" s="14"/>
      <c r="ET200" s="14"/>
      <c r="EU200" s="14"/>
      <c r="EV200" s="14"/>
      <c r="EW200" s="14"/>
    </row>
    <row r="201" spans="1:153" ht="14" x14ac:dyDescent="0.2">
      <c r="A201" s="14" t="s">
        <v>162</v>
      </c>
      <c r="B201" s="14" t="s">
        <v>349</v>
      </c>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row>
    <row r="202" spans="1:153" ht="14" x14ac:dyDescent="0.2">
      <c r="A202" s="14" t="s">
        <v>163</v>
      </c>
      <c r="B202" s="14" t="s">
        <v>345</v>
      </c>
      <c r="C202" s="14">
        <v>0.26200000000000001</v>
      </c>
      <c r="D202" s="14">
        <v>0.224</v>
      </c>
      <c r="E202" s="14">
        <v>0.25700000000000001</v>
      </c>
      <c r="F202" s="14">
        <v>0.221</v>
      </c>
      <c r="G202" s="14">
        <v>0.23649999999999999</v>
      </c>
      <c r="H202" s="14">
        <v>0.23649999999999999</v>
      </c>
      <c r="I202" s="14">
        <v>0.2379</v>
      </c>
      <c r="J202" s="14">
        <v>0.2379</v>
      </c>
      <c r="K202" s="14">
        <v>0.23549999999999999</v>
      </c>
      <c r="L202" s="14">
        <v>0.23549999999999999</v>
      </c>
      <c r="M202" s="14">
        <v>0.2394</v>
      </c>
      <c r="N202" s="14">
        <v>0.2394</v>
      </c>
      <c r="O202" s="14">
        <v>0.23719999999999999</v>
      </c>
      <c r="P202" s="14">
        <v>0.23719999999999999</v>
      </c>
      <c r="Q202" s="14">
        <v>0.2344</v>
      </c>
      <c r="R202" s="14">
        <v>0.2344</v>
      </c>
      <c r="S202" s="14">
        <v>0.21479999999999999</v>
      </c>
      <c r="T202" s="14">
        <v>0.21479999999999999</v>
      </c>
      <c r="U202" s="14">
        <v>0.21190000000000001</v>
      </c>
      <c r="V202" s="14">
        <v>0.21190000000000001</v>
      </c>
      <c r="W202" s="14">
        <v>0.2162</v>
      </c>
      <c r="X202" s="14">
        <v>0.2162</v>
      </c>
      <c r="Y202" s="14">
        <v>0.2167</v>
      </c>
      <c r="Z202" s="14">
        <v>0.2167</v>
      </c>
      <c r="AA202" s="14">
        <v>0.2167</v>
      </c>
      <c r="AB202" s="14">
        <v>0.2167</v>
      </c>
      <c r="AC202" s="14">
        <v>0.2248</v>
      </c>
      <c r="AD202" s="14">
        <v>0.2248</v>
      </c>
      <c r="AE202" s="14"/>
      <c r="AF202" s="14"/>
      <c r="AG202" s="14"/>
      <c r="AH202" s="14"/>
      <c r="AI202" s="14"/>
      <c r="AJ202" s="14"/>
      <c r="AK202" s="14"/>
      <c r="AL202" s="14"/>
      <c r="AM202" s="14"/>
      <c r="AN202" s="14"/>
      <c r="AO202" s="14"/>
      <c r="AP202" s="14"/>
      <c r="AQ202" s="14">
        <v>0.27279999999999999</v>
      </c>
      <c r="AR202" s="14">
        <v>0.26769999999999999</v>
      </c>
      <c r="AS202" s="14"/>
      <c r="AT202" s="14"/>
      <c r="AU202" s="14"/>
      <c r="AV202" s="14"/>
      <c r="AW202" s="14"/>
      <c r="AX202" s="14"/>
      <c r="AY202" s="14"/>
      <c r="AZ202" s="14"/>
      <c r="BA202" s="14"/>
      <c r="BB202" s="14"/>
      <c r="BC202" s="14">
        <v>0.44</v>
      </c>
      <c r="BD202" s="14">
        <v>0.27879999999999999</v>
      </c>
      <c r="BE202" s="14">
        <v>0.27879999999999999</v>
      </c>
      <c r="BF202" s="14"/>
      <c r="BG202" s="14"/>
      <c r="BH202" s="14"/>
      <c r="BI202" s="14"/>
      <c r="BJ202" s="14"/>
      <c r="BK202" s="14"/>
      <c r="BL202" s="14">
        <v>0.2165</v>
      </c>
      <c r="BM202" s="14">
        <v>0.21429999999999999</v>
      </c>
      <c r="BN202" s="14">
        <v>0.21429999999999999</v>
      </c>
      <c r="BO202" s="14">
        <v>0.2122</v>
      </c>
      <c r="BP202" s="14"/>
      <c r="BQ202" s="14">
        <v>0.44900000000000001</v>
      </c>
      <c r="BR202" s="14">
        <v>0.44490000000000002</v>
      </c>
      <c r="BS202" s="14">
        <v>0.44490000000000002</v>
      </c>
      <c r="BT202" s="14">
        <v>0.44490000000000002</v>
      </c>
      <c r="BU202" s="14">
        <v>0.44490000000000002</v>
      </c>
      <c r="BV202" s="14">
        <v>0.44490000000000002</v>
      </c>
      <c r="BW202" s="14">
        <v>0.44490000000000002</v>
      </c>
      <c r="BX202" s="14">
        <v>0.2555</v>
      </c>
      <c r="BY202" s="14">
        <v>0.26300000000000001</v>
      </c>
      <c r="BZ202" s="14">
        <v>0.25340000000000001</v>
      </c>
      <c r="CA202" s="14">
        <v>0.25869999999999999</v>
      </c>
      <c r="CB202" s="14">
        <v>0.25519999999999998</v>
      </c>
      <c r="CC202" s="14">
        <v>0.2361</v>
      </c>
      <c r="CD202" s="14">
        <v>0.2135</v>
      </c>
      <c r="CE202" s="14">
        <v>0.22</v>
      </c>
      <c r="CF202" s="14">
        <v>0.223</v>
      </c>
      <c r="CG202" s="14">
        <v>0.223</v>
      </c>
      <c r="CH202" s="14">
        <v>0.307</v>
      </c>
      <c r="CI202" s="14">
        <v>0.27800000000000002</v>
      </c>
      <c r="CJ202" s="14">
        <v>0.24135999999999999</v>
      </c>
      <c r="CK202" s="14">
        <v>0.21</v>
      </c>
      <c r="CL202" s="14">
        <v>0.21299999999999999</v>
      </c>
      <c r="CM202" s="14">
        <v>0.216</v>
      </c>
      <c r="CN202" s="14">
        <v>0.23169999999999999</v>
      </c>
      <c r="CO202" s="14">
        <v>0.22</v>
      </c>
      <c r="CP202" s="14">
        <v>0.185</v>
      </c>
      <c r="CQ202" s="14">
        <v>0.183</v>
      </c>
      <c r="CR202" s="14">
        <v>0.18099999999999999</v>
      </c>
      <c r="CS202" s="14">
        <v>0.17899999999999999</v>
      </c>
      <c r="CT202" s="14">
        <v>0.17799999999999999</v>
      </c>
      <c r="CU202" s="14">
        <v>0.222</v>
      </c>
      <c r="CV202" s="14">
        <v>0.22</v>
      </c>
      <c r="CW202" s="14">
        <v>0.218</v>
      </c>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v>0.29699999999999999</v>
      </c>
      <c r="DZ202" s="14">
        <f>0.297*0.92</f>
        <v>0.27323999999999998</v>
      </c>
      <c r="EA202" s="14">
        <f>0.297*0.92</f>
        <v>0.27323999999999998</v>
      </c>
      <c r="EB202" s="14"/>
      <c r="EC202" s="14"/>
      <c r="ED202" s="14"/>
      <c r="EE202" s="14"/>
      <c r="EF202" s="14"/>
      <c r="EG202" s="14"/>
      <c r="EH202" s="14"/>
      <c r="EI202" s="14"/>
      <c r="EJ202" s="14"/>
      <c r="EK202" s="14"/>
      <c r="EL202" s="14"/>
      <c r="EM202" s="14"/>
      <c r="EN202" s="14"/>
      <c r="EO202" s="14"/>
      <c r="EP202" s="14"/>
      <c r="EQ202" s="14"/>
      <c r="ER202" s="14">
        <v>0.40239999999999998</v>
      </c>
      <c r="ES202" s="14">
        <v>0.24</v>
      </c>
      <c r="ET202" s="14">
        <v>0.33900000000000002</v>
      </c>
      <c r="EU202" s="14">
        <v>0.31869999999999998</v>
      </c>
      <c r="EV202" s="14">
        <v>0.22</v>
      </c>
      <c r="EW202" s="14">
        <v>0.2792</v>
      </c>
    </row>
    <row r="203" spans="1:153" ht="14" x14ac:dyDescent="0.2">
      <c r="A203" s="14" t="s">
        <v>164</v>
      </c>
      <c r="B203" s="14" t="s">
        <v>345</v>
      </c>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v>0.33479999999999999</v>
      </c>
      <c r="AF203" s="14">
        <v>0.33479999999999999</v>
      </c>
      <c r="AG203" s="14">
        <v>0.32940000000000003</v>
      </c>
      <c r="AH203" s="14">
        <v>0.32940000000000003</v>
      </c>
      <c r="AI203" s="14">
        <v>0.32590000000000002</v>
      </c>
      <c r="AJ203" s="14">
        <v>0.32590000000000002</v>
      </c>
      <c r="AK203" s="14">
        <v>0.31509999999999999</v>
      </c>
      <c r="AL203" s="14">
        <v>0.31509999999999999</v>
      </c>
      <c r="AM203" s="14">
        <v>0.30520000000000003</v>
      </c>
      <c r="AN203" s="14">
        <v>0.30520000000000003</v>
      </c>
      <c r="AO203" s="14">
        <v>0.28860000000000002</v>
      </c>
      <c r="AP203" s="14">
        <v>0.28860000000000002</v>
      </c>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c r="EM203" s="14"/>
      <c r="EN203" s="14"/>
      <c r="EO203" s="14"/>
      <c r="EP203" s="14"/>
      <c r="EQ203" s="14"/>
      <c r="ER203" s="14"/>
      <c r="ES203" s="14"/>
      <c r="ET203" s="14"/>
      <c r="EU203" s="14"/>
      <c r="EV203" s="14"/>
      <c r="EW203" s="14"/>
    </row>
    <row r="204" spans="1:153" ht="14" x14ac:dyDescent="0.2">
      <c r="A204" s="14" t="s">
        <v>165</v>
      </c>
      <c r="B204" s="14" t="s">
        <v>345</v>
      </c>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c r="EM204" s="14"/>
      <c r="EN204" s="14"/>
      <c r="EO204" s="14"/>
      <c r="EP204" s="14"/>
      <c r="EQ204" s="14"/>
      <c r="ER204" s="14"/>
      <c r="ES204" s="14"/>
      <c r="ET204" s="14"/>
      <c r="EU204" s="14"/>
      <c r="EV204" s="14"/>
      <c r="EW204" s="14"/>
    </row>
    <row r="205" spans="1:153" ht="14" x14ac:dyDescent="0.2">
      <c r="A205" s="14" t="s">
        <v>3</v>
      </c>
      <c r="B205" s="14" t="s">
        <v>345</v>
      </c>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v>4.8599999999999997E-2</v>
      </c>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c r="EM205" s="14"/>
      <c r="EN205" s="14"/>
      <c r="EO205" s="14"/>
      <c r="EP205" s="14"/>
      <c r="EQ205" s="14"/>
      <c r="ER205" s="14"/>
      <c r="ES205" s="14"/>
      <c r="ET205" s="14"/>
      <c r="EU205" s="14"/>
      <c r="EV205" s="14"/>
      <c r="EW205" s="14"/>
    </row>
    <row r="206" spans="1:153" ht="14" x14ac:dyDescent="0.2">
      <c r="A206" s="14" t="s">
        <v>166</v>
      </c>
      <c r="B206" s="14" t="s">
        <v>345</v>
      </c>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row>
    <row r="207" spans="1:153" ht="14" x14ac:dyDescent="0.2">
      <c r="A207" s="14" t="s">
        <v>167</v>
      </c>
      <c r="B207" s="14" t="s">
        <v>345</v>
      </c>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DF207" s="14"/>
      <c r="DG207" s="14"/>
      <c r="DH207" s="14"/>
      <c r="DI207" s="14"/>
      <c r="DJ207" s="14"/>
      <c r="DK207" s="14"/>
      <c r="DL207" s="14"/>
      <c r="DM207" s="14"/>
      <c r="DN207" s="14"/>
      <c r="DO207" s="14"/>
      <c r="DP207" s="14"/>
      <c r="DQ207" s="14"/>
      <c r="DR207" s="14"/>
      <c r="DS207" s="14"/>
      <c r="DT207" s="14"/>
      <c r="DU207" s="14"/>
      <c r="DV207" s="14"/>
      <c r="DW207" s="14"/>
      <c r="DX207" s="14"/>
      <c r="DY207" s="14"/>
      <c r="DZ207" s="14"/>
      <c r="EA207" s="14"/>
      <c r="EB207" s="14"/>
      <c r="EC207" s="14"/>
      <c r="ED207" s="14"/>
      <c r="EE207" s="14"/>
      <c r="EF207" s="14"/>
      <c r="EG207" s="14"/>
      <c r="EH207" s="14"/>
      <c r="EI207" s="14"/>
      <c r="EJ207" s="14"/>
      <c r="EK207" s="14"/>
      <c r="EL207" s="14"/>
      <c r="EM207" s="14"/>
      <c r="EN207" s="14"/>
      <c r="EO207" s="14"/>
      <c r="EP207" s="14"/>
      <c r="EQ207" s="14"/>
      <c r="ER207" s="14"/>
      <c r="ES207" s="14"/>
      <c r="ET207" s="14"/>
      <c r="EU207" s="14"/>
      <c r="EV207" s="14"/>
      <c r="EW207" s="14"/>
    </row>
    <row r="208" spans="1:153" ht="14" x14ac:dyDescent="0.2">
      <c r="A208" s="14" t="s">
        <v>4</v>
      </c>
      <c r="B208" s="14" t="s">
        <v>345</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DF208" s="14"/>
      <c r="DG208" s="14"/>
      <c r="DH208" s="14"/>
      <c r="DI208" s="14"/>
      <c r="DJ208" s="14"/>
      <c r="DK208" s="14"/>
      <c r="DL208" s="14"/>
      <c r="DM208" s="14"/>
      <c r="DN208" s="14"/>
      <c r="DO208" s="14"/>
      <c r="DP208" s="14"/>
      <c r="DQ208" s="14"/>
      <c r="DR208" s="14"/>
      <c r="DS208" s="14"/>
      <c r="DT208" s="14"/>
      <c r="DU208" s="14"/>
      <c r="DV208" s="14"/>
      <c r="DW208" s="14"/>
      <c r="DX208" s="14"/>
      <c r="DY208" s="14"/>
      <c r="DZ208" s="14"/>
      <c r="EA208" s="14"/>
      <c r="EB208" s="14"/>
      <c r="EC208" s="14"/>
      <c r="ED208" s="14"/>
      <c r="EE208" s="14"/>
      <c r="EF208" s="14"/>
      <c r="EG208" s="14"/>
      <c r="EH208" s="14"/>
      <c r="EI208" s="14"/>
      <c r="EJ208" s="14"/>
      <c r="EK208" s="14"/>
      <c r="EL208" s="14"/>
      <c r="EM208" s="14"/>
      <c r="EN208" s="14"/>
      <c r="EO208" s="14"/>
      <c r="EP208" s="14"/>
      <c r="EQ208" s="14"/>
      <c r="ER208" s="14"/>
      <c r="ES208" s="14"/>
      <c r="ET208" s="14"/>
      <c r="EU208" s="14"/>
      <c r="EV208" s="14"/>
      <c r="EW208" s="14"/>
    </row>
    <row r="209" spans="1:153" ht="14" x14ac:dyDescent="0.2">
      <c r="A209" s="14" t="s">
        <v>168</v>
      </c>
      <c r="B209" s="14" t="s">
        <v>345</v>
      </c>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row>
    <row r="210" spans="1:153" ht="14" x14ac:dyDescent="0.2">
      <c r="A210" s="14" t="s">
        <v>169</v>
      </c>
      <c r="B210" s="14" t="s">
        <v>345</v>
      </c>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DF210" s="14"/>
      <c r="DG210" s="14"/>
      <c r="DH210" s="14"/>
      <c r="DI210" s="14"/>
      <c r="DJ210" s="14"/>
      <c r="DK210" s="14"/>
      <c r="DL210" s="14"/>
      <c r="DM210" s="14"/>
      <c r="DN210" s="14"/>
      <c r="DO210" s="14"/>
      <c r="DP210" s="14"/>
      <c r="DQ210" s="14"/>
      <c r="DR210" s="14"/>
      <c r="DS210" s="14"/>
      <c r="DT210" s="14"/>
      <c r="DU210" s="14"/>
      <c r="DV210" s="14"/>
      <c r="DW210" s="14"/>
      <c r="DX210" s="14"/>
      <c r="DY210" s="14"/>
      <c r="DZ210" s="14"/>
      <c r="EA210" s="14"/>
      <c r="EB210" s="14"/>
      <c r="EC210" s="14"/>
      <c r="ED210" s="14"/>
      <c r="EE210" s="14"/>
      <c r="EF210" s="14"/>
      <c r="EG210" s="14"/>
      <c r="EH210" s="14"/>
      <c r="EI210" s="14"/>
      <c r="EJ210" s="14"/>
      <c r="EK210" s="14"/>
      <c r="EL210" s="14"/>
      <c r="EM210" s="14"/>
      <c r="EN210" s="14"/>
      <c r="EO210" s="14"/>
      <c r="EP210" s="14"/>
      <c r="EQ210" s="14"/>
      <c r="ER210" s="14"/>
      <c r="ES210" s="14"/>
      <c r="ET210" s="14"/>
      <c r="EU210" s="14"/>
      <c r="EV210" s="14"/>
      <c r="EW210" s="14"/>
    </row>
    <row r="211" spans="1:153" ht="14" x14ac:dyDescent="0.2">
      <c r="A211" s="14" t="s">
        <v>170</v>
      </c>
      <c r="B211" s="14" t="s">
        <v>345</v>
      </c>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DF211" s="14"/>
      <c r="DG211" s="14"/>
      <c r="DH211" s="14"/>
      <c r="DI211" s="14"/>
      <c r="DJ211" s="14"/>
      <c r="DK211" s="14"/>
      <c r="DL211" s="14"/>
      <c r="DM211" s="14"/>
      <c r="DN211" s="14"/>
      <c r="DO211" s="14"/>
      <c r="DP211" s="14"/>
      <c r="DQ211" s="14"/>
      <c r="DR211" s="14"/>
      <c r="DS211" s="14"/>
      <c r="DT211" s="14"/>
      <c r="DU211" s="14"/>
      <c r="DV211" s="14"/>
      <c r="DW211" s="14"/>
      <c r="DX211" s="14"/>
      <c r="DY211" s="14"/>
      <c r="DZ211" s="14"/>
      <c r="EA211" s="14"/>
      <c r="EB211" s="14"/>
      <c r="EC211" s="14"/>
      <c r="ED211" s="14"/>
      <c r="EE211" s="14"/>
      <c r="EF211" s="14"/>
      <c r="EG211" s="14"/>
      <c r="EH211" s="14"/>
      <c r="EI211" s="14"/>
      <c r="EJ211" s="14"/>
      <c r="EK211" s="14"/>
      <c r="EL211" s="14"/>
      <c r="EM211" s="14"/>
      <c r="EN211" s="14"/>
      <c r="EO211" s="14"/>
      <c r="EP211" s="14"/>
      <c r="EQ211" s="14"/>
      <c r="ER211" s="14"/>
      <c r="ES211" s="14"/>
      <c r="ET211" s="14"/>
      <c r="EU211" s="14"/>
      <c r="EV211" s="14"/>
      <c r="EW211" s="14"/>
    </row>
    <row r="212" spans="1:153" ht="14" x14ac:dyDescent="0.2">
      <c r="A212" s="14" t="s">
        <v>171</v>
      </c>
      <c r="B212" s="14" t="s">
        <v>345</v>
      </c>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DF212" s="14"/>
      <c r="DG212" s="14"/>
      <c r="DH212" s="14"/>
      <c r="DI212" s="14"/>
      <c r="DJ212" s="14"/>
      <c r="DK212" s="14"/>
      <c r="DL212" s="14"/>
      <c r="DM212" s="14"/>
      <c r="DN212" s="14"/>
      <c r="DO212" s="14"/>
      <c r="DP212" s="14"/>
      <c r="DQ212" s="14"/>
      <c r="DR212" s="14"/>
      <c r="DS212" s="14"/>
      <c r="DT212" s="14"/>
      <c r="DU212" s="14"/>
      <c r="DV212" s="14"/>
      <c r="DW212" s="14"/>
      <c r="DX212" s="14"/>
      <c r="DY212" s="14"/>
      <c r="DZ212" s="14"/>
      <c r="EA212" s="14"/>
      <c r="EB212" s="14"/>
      <c r="EC212" s="14"/>
      <c r="ED212" s="14"/>
      <c r="EE212" s="14"/>
      <c r="EF212" s="14"/>
      <c r="EG212" s="14"/>
      <c r="EH212" s="14"/>
      <c r="EI212" s="14"/>
      <c r="EJ212" s="14"/>
      <c r="EK212" s="14"/>
      <c r="EL212" s="14"/>
      <c r="EM212" s="14"/>
      <c r="EN212" s="14"/>
      <c r="EO212" s="14"/>
      <c r="EP212" s="14"/>
      <c r="EQ212" s="14"/>
      <c r="ER212" s="14"/>
      <c r="ES212" s="14"/>
      <c r="ET212" s="14"/>
      <c r="EU212" s="14"/>
      <c r="EV212" s="14"/>
      <c r="EW212" s="14"/>
    </row>
    <row r="213" spans="1:153" ht="14" x14ac:dyDescent="0.2">
      <c r="A213" s="14" t="s">
        <v>172</v>
      </c>
      <c r="B213" s="14" t="s">
        <v>345</v>
      </c>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DF213" s="14"/>
      <c r="DG213" s="14"/>
      <c r="DH213" s="14"/>
      <c r="DI213" s="14"/>
      <c r="DJ213" s="14"/>
      <c r="DK213" s="14"/>
      <c r="DL213" s="14"/>
      <c r="DM213" s="14"/>
      <c r="DN213" s="14"/>
      <c r="DO213" s="14"/>
      <c r="DP213" s="14"/>
      <c r="DQ213" s="14"/>
      <c r="DR213" s="14"/>
      <c r="DS213" s="14"/>
      <c r="DT213" s="14"/>
      <c r="DU213" s="14"/>
      <c r="DV213" s="14"/>
      <c r="DW213" s="14"/>
      <c r="DX213" s="14"/>
      <c r="DY213" s="14"/>
      <c r="DZ213" s="14"/>
      <c r="EA213" s="14"/>
      <c r="EB213" s="14"/>
      <c r="EC213" s="14"/>
      <c r="ED213" s="14"/>
      <c r="EE213" s="14"/>
      <c r="EF213" s="14"/>
      <c r="EG213" s="14"/>
      <c r="EH213" s="14"/>
      <c r="EI213" s="14"/>
      <c r="EJ213" s="14"/>
      <c r="EK213" s="14"/>
      <c r="EL213" s="14"/>
      <c r="EM213" s="14"/>
      <c r="EN213" s="14"/>
      <c r="EO213" s="14"/>
      <c r="EP213" s="14"/>
      <c r="EQ213" s="14"/>
      <c r="ER213" s="14"/>
      <c r="ES213" s="14"/>
      <c r="ET213" s="14"/>
      <c r="EU213" s="14"/>
      <c r="EV213" s="14"/>
      <c r="EW213" s="14"/>
    </row>
    <row r="214" spans="1:153" ht="14" x14ac:dyDescent="0.2">
      <c r="A214" s="14" t="s">
        <v>173</v>
      </c>
      <c r="B214" s="14" t="s">
        <v>345</v>
      </c>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DF214" s="14"/>
      <c r="DG214" s="14"/>
      <c r="DH214" s="14"/>
      <c r="DI214" s="14"/>
      <c r="DJ214" s="14"/>
      <c r="DK214" s="14"/>
      <c r="DL214" s="14"/>
      <c r="DM214" s="14"/>
      <c r="DN214" s="14"/>
      <c r="DO214" s="14"/>
      <c r="DP214" s="14"/>
      <c r="DQ214" s="14"/>
      <c r="DR214" s="14"/>
      <c r="DS214" s="14"/>
      <c r="DT214" s="14"/>
      <c r="DU214" s="14"/>
      <c r="DV214" s="14"/>
      <c r="DW214" s="14"/>
      <c r="DX214" s="14"/>
      <c r="DY214" s="14"/>
      <c r="DZ214" s="14"/>
      <c r="EA214" s="14"/>
      <c r="EB214" s="14"/>
      <c r="EC214" s="14"/>
      <c r="ED214" s="14"/>
      <c r="EE214" s="14"/>
      <c r="EF214" s="14"/>
      <c r="EG214" s="14"/>
      <c r="EH214" s="14"/>
      <c r="EI214" s="14"/>
      <c r="EJ214" s="14"/>
      <c r="EK214" s="14"/>
      <c r="EL214" s="14"/>
      <c r="EM214" s="14"/>
      <c r="EN214" s="14"/>
      <c r="EO214" s="14"/>
      <c r="EP214" s="14"/>
      <c r="EQ214" s="14"/>
      <c r="ER214" s="14"/>
      <c r="ES214" s="14"/>
      <c r="ET214" s="14"/>
      <c r="EU214" s="14"/>
      <c r="EV214" s="14"/>
      <c r="EW214" s="14"/>
    </row>
    <row r="215" spans="1:153" ht="14" x14ac:dyDescent="0.2">
      <c r="A215" s="14" t="s">
        <v>174</v>
      </c>
      <c r="B215" s="14" t="s">
        <v>345</v>
      </c>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DF215" s="14"/>
      <c r="DG215" s="14"/>
      <c r="DH215" s="14"/>
      <c r="DI215" s="14"/>
      <c r="DJ215" s="14"/>
      <c r="DK215" s="14"/>
      <c r="DL215" s="14"/>
      <c r="DM215" s="14"/>
      <c r="DN215" s="14"/>
      <c r="DO215" s="14"/>
      <c r="DP215" s="14"/>
      <c r="DQ215" s="14"/>
      <c r="DR215" s="14"/>
      <c r="DS215" s="14"/>
      <c r="DT215" s="14"/>
      <c r="DU215" s="14"/>
      <c r="DV215" s="14"/>
      <c r="DW215" s="14"/>
      <c r="DX215" s="14"/>
      <c r="DY215" s="14"/>
      <c r="DZ215" s="14"/>
      <c r="EA215" s="14"/>
      <c r="EB215" s="14"/>
      <c r="EC215" s="14"/>
      <c r="ED215" s="14"/>
      <c r="EE215" s="14"/>
      <c r="EF215" s="14"/>
      <c r="EG215" s="14"/>
      <c r="EH215" s="14"/>
      <c r="EI215" s="14"/>
      <c r="EJ215" s="14"/>
      <c r="EK215" s="14"/>
      <c r="EL215" s="14"/>
      <c r="EM215" s="14"/>
      <c r="EN215" s="14"/>
      <c r="EO215" s="14"/>
      <c r="EP215" s="14"/>
      <c r="EQ215" s="14"/>
      <c r="ER215" s="14"/>
      <c r="ES215" s="14"/>
      <c r="ET215" s="14"/>
      <c r="EU215" s="14"/>
      <c r="EV215" s="14"/>
      <c r="EW215" s="14"/>
    </row>
    <row r="216" spans="1:153" ht="14" x14ac:dyDescent="0.2">
      <c r="A216" s="14" t="s">
        <v>175</v>
      </c>
      <c r="B216" s="14" t="s">
        <v>354</v>
      </c>
      <c r="C216" s="14">
        <v>1.4999999999999999E-2</v>
      </c>
      <c r="D216" s="14">
        <v>1.4999999999999999E-2</v>
      </c>
      <c r="E216" s="14">
        <v>1.4999999999999999E-2</v>
      </c>
      <c r="F216" s="14">
        <v>1.4999999999999999E-2</v>
      </c>
      <c r="G216" s="14">
        <v>1.4999999999999999E-2</v>
      </c>
      <c r="H216" s="14">
        <v>1.4999999999999999E-2</v>
      </c>
      <c r="I216" s="14">
        <v>1.4999999999999999E-2</v>
      </c>
      <c r="J216" s="14">
        <v>1.4999999999999999E-2</v>
      </c>
      <c r="K216" s="14">
        <v>1.4999999999999999E-2</v>
      </c>
      <c r="L216" s="14">
        <v>1.4999999999999999E-2</v>
      </c>
      <c r="M216" s="14">
        <v>1.4999999999999999E-2</v>
      </c>
      <c r="N216" s="14">
        <v>1.4999999999999999E-2</v>
      </c>
      <c r="O216" s="14">
        <v>1.4999999999999999E-2</v>
      </c>
      <c r="P216" s="14">
        <v>1.4999999999999999E-2</v>
      </c>
      <c r="Q216" s="14">
        <v>1.4999999999999999E-2</v>
      </c>
      <c r="R216" s="14">
        <v>1.4999999999999999E-2</v>
      </c>
      <c r="S216" s="14">
        <v>1.4999999999999999E-2</v>
      </c>
      <c r="T216" s="14">
        <v>1.4999999999999999E-2</v>
      </c>
      <c r="U216" s="14">
        <v>1.4999999999999999E-2</v>
      </c>
      <c r="V216" s="14">
        <v>1.4999999999999999E-2</v>
      </c>
      <c r="W216" s="14">
        <v>1.4999999999999999E-2</v>
      </c>
      <c r="X216" s="14">
        <v>1.4999999999999999E-2</v>
      </c>
      <c r="Y216" s="14">
        <v>1.4999999999999999E-2</v>
      </c>
      <c r="Z216" s="14">
        <v>1.4999999999999999E-2</v>
      </c>
      <c r="AA216" s="14">
        <v>1.4999999999999999E-2</v>
      </c>
      <c r="AB216" s="14">
        <v>1.4999999999999999E-2</v>
      </c>
      <c r="AC216" s="14">
        <v>1.4999999999999999E-2</v>
      </c>
      <c r="AD216" s="14">
        <v>1.4999999999999999E-2</v>
      </c>
      <c r="AE216" s="14"/>
      <c r="AF216" s="14"/>
      <c r="AG216" s="14"/>
      <c r="AH216" s="14"/>
      <c r="AI216" s="14"/>
      <c r="AJ216" s="14"/>
      <c r="AK216" s="14"/>
      <c r="AL216" s="14"/>
      <c r="AM216" s="14"/>
      <c r="AN216" s="14"/>
      <c r="AO216" s="14"/>
      <c r="AP216" s="14"/>
      <c r="AQ216" s="14">
        <v>1.4999999999999999E-2</v>
      </c>
      <c r="AR216" s="14">
        <v>1.4999999999999999E-2</v>
      </c>
      <c r="AS216" s="14"/>
      <c r="AT216" s="14"/>
      <c r="AU216" s="14"/>
      <c r="AV216" s="14"/>
      <c r="AW216" s="14"/>
      <c r="AX216" s="14"/>
      <c r="AY216" s="14"/>
      <c r="AZ216" s="14"/>
      <c r="BA216" s="14">
        <v>1.5599999999999999E-2</v>
      </c>
      <c r="BB216" s="14">
        <v>1.5599999999999999E-2</v>
      </c>
      <c r="BC216" s="14">
        <v>1.4999999999999999E-2</v>
      </c>
      <c r="BD216" s="14">
        <v>1.4999999999999999E-2</v>
      </c>
      <c r="BE216" s="14">
        <v>1.4999999999999999E-2</v>
      </c>
      <c r="BF216" s="14">
        <v>1.8599999999999998E-2</v>
      </c>
      <c r="BG216" s="14">
        <v>1.8599999999999998E-2</v>
      </c>
      <c r="BH216" s="14">
        <v>1.8599999999999998E-2</v>
      </c>
      <c r="BI216" s="14">
        <v>1.8599999999999998E-2</v>
      </c>
      <c r="BJ216" s="14">
        <v>1.8599999999999998E-2</v>
      </c>
      <c r="BK216" s="14">
        <v>1.8599999999999998E-2</v>
      </c>
      <c r="BL216" s="14">
        <v>1.5598214285714286E-2</v>
      </c>
      <c r="BM216" s="14">
        <v>1.5598214285714286E-2</v>
      </c>
      <c r="BN216" s="14">
        <v>1.5598214285714286E-2</v>
      </c>
      <c r="BO216" s="14">
        <v>1.5598214285714286E-2</v>
      </c>
      <c r="BP216" s="14">
        <v>1.4999999999999999E-2</v>
      </c>
      <c r="BQ216" s="14">
        <v>1.4999999999999999E-2</v>
      </c>
      <c r="BR216" s="14">
        <v>1.4999999999999999E-2</v>
      </c>
      <c r="BS216" s="14">
        <v>1.4999999999999999E-2</v>
      </c>
      <c r="BT216" s="14">
        <v>1.4999999999999999E-2</v>
      </c>
      <c r="BU216" s="14">
        <v>1.4999999999999999E-2</v>
      </c>
      <c r="BV216" s="14">
        <v>1.4999999999999999E-2</v>
      </c>
      <c r="BW216" s="14">
        <v>1.4999999999999999E-2</v>
      </c>
      <c r="BX216" s="14">
        <v>1.5599999999999999E-2</v>
      </c>
      <c r="BY216" s="14">
        <v>1.5599999999999999E-2</v>
      </c>
      <c r="BZ216" s="14">
        <v>1.4999999999999999E-2</v>
      </c>
      <c r="CA216" s="14">
        <v>1.4999999999999999E-2</v>
      </c>
      <c r="CB216" s="14">
        <v>1.4999999999999999E-2</v>
      </c>
      <c r="CC216" s="14">
        <v>1.4999999999999999E-2</v>
      </c>
      <c r="CD216" s="14">
        <v>1.4999999999999999E-2</v>
      </c>
      <c r="CE216" s="14">
        <v>1.4999999999999999E-2</v>
      </c>
      <c r="CF216" s="14">
        <v>1.4999999999999999E-2</v>
      </c>
      <c r="CG216" s="14">
        <v>1.4999999999999999E-2</v>
      </c>
      <c r="CH216" s="14">
        <v>1.5599999999999999E-2</v>
      </c>
      <c r="CI216" s="14">
        <v>1.5599999999999999E-2</v>
      </c>
      <c r="CJ216" s="14">
        <v>1.5599999999999999E-2</v>
      </c>
      <c r="CK216" s="14">
        <v>1.5599999999999999E-2</v>
      </c>
      <c r="CL216" s="14">
        <v>1.5599999999999999E-2</v>
      </c>
      <c r="CM216" s="14">
        <v>1.5599999999999999E-2</v>
      </c>
      <c r="CN216" s="14">
        <v>1.5599999999999999E-2</v>
      </c>
      <c r="CO216" s="14">
        <v>1.5599999999999999E-2</v>
      </c>
      <c r="CP216" s="14">
        <v>1.5599999999999999E-2</v>
      </c>
      <c r="CQ216" s="14">
        <v>1.5599999999999999E-2</v>
      </c>
      <c r="CR216" s="14">
        <v>1.5599999999999999E-2</v>
      </c>
      <c r="CS216" s="14">
        <v>1.5599999999999999E-2</v>
      </c>
      <c r="CT216" s="14">
        <v>1.5599999999999999E-2</v>
      </c>
      <c r="CU216" s="14">
        <v>1.5599999999999999E-2</v>
      </c>
      <c r="CV216" s="14">
        <v>1.5599999999999999E-2</v>
      </c>
      <c r="CW216" s="14">
        <v>1.5599999999999999E-2</v>
      </c>
      <c r="CX216" s="14">
        <v>1.4999999999999999E-2</v>
      </c>
      <c r="CY216" s="14">
        <v>1.4999999999999999E-2</v>
      </c>
      <c r="CZ216" s="14">
        <v>1.4999999999999999E-2</v>
      </c>
      <c r="DA216" s="14">
        <v>1.4999999999999999E-2</v>
      </c>
      <c r="DB216" s="14">
        <v>1.4999999999999999E-2</v>
      </c>
      <c r="DC216" s="14">
        <v>1.4999999999999999E-2</v>
      </c>
      <c r="DD216" s="14">
        <v>1.4999999999999999E-2</v>
      </c>
      <c r="DE216" s="14">
        <v>1.4999999999999999E-2</v>
      </c>
      <c r="DF216" s="14">
        <v>1.4999999999999999E-2</v>
      </c>
      <c r="DG216" s="14">
        <v>1.4999999999999999E-2</v>
      </c>
      <c r="DH216" s="14">
        <v>1.4999999999999999E-2</v>
      </c>
      <c r="DI216" s="14">
        <v>1.4999999999999999E-2</v>
      </c>
      <c r="DJ216" s="14">
        <v>1.4999999999999999E-2</v>
      </c>
      <c r="DK216" s="14"/>
      <c r="DL216" s="14"/>
      <c r="DM216" s="14"/>
      <c r="DN216" s="14">
        <v>1.5599999999999999E-2</v>
      </c>
      <c r="DO216" s="14">
        <v>1.5599999999999999E-2</v>
      </c>
      <c r="DP216" s="14">
        <v>1.5599999999999999E-2</v>
      </c>
      <c r="DQ216" s="14">
        <v>1.5599999999999999E-2</v>
      </c>
      <c r="DR216" s="14">
        <v>1.5599999999999999E-2</v>
      </c>
      <c r="DS216" s="14">
        <v>1.5599999999999999E-2</v>
      </c>
      <c r="DT216" s="14">
        <v>1.5599999999999999E-2</v>
      </c>
      <c r="DU216" s="14">
        <v>1.5599999999999999E-2</v>
      </c>
      <c r="DV216" s="14">
        <v>1.5599999999999999E-2</v>
      </c>
      <c r="DW216" s="14">
        <v>1.5599999999999999E-2</v>
      </c>
      <c r="DX216" s="14">
        <v>1.5599999999999999E-2</v>
      </c>
      <c r="DY216" s="14">
        <v>1.5599999999999999E-2</v>
      </c>
      <c r="DZ216" s="14">
        <v>1.5599999999999999E-2</v>
      </c>
      <c r="EA216" s="14">
        <v>1.5599999999999999E-2</v>
      </c>
      <c r="EB216" s="14"/>
      <c r="EC216" s="14"/>
      <c r="ED216" s="14"/>
      <c r="EE216" s="14"/>
      <c r="EF216" s="14"/>
      <c r="EG216" s="14"/>
      <c r="EH216" s="14"/>
      <c r="EI216" s="14">
        <v>1.5599999999999999E-2</v>
      </c>
      <c r="EJ216" s="14">
        <v>1.5599999999999999E-2</v>
      </c>
      <c r="EK216" s="14">
        <v>1.5599999999999999E-2</v>
      </c>
      <c r="EL216" s="14">
        <v>1.5599999999999999E-2</v>
      </c>
      <c r="EM216" s="14"/>
      <c r="EN216" s="14">
        <v>1.5599999999999999E-2</v>
      </c>
      <c r="EO216" s="14"/>
      <c r="EP216" s="14">
        <v>1.4999999999999999E-2</v>
      </c>
      <c r="EQ216" s="14">
        <v>1.4999999999999999E-2</v>
      </c>
      <c r="ER216" s="14">
        <v>1.5599999999999999E-2</v>
      </c>
      <c r="ES216" s="14">
        <v>1.5599999999999999E-2</v>
      </c>
      <c r="ET216" s="14">
        <v>1.5599999999999999E-2</v>
      </c>
      <c r="EU216" s="14"/>
      <c r="EV216" s="14">
        <v>1.5599999999999999E-2</v>
      </c>
      <c r="EW216" s="14">
        <v>1.5599999999999999E-2</v>
      </c>
    </row>
    <row r="217" spans="1:153" ht="14" x14ac:dyDescent="0.2">
      <c r="A217" s="14" t="s">
        <v>321</v>
      </c>
      <c r="B217" s="14" t="s">
        <v>354</v>
      </c>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v>2.9499999999999998E-2</v>
      </c>
      <c r="AF217" s="14">
        <v>2.9499999999999998E-2</v>
      </c>
      <c r="AG217" s="14">
        <v>2.9499999999999998E-2</v>
      </c>
      <c r="AH217" s="14">
        <v>2.9499999999999998E-2</v>
      </c>
      <c r="AI217" s="14">
        <v>2.9499999999999998E-2</v>
      </c>
      <c r="AJ217" s="14">
        <v>2.9499999999999998E-2</v>
      </c>
      <c r="AK217" s="14">
        <v>2.9499999999999998E-2</v>
      </c>
      <c r="AL217" s="14">
        <v>2.9499999999999998E-2</v>
      </c>
      <c r="AM217" s="14">
        <v>2.9499999999999998E-2</v>
      </c>
      <c r="AN217" s="14">
        <v>2.9499999999999998E-2</v>
      </c>
      <c r="AO217" s="14">
        <v>2.9499999999999998E-2</v>
      </c>
      <c r="AP217" s="14">
        <v>2.9499999999999998E-2</v>
      </c>
      <c r="AQ217" s="14"/>
      <c r="AR217" s="14"/>
      <c r="AS217" s="14">
        <v>2.9499999999999998E-2</v>
      </c>
      <c r="AT217" s="14">
        <v>2.9499999999999998E-2</v>
      </c>
      <c r="AU217" s="14"/>
      <c r="AV217" s="14"/>
      <c r="AW217" s="14"/>
      <c r="AX217" s="14">
        <v>2.9499999999999998E-2</v>
      </c>
      <c r="AY217" s="14">
        <v>2.9499999999999998E-2</v>
      </c>
      <c r="AZ217" s="14">
        <v>2.9499999999999998E-2</v>
      </c>
      <c r="BA217" s="14">
        <v>1.5599999999999999E-2</v>
      </c>
      <c r="BB217" s="14">
        <v>1.5599999999999999E-2</v>
      </c>
      <c r="BC217" s="14">
        <v>1.4999999999999999E-2</v>
      </c>
      <c r="BD217" s="14">
        <v>1.5599999999999999E-2</v>
      </c>
      <c r="BE217" s="14">
        <v>1.5599999999999999E-2</v>
      </c>
      <c r="BF217" s="14"/>
      <c r="BG217" s="14"/>
      <c r="BH217" s="14"/>
      <c r="BI217" s="14"/>
      <c r="BJ217" s="14"/>
      <c r="BK217" s="14"/>
      <c r="BL217" s="14"/>
      <c r="BM217" s="14"/>
      <c r="BN217" s="14"/>
      <c r="BO217" s="14"/>
      <c r="BP217" s="14"/>
      <c r="BQ217" s="14">
        <v>2.9000000000000001E-2</v>
      </c>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DF217" s="14"/>
      <c r="DG217" s="14"/>
      <c r="DH217" s="14"/>
      <c r="DI217" s="14"/>
      <c r="DJ217" s="14"/>
      <c r="DK217" s="14"/>
      <c r="DL217" s="14"/>
      <c r="DM217" s="14"/>
      <c r="DN217" s="14"/>
      <c r="DO217" s="14"/>
      <c r="DP217" s="14"/>
      <c r="DQ217" s="14"/>
      <c r="DR217" s="14"/>
      <c r="DS217" s="14"/>
      <c r="DT217" s="14"/>
      <c r="DU217" s="14"/>
      <c r="DV217" s="14">
        <v>1.5599999999999999E-2</v>
      </c>
      <c r="DW217" s="14">
        <v>1.5599999999999999E-2</v>
      </c>
      <c r="DX217" s="14">
        <v>1.5599999999999999E-2</v>
      </c>
      <c r="DY217" s="14"/>
      <c r="DZ217" s="14"/>
      <c r="EA217" s="14"/>
      <c r="EB217" s="14">
        <v>2.9499999999999998E-2</v>
      </c>
      <c r="EC217" s="14">
        <v>2.9499999999999998E-2</v>
      </c>
      <c r="ED217" s="14">
        <v>2.9499999999999998E-2</v>
      </c>
      <c r="EE217" s="14">
        <v>2.9499999999999998E-2</v>
      </c>
      <c r="EF217" s="14"/>
      <c r="EG217" s="14"/>
      <c r="EH217" s="14"/>
      <c r="EI217" s="14"/>
      <c r="EJ217" s="14">
        <v>2.9499999999999998E-2</v>
      </c>
      <c r="EK217" s="14">
        <v>2.9499999999999998E-2</v>
      </c>
      <c r="EL217" s="14"/>
      <c r="EM217" s="14"/>
      <c r="EN217" s="14"/>
      <c r="EO217" s="14">
        <v>2.9499999999999998E-2</v>
      </c>
      <c r="EP217" s="14"/>
      <c r="EQ217" s="14"/>
      <c r="ER217" s="14"/>
      <c r="ES217" s="14"/>
      <c r="ET217" s="14"/>
      <c r="EU217" s="14">
        <v>2.9000000000000001E-2</v>
      </c>
      <c r="EV217" s="14"/>
      <c r="EW217" s="14"/>
    </row>
    <row r="218" spans="1:153" ht="14" x14ac:dyDescent="0.2">
      <c r="A218" s="14" t="s">
        <v>176</v>
      </c>
      <c r="B218" s="14" t="s">
        <v>354</v>
      </c>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v>4.3799999999999999E-2</v>
      </c>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DF218" s="14"/>
      <c r="DG218" s="14"/>
      <c r="DH218" s="14"/>
      <c r="DI218" s="14"/>
      <c r="DJ218" s="14"/>
      <c r="DK218" s="14"/>
      <c r="DL218" s="14"/>
      <c r="DM218" s="14"/>
      <c r="DN218" s="14"/>
      <c r="DO218" s="14"/>
      <c r="DP218" s="14"/>
      <c r="DQ218" s="14"/>
      <c r="DR218" s="14"/>
      <c r="DS218" s="14"/>
      <c r="DT218" s="14"/>
      <c r="DU218" s="14"/>
      <c r="DV218" s="14"/>
      <c r="DW218" s="14"/>
      <c r="DX218" s="14"/>
      <c r="DY218" s="14"/>
      <c r="DZ218" s="14"/>
      <c r="EA218" s="14"/>
      <c r="EB218" s="14"/>
      <c r="EC218" s="14"/>
      <c r="ED218" s="14"/>
      <c r="EE218" s="14"/>
      <c r="EF218" s="14"/>
      <c r="EG218" s="14"/>
      <c r="EH218" s="14"/>
      <c r="EI218" s="14"/>
      <c r="EJ218" s="14"/>
      <c r="EK218" s="14"/>
      <c r="EL218" s="14"/>
      <c r="EM218" s="14"/>
      <c r="EN218" s="14"/>
      <c r="EO218" s="14"/>
      <c r="EP218" s="14"/>
      <c r="EQ218" s="14"/>
      <c r="ER218" s="14"/>
      <c r="ES218" s="14"/>
      <c r="ET218" s="14"/>
      <c r="EU218" s="14"/>
      <c r="EV218" s="14"/>
      <c r="EW218" s="14"/>
    </row>
    <row r="219" spans="1:153" ht="14" x14ac:dyDescent="0.2">
      <c r="A219" s="14" t="s">
        <v>177</v>
      </c>
      <c r="B219" s="14" t="s">
        <v>354</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v>4.7300000000000002E-2</v>
      </c>
      <c r="AV219" s="14"/>
      <c r="AW219" s="14"/>
      <c r="AX219" s="14"/>
      <c r="AY219" s="14"/>
      <c r="AZ219" s="14">
        <v>4.7300000000000002E-2</v>
      </c>
      <c r="BA219" s="14"/>
      <c r="BB219" s="14"/>
      <c r="BC219" s="14"/>
      <c r="BD219" s="14"/>
      <c r="BE219" s="14"/>
      <c r="BF219" s="14"/>
      <c r="BG219" s="14"/>
      <c r="BH219" s="14"/>
      <c r="BI219" s="14"/>
      <c r="BJ219" s="14"/>
      <c r="BK219" s="14"/>
      <c r="BL219" s="14"/>
      <c r="BM219" s="14"/>
      <c r="BN219" s="14"/>
      <c r="BO219" s="14"/>
      <c r="BP219" s="14"/>
      <c r="BQ219" s="14">
        <v>4.7300000000000002E-2</v>
      </c>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DF219" s="14"/>
      <c r="DG219" s="14"/>
      <c r="DH219" s="14"/>
      <c r="DI219" s="14"/>
      <c r="DJ219" s="14"/>
      <c r="DK219" s="14"/>
      <c r="DL219" s="14"/>
      <c r="DM219" s="14"/>
      <c r="DN219" s="14"/>
      <c r="DO219" s="14"/>
      <c r="DP219" s="14"/>
      <c r="DQ219" s="14"/>
      <c r="DR219" s="14"/>
      <c r="DS219" s="14"/>
      <c r="DT219" s="14"/>
      <c r="DU219" s="14"/>
      <c r="DV219" s="14"/>
      <c r="DW219" s="14"/>
      <c r="DX219" s="14"/>
      <c r="DY219" s="14"/>
      <c r="DZ219" s="14"/>
      <c r="EA219" s="14"/>
      <c r="EB219" s="14"/>
      <c r="EC219" s="14"/>
      <c r="ED219" s="14"/>
      <c r="EE219" s="14"/>
      <c r="EF219" s="14"/>
      <c r="EG219" s="14"/>
      <c r="EH219" s="14"/>
      <c r="EI219" s="14">
        <v>4.7300000000000002E-2</v>
      </c>
      <c r="EJ219" s="14">
        <v>4.7300000000000002E-2</v>
      </c>
      <c r="EK219" s="14">
        <v>4.7300000000000002E-2</v>
      </c>
      <c r="EL219" s="14">
        <v>4.7300000000000002E-2</v>
      </c>
      <c r="EM219" s="14">
        <v>4.7300000000000002E-2</v>
      </c>
      <c r="EN219" s="14"/>
      <c r="EO219" s="14"/>
      <c r="EP219" s="14"/>
      <c r="EQ219" s="14"/>
      <c r="ER219" s="14"/>
      <c r="ES219" s="14"/>
      <c r="ET219" s="14"/>
      <c r="EU219" s="14"/>
      <c r="EV219" s="14"/>
      <c r="EW219" s="14"/>
    </row>
    <row r="220" spans="1:153" ht="14" x14ac:dyDescent="0.2">
      <c r="A220" s="14" t="s">
        <v>178</v>
      </c>
      <c r="B220" s="14" t="s">
        <v>354</v>
      </c>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v>2.7E-2</v>
      </c>
      <c r="AW220" s="14">
        <v>2.7E-2</v>
      </c>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DF220" s="14"/>
      <c r="DG220" s="14"/>
      <c r="DH220" s="14"/>
      <c r="DI220" s="14"/>
      <c r="DJ220" s="14"/>
      <c r="DK220" s="14"/>
      <c r="DL220" s="14"/>
      <c r="DM220" s="14"/>
      <c r="DN220" s="14"/>
      <c r="DO220" s="14"/>
      <c r="DP220" s="14"/>
      <c r="DQ220" s="14"/>
      <c r="DR220" s="14"/>
      <c r="DS220" s="14"/>
      <c r="DT220" s="14"/>
      <c r="DU220" s="14"/>
      <c r="DV220" s="14"/>
      <c r="DW220" s="14"/>
      <c r="DX220" s="14"/>
      <c r="DY220" s="14"/>
      <c r="DZ220" s="14"/>
      <c r="EA220" s="14"/>
      <c r="EB220" s="14"/>
      <c r="EC220" s="14"/>
      <c r="ED220" s="14"/>
      <c r="EE220" s="14"/>
      <c r="EF220" s="14"/>
      <c r="EG220" s="14"/>
      <c r="EH220" s="14"/>
      <c r="EI220" s="14"/>
      <c r="EJ220" s="14"/>
      <c r="EK220" s="14"/>
      <c r="EL220" s="14"/>
      <c r="EM220" s="14"/>
      <c r="EN220" s="14"/>
      <c r="EO220" s="14"/>
      <c r="EP220" s="14"/>
      <c r="EQ220" s="14"/>
      <c r="ER220" s="14"/>
      <c r="ES220" s="14"/>
      <c r="ET220" s="14"/>
      <c r="EU220" s="14"/>
      <c r="EV220" s="14"/>
      <c r="EW220" s="14"/>
    </row>
    <row r="221" spans="1:153" ht="14" x14ac:dyDescent="0.2">
      <c r="A221" s="14" t="s">
        <v>179</v>
      </c>
      <c r="B221" s="14" t="s">
        <v>354</v>
      </c>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DF221" s="14"/>
      <c r="DG221" s="14"/>
      <c r="DH221" s="14"/>
      <c r="DI221" s="14"/>
      <c r="DJ221" s="14"/>
      <c r="DK221" s="14"/>
      <c r="DL221" s="14"/>
      <c r="DM221" s="14"/>
      <c r="DN221" s="14"/>
      <c r="DO221" s="14"/>
      <c r="DP221" s="14"/>
      <c r="DQ221" s="14"/>
      <c r="DR221" s="14"/>
      <c r="DS221" s="14"/>
      <c r="DT221" s="14"/>
      <c r="DU221" s="14"/>
      <c r="DV221" s="14"/>
      <c r="DW221" s="14"/>
      <c r="DX221" s="14"/>
      <c r="DY221" s="14"/>
      <c r="DZ221" s="14"/>
      <c r="EA221" s="14"/>
      <c r="EB221" s="14"/>
      <c r="EC221" s="14"/>
      <c r="ED221" s="14"/>
      <c r="EE221" s="14"/>
      <c r="EF221" s="14">
        <v>1.7000000000000001E-2</v>
      </c>
      <c r="EG221" s="14"/>
      <c r="EH221" s="14">
        <v>1.7000000000000001E-2</v>
      </c>
      <c r="EI221" s="14"/>
      <c r="EJ221" s="14"/>
      <c r="EK221" s="14"/>
      <c r="EL221" s="14"/>
      <c r="EM221" s="14"/>
      <c r="EN221" s="14"/>
      <c r="EO221" s="14"/>
      <c r="EP221" s="14"/>
      <c r="EQ221" s="14"/>
      <c r="ER221" s="14"/>
      <c r="ES221" s="14"/>
      <c r="ET221" s="14"/>
      <c r="EU221" s="14"/>
      <c r="EV221" s="14"/>
      <c r="EW221" s="14"/>
    </row>
    <row r="222" spans="1:153" ht="14" x14ac:dyDescent="0.2">
      <c r="A222" s="14" t="s">
        <v>180</v>
      </c>
      <c r="B222" s="14" t="s">
        <v>355</v>
      </c>
      <c r="C222" s="14">
        <v>81.599999999999994</v>
      </c>
      <c r="D222" s="14">
        <v>81.599999999999994</v>
      </c>
      <c r="E222" s="14">
        <v>81.599999999999994</v>
      </c>
      <c r="F222" s="14">
        <v>81.599999999999994</v>
      </c>
      <c r="G222" s="14">
        <v>81.599999999999994</v>
      </c>
      <c r="H222" s="14">
        <v>81.599999999999994</v>
      </c>
      <c r="I222" s="14">
        <v>81.599999999999994</v>
      </c>
      <c r="J222" s="14">
        <v>81.599999999999994</v>
      </c>
      <c r="K222" s="14">
        <v>81.599999999999994</v>
      </c>
      <c r="L222" s="14">
        <v>81.599999999999994</v>
      </c>
      <c r="M222" s="14">
        <v>81.599999999999994</v>
      </c>
      <c r="N222" s="14">
        <v>81.599999999999994</v>
      </c>
      <c r="O222" s="14">
        <v>81.599999999999994</v>
      </c>
      <c r="P222" s="14">
        <v>81.599999999999994</v>
      </c>
      <c r="Q222" s="14">
        <v>81.599999999999994</v>
      </c>
      <c r="R222" s="14">
        <v>81.599999999999994</v>
      </c>
      <c r="S222" s="14">
        <v>81.599999999999994</v>
      </c>
      <c r="T222" s="14">
        <v>81.599999999999994</v>
      </c>
      <c r="U222" s="14">
        <v>81.599999999999994</v>
      </c>
      <c r="V222" s="14">
        <v>81.599999999999994</v>
      </c>
      <c r="W222" s="14">
        <v>81.599999999999994</v>
      </c>
      <c r="X222" s="14">
        <v>81.599999999999994</v>
      </c>
      <c r="Y222" s="14">
        <v>81.599999999999994</v>
      </c>
      <c r="Z222" s="14">
        <v>81.599999999999994</v>
      </c>
      <c r="AA222" s="14">
        <v>81.599999999999994</v>
      </c>
      <c r="AB222" s="14">
        <v>81.599999999999994</v>
      </c>
      <c r="AC222" s="14">
        <v>81.599999999999994</v>
      </c>
      <c r="AD222" s="14">
        <v>81.599999999999994</v>
      </c>
      <c r="AE222" s="14"/>
      <c r="AF222" s="14"/>
      <c r="AG222" s="14"/>
      <c r="AH222" s="14"/>
      <c r="AI222" s="14"/>
      <c r="AJ222" s="14"/>
      <c r="AK222" s="14"/>
      <c r="AL222" s="14"/>
      <c r="AM222" s="14"/>
      <c r="AN222" s="14"/>
      <c r="AO222" s="14"/>
      <c r="AP222" s="14"/>
      <c r="AQ222" s="14">
        <v>81.599999999999994</v>
      </c>
      <c r="AR222" s="14">
        <v>81.599999999999994</v>
      </c>
      <c r="AS222" s="14"/>
      <c r="AT222" s="14"/>
      <c r="AU222" s="14"/>
      <c r="AV222" s="14"/>
      <c r="AW222" s="14"/>
      <c r="AX222" s="14"/>
      <c r="AY222" s="14"/>
      <c r="AZ222" s="14"/>
      <c r="BA222" s="14">
        <v>112</v>
      </c>
      <c r="BB222" s="14">
        <v>112</v>
      </c>
      <c r="BC222" s="14">
        <v>81.599999999999994</v>
      </c>
      <c r="BD222" s="14">
        <v>63.7</v>
      </c>
      <c r="BE222" s="14">
        <v>64.400000000000006</v>
      </c>
      <c r="BF222" s="14">
        <v>112</v>
      </c>
      <c r="BG222" s="14">
        <v>112</v>
      </c>
      <c r="BH222" s="14">
        <v>112</v>
      </c>
      <c r="BI222" s="14">
        <v>112</v>
      </c>
      <c r="BJ222" s="14">
        <v>112</v>
      </c>
      <c r="BK222" s="14">
        <v>112</v>
      </c>
      <c r="BL222" s="14">
        <v>112</v>
      </c>
      <c r="BM222" s="14">
        <v>112</v>
      </c>
      <c r="BN222" s="14">
        <v>112</v>
      </c>
      <c r="BO222" s="14">
        <v>112</v>
      </c>
      <c r="BP222" s="14">
        <v>112</v>
      </c>
      <c r="BQ222" s="14">
        <v>112</v>
      </c>
      <c r="BR222" s="14">
        <v>81.599999999999994</v>
      </c>
      <c r="BS222" s="14">
        <v>81.599999999999994</v>
      </c>
      <c r="BT222" s="14">
        <v>81.599999999999994</v>
      </c>
      <c r="BU222" s="14">
        <v>81.599999999999994</v>
      </c>
      <c r="BV222" s="14">
        <v>81.599999999999994</v>
      </c>
      <c r="BW222" s="14">
        <v>81.599999999999994</v>
      </c>
      <c r="BX222" s="14">
        <v>73.2</v>
      </c>
      <c r="BY222" s="14">
        <v>73.2</v>
      </c>
      <c r="BZ222" s="14">
        <v>81.599999999999994</v>
      </c>
      <c r="CA222" s="14">
        <v>81.599999999999994</v>
      </c>
      <c r="CB222" s="14">
        <v>81.599999999999994</v>
      </c>
      <c r="CC222" s="14">
        <v>81.599999999999994</v>
      </c>
      <c r="CD222" s="14">
        <v>81.599999999999994</v>
      </c>
      <c r="CE222" s="14">
        <v>81.599999999999994</v>
      </c>
      <c r="CF222" s="14">
        <v>81.599999999999994</v>
      </c>
      <c r="CG222" s="14">
        <v>81.599999999999994</v>
      </c>
      <c r="CH222" s="14">
        <v>63.7</v>
      </c>
      <c r="CI222" s="14">
        <v>112</v>
      </c>
      <c r="CJ222" s="14">
        <v>112</v>
      </c>
      <c r="CK222" s="14">
        <v>112</v>
      </c>
      <c r="CL222" s="14">
        <v>112</v>
      </c>
      <c r="CM222" s="14">
        <v>112</v>
      </c>
      <c r="CN222" s="14">
        <v>112</v>
      </c>
      <c r="CO222" s="14">
        <v>112</v>
      </c>
      <c r="CP222" s="14">
        <v>112</v>
      </c>
      <c r="CQ222" s="14">
        <v>112</v>
      </c>
      <c r="CR222" s="14">
        <v>112</v>
      </c>
      <c r="CS222" s="14">
        <v>112</v>
      </c>
      <c r="CT222" s="14">
        <v>112</v>
      </c>
      <c r="CU222" s="14">
        <v>112</v>
      </c>
      <c r="CV222" s="14">
        <v>112</v>
      </c>
      <c r="CW222" s="14">
        <v>112</v>
      </c>
      <c r="CX222" s="14">
        <v>112</v>
      </c>
      <c r="CY222" s="14">
        <v>112</v>
      </c>
      <c r="CZ222" s="14">
        <v>112</v>
      </c>
      <c r="DA222" s="14">
        <v>112</v>
      </c>
      <c r="DB222" s="14">
        <v>112</v>
      </c>
      <c r="DC222" s="14">
        <v>112</v>
      </c>
      <c r="DD222" s="14">
        <v>112</v>
      </c>
      <c r="DE222" s="14">
        <v>112</v>
      </c>
      <c r="DF222" s="14">
        <v>112</v>
      </c>
      <c r="DG222" s="14">
        <v>112</v>
      </c>
      <c r="DH222" s="14">
        <v>112</v>
      </c>
      <c r="DI222" s="14">
        <v>112</v>
      </c>
      <c r="DJ222" s="14">
        <v>112</v>
      </c>
      <c r="DK222" s="14"/>
      <c r="DL222" s="14"/>
      <c r="DM222" s="14"/>
      <c r="DN222" s="14">
        <v>112</v>
      </c>
      <c r="DO222" s="14">
        <v>112</v>
      </c>
      <c r="DP222" s="14">
        <v>112</v>
      </c>
      <c r="DQ222" s="14">
        <v>112</v>
      </c>
      <c r="DR222" s="14">
        <v>112</v>
      </c>
      <c r="DS222" s="14">
        <v>112</v>
      </c>
      <c r="DT222" s="14">
        <v>112</v>
      </c>
      <c r="DU222" s="14">
        <v>112</v>
      </c>
      <c r="DV222" s="14">
        <v>112</v>
      </c>
      <c r="DW222" s="14">
        <v>112</v>
      </c>
      <c r="DX222" s="14">
        <v>112</v>
      </c>
      <c r="DY222" s="14">
        <v>116.47</v>
      </c>
      <c r="DZ222" s="14">
        <v>112</v>
      </c>
      <c r="EA222" s="14">
        <v>112</v>
      </c>
      <c r="EB222" s="14"/>
      <c r="EC222" s="14"/>
      <c r="ED222" s="14"/>
      <c r="EE222" s="14"/>
      <c r="EF222" s="14"/>
      <c r="EG222" s="14"/>
      <c r="EH222" s="14"/>
      <c r="EI222" s="14">
        <v>112</v>
      </c>
      <c r="EJ222" s="14">
        <v>112</v>
      </c>
      <c r="EK222" s="14">
        <v>112</v>
      </c>
      <c r="EL222" s="14">
        <v>112</v>
      </c>
      <c r="EM222" s="14"/>
      <c r="EN222" s="14">
        <v>112</v>
      </c>
      <c r="EO222" s="14"/>
      <c r="EP222" s="14">
        <v>116.48</v>
      </c>
      <c r="EQ222" s="14">
        <v>112</v>
      </c>
      <c r="ER222" s="14">
        <v>81.599999999999994</v>
      </c>
      <c r="ES222" s="14">
        <v>68.599999999999994</v>
      </c>
      <c r="ET222" s="14">
        <v>71.5</v>
      </c>
      <c r="EU222" s="14"/>
      <c r="EV222" s="14">
        <v>112.179</v>
      </c>
      <c r="EW222" s="14">
        <v>112</v>
      </c>
    </row>
    <row r="223" spans="1:153" ht="14" x14ac:dyDescent="0.2">
      <c r="A223" s="14" t="s">
        <v>181</v>
      </c>
      <c r="B223" s="14" t="s">
        <v>355</v>
      </c>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v>73.2</v>
      </c>
      <c r="AF223" s="14">
        <v>73.2</v>
      </c>
      <c r="AG223" s="14">
        <v>73.2</v>
      </c>
      <c r="AH223" s="14">
        <v>73.2</v>
      </c>
      <c r="AI223" s="14">
        <v>73.2</v>
      </c>
      <c r="AJ223" s="14">
        <v>73.2</v>
      </c>
      <c r="AK223" s="14">
        <v>73.2</v>
      </c>
      <c r="AL223" s="14">
        <v>73.2</v>
      </c>
      <c r="AM223" s="14">
        <v>73.2</v>
      </c>
      <c r="AN223" s="14">
        <v>73.2</v>
      </c>
      <c r="AO223" s="14">
        <v>73.2</v>
      </c>
      <c r="AP223" s="14">
        <v>73.2</v>
      </c>
      <c r="AQ223" s="14"/>
      <c r="AR223" s="14"/>
      <c r="AS223" s="14">
        <v>112</v>
      </c>
      <c r="AT223" s="14">
        <v>112</v>
      </c>
      <c r="AU223" s="14"/>
      <c r="AV223" s="14">
        <v>0</v>
      </c>
      <c r="AW223" s="14">
        <v>0</v>
      </c>
      <c r="AX223" s="14">
        <v>112</v>
      </c>
      <c r="AY223" s="14">
        <v>112</v>
      </c>
      <c r="AZ223" s="14">
        <v>747.04</v>
      </c>
      <c r="BA223" s="14">
        <v>896</v>
      </c>
      <c r="BB223" s="14">
        <v>896</v>
      </c>
      <c r="BC223" s="14"/>
      <c r="BD223" s="14"/>
      <c r="BE223" s="14"/>
      <c r="BF223" s="14"/>
      <c r="BG223" s="14"/>
      <c r="BH223" s="14"/>
      <c r="BI223" s="14"/>
      <c r="BJ223" s="14"/>
      <c r="BK223" s="14"/>
      <c r="BL223" s="14"/>
      <c r="BM223" s="14"/>
      <c r="BN223" s="14"/>
      <c r="BO223" s="14"/>
      <c r="BP223" s="14"/>
      <c r="BQ223" s="14">
        <v>112</v>
      </c>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f>DV222*6</f>
        <v>672</v>
      </c>
      <c r="DW223" s="14">
        <f>DW222*6</f>
        <v>672</v>
      </c>
      <c r="DX223" s="14">
        <f>DX222*6</f>
        <v>672</v>
      </c>
      <c r="DY223" s="14"/>
      <c r="DZ223" s="14"/>
      <c r="EA223" s="14"/>
      <c r="EB223" s="14">
        <v>112</v>
      </c>
      <c r="EC223" s="14">
        <v>112</v>
      </c>
      <c r="ED223" s="14">
        <v>112</v>
      </c>
      <c r="EE223" s="14">
        <v>112</v>
      </c>
      <c r="EF223" s="14"/>
      <c r="EG223" s="14"/>
      <c r="EH223" s="14"/>
      <c r="EI223" s="14"/>
      <c r="EJ223" s="14">
        <v>487.2</v>
      </c>
      <c r="EK223" s="14">
        <v>487.2</v>
      </c>
      <c r="EL223" s="14"/>
      <c r="EM223" s="14"/>
      <c r="EN223" s="14"/>
      <c r="EO223" s="14">
        <v>672</v>
      </c>
      <c r="EP223" s="14"/>
      <c r="EQ223" s="14"/>
      <c r="ER223" s="14"/>
      <c r="ES223" s="14"/>
      <c r="ET223" s="14"/>
      <c r="EU223" s="14">
        <v>81.599999999999994</v>
      </c>
      <c r="EV223" s="14"/>
      <c r="EW223" s="14"/>
    </row>
    <row r="224" spans="1:153" ht="14" x14ac:dyDescent="0.2">
      <c r="A224" s="14" t="s">
        <v>182</v>
      </c>
      <c r="B224" s="14" t="s">
        <v>355</v>
      </c>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v>71.900000000000006</v>
      </c>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DF224" s="14"/>
      <c r="DG224" s="14"/>
      <c r="DH224" s="14"/>
      <c r="DI224" s="14"/>
      <c r="DJ224" s="14"/>
      <c r="DK224" s="14"/>
      <c r="DL224" s="14"/>
      <c r="DM224" s="14"/>
      <c r="DN224" s="14"/>
      <c r="DO224" s="14"/>
      <c r="DP224" s="14"/>
      <c r="DQ224" s="14"/>
      <c r="DR224" s="14"/>
      <c r="DS224" s="14"/>
      <c r="DT224" s="14"/>
      <c r="DU224" s="14"/>
      <c r="DV224" s="14"/>
      <c r="DW224" s="14"/>
      <c r="DX224" s="14"/>
      <c r="DY224" s="14"/>
      <c r="DZ224" s="14"/>
      <c r="EA224" s="14"/>
      <c r="EB224" s="14"/>
      <c r="EC224" s="14"/>
      <c r="ED224" s="14"/>
      <c r="EE224" s="14"/>
      <c r="EF224" s="14"/>
      <c r="EG224" s="14"/>
      <c r="EH224" s="14"/>
      <c r="EI224" s="14"/>
      <c r="EJ224" s="14"/>
      <c r="EK224" s="14"/>
      <c r="EL224" s="14"/>
      <c r="EM224" s="14"/>
      <c r="EN224" s="14"/>
      <c r="EO224" s="14"/>
      <c r="EP224" s="14"/>
      <c r="EQ224" s="14"/>
      <c r="ER224" s="14"/>
      <c r="ES224" s="14"/>
      <c r="ET224" s="14"/>
      <c r="EU224" s="14"/>
      <c r="EV224" s="14"/>
      <c r="EW224" s="14"/>
    </row>
    <row r="225" spans="1:153" ht="14" x14ac:dyDescent="0.2">
      <c r="A225" s="14" t="s">
        <v>183</v>
      </c>
      <c r="B225" s="14" t="s">
        <v>355</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v>112</v>
      </c>
      <c r="AV225" s="14"/>
      <c r="AW225" s="14"/>
      <c r="AX225" s="14"/>
      <c r="AY225" s="14"/>
      <c r="AZ225" s="14">
        <v>63.1</v>
      </c>
      <c r="BA225" s="14"/>
      <c r="BB225" s="14"/>
      <c r="BC225" s="14"/>
      <c r="BD225" s="14"/>
      <c r="BE225" s="14"/>
      <c r="BF225" s="14"/>
      <c r="BG225" s="14"/>
      <c r="BH225" s="14"/>
      <c r="BI225" s="14"/>
      <c r="BJ225" s="14"/>
      <c r="BK225" s="14"/>
      <c r="BL225" s="14"/>
      <c r="BM225" s="14"/>
      <c r="BN225" s="14"/>
      <c r="BO225" s="14"/>
      <c r="BP225" s="14"/>
      <c r="BQ225" s="14">
        <v>56.1</v>
      </c>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DF225" s="14"/>
      <c r="DG225" s="14"/>
      <c r="DH225" s="14"/>
      <c r="DI225" s="14"/>
      <c r="DJ225" s="14"/>
      <c r="DK225" s="14"/>
      <c r="DL225" s="14"/>
      <c r="DM225" s="14"/>
      <c r="DN225" s="14"/>
      <c r="DO225" s="14"/>
      <c r="DP225" s="14"/>
      <c r="DQ225" s="14"/>
      <c r="DR225" s="14"/>
      <c r="DS225" s="14"/>
      <c r="DT225" s="14"/>
      <c r="DU225" s="14"/>
      <c r="DV225" s="14"/>
      <c r="DW225" s="14"/>
      <c r="DX225" s="14"/>
      <c r="DY225" s="14"/>
      <c r="DZ225" s="14"/>
      <c r="EA225" s="14"/>
      <c r="EB225" s="14"/>
      <c r="EC225" s="14"/>
      <c r="ED225" s="14"/>
      <c r="EE225" s="14"/>
      <c r="EF225" s="14"/>
      <c r="EG225" s="14"/>
      <c r="EH225" s="14"/>
      <c r="EI225" s="14">
        <v>112</v>
      </c>
      <c r="EJ225" s="14">
        <f>487.2*0.9</f>
        <v>438.48</v>
      </c>
      <c r="EK225" s="14">
        <f>112*0.9</f>
        <v>100.8</v>
      </c>
      <c r="EL225" s="14">
        <v>112</v>
      </c>
      <c r="EM225" s="14">
        <v>63.1</v>
      </c>
      <c r="EN225" s="14"/>
      <c r="EO225" s="14"/>
      <c r="EP225" s="14"/>
      <c r="EQ225" s="14"/>
      <c r="ER225" s="14"/>
      <c r="ES225" s="14"/>
      <c r="ET225" s="14"/>
      <c r="EU225" s="14"/>
      <c r="EV225" s="14"/>
      <c r="EW225" s="14"/>
    </row>
    <row r="226" spans="1:153" ht="14" x14ac:dyDescent="0.2">
      <c r="A226" s="14" t="s">
        <v>184</v>
      </c>
      <c r="B226" s="14" t="s">
        <v>355</v>
      </c>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DF226" s="14"/>
      <c r="DG226" s="14"/>
      <c r="DH226" s="14"/>
      <c r="DI226" s="14"/>
      <c r="DJ226" s="14"/>
      <c r="DK226" s="14"/>
      <c r="DL226" s="14"/>
      <c r="DM226" s="14"/>
      <c r="DN226" s="14"/>
      <c r="DO226" s="14"/>
      <c r="DP226" s="14"/>
      <c r="DQ226" s="14"/>
      <c r="DR226" s="14"/>
      <c r="DS226" s="14"/>
      <c r="DT226" s="14"/>
      <c r="DU226" s="14"/>
      <c r="DV226" s="14"/>
      <c r="DW226" s="14"/>
      <c r="DX226" s="14"/>
      <c r="DY226" s="14"/>
      <c r="DZ226" s="14"/>
      <c r="EA226" s="14"/>
      <c r="EB226" s="14"/>
      <c r="EC226" s="14"/>
      <c r="ED226" s="14"/>
      <c r="EE226" s="14"/>
      <c r="EF226" s="14"/>
      <c r="EG226" s="14"/>
      <c r="EH226" s="14"/>
      <c r="EI226" s="14"/>
      <c r="EJ226" s="14"/>
      <c r="EK226" s="14"/>
      <c r="EL226" s="14"/>
      <c r="EM226" s="14"/>
      <c r="EN226" s="14"/>
      <c r="EO226" s="14"/>
      <c r="EP226" s="14"/>
      <c r="EQ226" s="14"/>
      <c r="ER226" s="14"/>
      <c r="ES226" s="14"/>
      <c r="ET226" s="14"/>
      <c r="EU226" s="14"/>
      <c r="EV226" s="14"/>
      <c r="EW226" s="14"/>
    </row>
    <row r="227" spans="1:153" ht="14" x14ac:dyDescent="0.2">
      <c r="A227" s="14" t="s">
        <v>185</v>
      </c>
      <c r="B227" s="14" t="s">
        <v>355</v>
      </c>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DF227" s="14"/>
      <c r="DG227" s="14"/>
      <c r="DH227" s="14"/>
      <c r="DI227" s="14"/>
      <c r="DJ227" s="14"/>
      <c r="DK227" s="14"/>
      <c r="DL227" s="14"/>
      <c r="DM227" s="14"/>
      <c r="DN227" s="14"/>
      <c r="DO227" s="14"/>
      <c r="DP227" s="14"/>
      <c r="DQ227" s="14"/>
      <c r="DR227" s="14"/>
      <c r="DS227" s="14"/>
      <c r="DT227" s="14"/>
      <c r="DU227" s="14"/>
      <c r="DV227" s="14"/>
      <c r="DW227" s="14"/>
      <c r="DX227" s="14"/>
      <c r="DY227" s="14"/>
      <c r="DZ227" s="14"/>
      <c r="EA227" s="14"/>
      <c r="EB227" s="14"/>
      <c r="EC227" s="14"/>
      <c r="ED227" s="14"/>
      <c r="EE227" s="14"/>
      <c r="EF227" s="14"/>
      <c r="EG227" s="14"/>
      <c r="EH227" s="14"/>
      <c r="EI227" s="14"/>
      <c r="EJ227" s="14"/>
      <c r="EK227" s="14"/>
      <c r="EL227" s="14"/>
      <c r="EM227" s="14"/>
      <c r="EN227" s="14"/>
      <c r="EO227" s="14"/>
      <c r="EP227" s="14"/>
      <c r="EQ227" s="14"/>
      <c r="ER227" s="14"/>
      <c r="ES227" s="14"/>
      <c r="ET227" s="14"/>
      <c r="EU227" s="14"/>
      <c r="EV227" s="14"/>
      <c r="EW227" s="14"/>
    </row>
    <row r="228" spans="1:153" ht="14" x14ac:dyDescent="0.2">
      <c r="A228" s="14" t="s">
        <v>186</v>
      </c>
      <c r="B228" s="14" t="s">
        <v>355</v>
      </c>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DF228" s="14"/>
      <c r="DG228" s="14"/>
      <c r="DH228" s="14"/>
      <c r="DI228" s="14"/>
      <c r="DJ228" s="14"/>
      <c r="DK228" s="14"/>
      <c r="DL228" s="14"/>
      <c r="DM228" s="14"/>
      <c r="DN228" s="14"/>
      <c r="DO228" s="14"/>
      <c r="DP228" s="14"/>
      <c r="DQ228" s="14"/>
      <c r="DR228" s="14"/>
      <c r="DS228" s="14"/>
      <c r="DT228" s="14"/>
      <c r="DU228" s="14"/>
      <c r="DV228" s="14"/>
      <c r="DW228" s="14"/>
      <c r="DX228" s="14"/>
      <c r="DY228" s="14"/>
      <c r="DZ228" s="14"/>
      <c r="EA228" s="14"/>
      <c r="EB228" s="14"/>
      <c r="EC228" s="14"/>
      <c r="ED228" s="14"/>
      <c r="EE228" s="14"/>
      <c r="EF228" s="14"/>
      <c r="EG228" s="14"/>
      <c r="EH228" s="14"/>
      <c r="EI228" s="14"/>
      <c r="EJ228" s="14"/>
      <c r="EK228" s="14"/>
      <c r="EL228" s="14"/>
      <c r="EM228" s="14"/>
      <c r="EN228" s="14"/>
      <c r="EO228" s="14"/>
      <c r="EP228" s="14"/>
      <c r="EQ228" s="14"/>
      <c r="ER228" s="14"/>
      <c r="ES228" s="14"/>
      <c r="ET228" s="14"/>
      <c r="EU228" s="14"/>
      <c r="EV228" s="14"/>
      <c r="EW228" s="14"/>
    </row>
    <row r="229" spans="1:153" ht="14" x14ac:dyDescent="0.2">
      <c r="A229" s="14" t="s">
        <v>187</v>
      </c>
      <c r="B229" s="14" t="s">
        <v>356</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v>0</v>
      </c>
      <c r="AW229" s="14">
        <v>0</v>
      </c>
      <c r="AX229" s="14"/>
      <c r="AY229" s="14"/>
      <c r="AZ229" s="14"/>
      <c r="BA229" s="14">
        <v>33.950000000000003</v>
      </c>
      <c r="BB229" s="14">
        <v>33.950000000000003</v>
      </c>
      <c r="BC229" s="14"/>
      <c r="BD229" s="14"/>
      <c r="BE229" s="14"/>
      <c r="BF229" s="14">
        <v>8.6920000000000002</v>
      </c>
      <c r="BG229" s="14">
        <v>8.6920000000000002</v>
      </c>
      <c r="BH229" s="14">
        <v>8.6920000000000002</v>
      </c>
      <c r="BI229" s="14">
        <v>8.6920000000000002</v>
      </c>
      <c r="BJ229" s="14">
        <v>8.6920000000000002</v>
      </c>
      <c r="BK229" s="14">
        <v>8.6920000000000002</v>
      </c>
      <c r="BL229" s="14">
        <v>34</v>
      </c>
      <c r="BM229" s="14">
        <v>34</v>
      </c>
      <c r="BN229" s="14">
        <v>34</v>
      </c>
      <c r="BO229" s="14">
        <v>34</v>
      </c>
      <c r="BP229" s="14"/>
      <c r="BQ229" s="14"/>
      <c r="BR229" s="14"/>
      <c r="BS229" s="14"/>
      <c r="BT229" s="14"/>
      <c r="BU229" s="14"/>
      <c r="BV229" s="14"/>
      <c r="BW229" s="14"/>
      <c r="BX229" s="14"/>
      <c r="BY229" s="14"/>
      <c r="BZ229" s="14"/>
      <c r="CA229" s="14"/>
      <c r="CB229" s="14"/>
      <c r="CC229" s="14"/>
      <c r="CD229" s="14"/>
      <c r="CE229" s="14"/>
      <c r="CF229" s="14"/>
      <c r="CG229" s="14"/>
      <c r="CH229" s="14"/>
      <c r="CI229" s="14">
        <v>29.167000000000002</v>
      </c>
      <c r="CJ229" s="14">
        <v>29.167000000000002</v>
      </c>
      <c r="CK229" s="14">
        <v>33.97</v>
      </c>
      <c r="CL229" s="14">
        <v>33.97</v>
      </c>
      <c r="CM229" s="14">
        <v>33.97</v>
      </c>
      <c r="CN229" s="14">
        <v>33.97</v>
      </c>
      <c r="CO229" s="14">
        <v>33.97</v>
      </c>
      <c r="CP229" s="14">
        <v>33.97</v>
      </c>
      <c r="CQ229" s="14">
        <v>33.97</v>
      </c>
      <c r="CR229" s="14">
        <v>33.97</v>
      </c>
      <c r="CS229" s="14">
        <v>33.97</v>
      </c>
      <c r="CT229" s="14">
        <v>33.97</v>
      </c>
      <c r="CU229" s="14">
        <v>29.17</v>
      </c>
      <c r="CV229" s="14">
        <v>29.17</v>
      </c>
      <c r="CW229" s="14">
        <v>29.17</v>
      </c>
      <c r="CX229" s="14">
        <v>8.6920000000000002</v>
      </c>
      <c r="CY229" s="14">
        <v>8.6920000000000002</v>
      </c>
      <c r="CZ229" s="14">
        <v>8.6920000000000002</v>
      </c>
      <c r="DA229" s="14">
        <v>8.6920000000000002</v>
      </c>
      <c r="DB229" s="14">
        <v>8.6920000000000002</v>
      </c>
      <c r="DC229" s="14">
        <v>8.6920000000000002</v>
      </c>
      <c r="DD229" s="14">
        <v>8.6920000000000002</v>
      </c>
      <c r="DE229" s="14">
        <v>8.6920000000000002</v>
      </c>
      <c r="DF229" s="14">
        <v>8.6920000000000002</v>
      </c>
      <c r="DG229" s="14">
        <v>8.6920000000000002</v>
      </c>
      <c r="DH229" s="14">
        <v>8.6920000000000002</v>
      </c>
      <c r="DI229" s="14">
        <v>8.6920000000000002</v>
      </c>
      <c r="DJ229" s="14">
        <v>34</v>
      </c>
      <c r="DK229" s="14"/>
      <c r="DL229" s="14"/>
      <c r="DM229" s="14"/>
      <c r="DN229" s="14">
        <v>8.6920000000000002</v>
      </c>
      <c r="DO229" s="14">
        <v>8.6920000000000002</v>
      </c>
      <c r="DP229" s="14">
        <v>8.6920000000000002</v>
      </c>
      <c r="DQ229" s="14">
        <v>8.6920000000000002</v>
      </c>
      <c r="DR229" s="14">
        <v>8.6920000000000002</v>
      </c>
      <c r="DS229" s="14">
        <v>8.6920000000000002</v>
      </c>
      <c r="DT229" s="14">
        <v>8.6920000000000002</v>
      </c>
      <c r="DU229" s="14">
        <v>8.6920000000000002</v>
      </c>
      <c r="DV229" s="14">
        <v>33.951999999999998</v>
      </c>
      <c r="DW229" s="14">
        <v>33.951999999999998</v>
      </c>
      <c r="DX229" s="14">
        <v>33.951999999999998</v>
      </c>
      <c r="DY229" s="14">
        <f>30.33</f>
        <v>30.33</v>
      </c>
      <c r="DZ229" s="14">
        <v>29.166699999999999</v>
      </c>
      <c r="EA229" s="14">
        <v>29.166699999999999</v>
      </c>
      <c r="EB229" s="14"/>
      <c r="EC229" s="14"/>
      <c r="ED229" s="14"/>
      <c r="EE229" s="14"/>
      <c r="EF229" s="14"/>
      <c r="EG229" s="14"/>
      <c r="EH229" s="14"/>
      <c r="EI229" s="14">
        <f>34.27+2.98</f>
        <v>37.25</v>
      </c>
      <c r="EJ229" s="14">
        <f t="shared" ref="EJ229" si="14">34.27+2.98</f>
        <v>37.25</v>
      </c>
      <c r="EK229" s="14">
        <f t="shared" ref="EK229" si="15">34.27+2.98</f>
        <v>37.25</v>
      </c>
      <c r="EL229" s="14">
        <f>34.27+2.98</f>
        <v>37.25</v>
      </c>
      <c r="EM229" s="14"/>
      <c r="EN229" s="14">
        <v>8.6920000000000002</v>
      </c>
      <c r="EO229" s="14"/>
      <c r="EP229" s="14">
        <v>35.33</v>
      </c>
      <c r="EQ229" s="14">
        <v>8.6920000000000002</v>
      </c>
      <c r="ER229" s="14"/>
      <c r="ES229" s="14"/>
      <c r="ET229" s="14"/>
      <c r="EU229" s="14"/>
      <c r="EV229" s="14">
        <v>37.179487000000002</v>
      </c>
      <c r="EW229" s="14">
        <v>29.166699999999999</v>
      </c>
    </row>
    <row r="230" spans="1:153" ht="14" x14ac:dyDescent="0.2">
      <c r="A230" s="14" t="s">
        <v>188</v>
      </c>
      <c r="B230" s="14" t="s">
        <v>356</v>
      </c>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v>226.45</v>
      </c>
      <c r="BA230" s="14">
        <v>271.60000000000002</v>
      </c>
      <c r="BB230" s="14">
        <v>271.60000000000002</v>
      </c>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DF230" s="14"/>
      <c r="DG230" s="14"/>
      <c r="DH230" s="14"/>
      <c r="DI230" s="14"/>
      <c r="DJ230" s="14"/>
      <c r="DK230" s="14"/>
      <c r="DL230" s="14"/>
      <c r="DM230" s="14"/>
      <c r="DN230" s="14"/>
      <c r="DO230" s="14"/>
      <c r="DP230" s="14"/>
      <c r="DQ230" s="14"/>
      <c r="DR230" s="14"/>
      <c r="DS230" s="14"/>
      <c r="DT230" s="14"/>
      <c r="DU230" s="14"/>
      <c r="DV230" s="14">
        <f>DV229*6</f>
        <v>203.71199999999999</v>
      </c>
      <c r="DW230" s="14">
        <f>DW229*6</f>
        <v>203.71199999999999</v>
      </c>
      <c r="DX230" s="14">
        <f>DX229*6</f>
        <v>203.71199999999999</v>
      </c>
      <c r="DY230" s="14"/>
      <c r="DZ230" s="14"/>
      <c r="EA230" s="14"/>
      <c r="EB230" s="14"/>
      <c r="EC230" s="14"/>
      <c r="ED230" s="14"/>
      <c r="EE230" s="14"/>
      <c r="EF230" s="14"/>
      <c r="EG230" s="14"/>
      <c r="EH230" s="14"/>
      <c r="EI230" s="14"/>
      <c r="EJ230" s="14">
        <v>162.05000000000001</v>
      </c>
      <c r="EK230" s="14">
        <v>162.05000000000001</v>
      </c>
      <c r="EL230" s="14"/>
      <c r="EM230" s="14"/>
      <c r="EN230" s="14"/>
      <c r="EO230" s="14">
        <v>29.88</v>
      </c>
      <c r="EP230" s="14"/>
      <c r="EQ230" s="14"/>
      <c r="ER230" s="14"/>
      <c r="ES230" s="14"/>
      <c r="ET230" s="14"/>
      <c r="EU230" s="14"/>
      <c r="EV230" s="14"/>
      <c r="EW230" s="14"/>
    </row>
    <row r="231" spans="1:153" ht="14" x14ac:dyDescent="0.2">
      <c r="A231" s="14" t="s">
        <v>189</v>
      </c>
      <c r="B231" s="14" t="s">
        <v>356</v>
      </c>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v>0</v>
      </c>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row>
    <row r="232" spans="1:153" ht="14" x14ac:dyDescent="0.2">
      <c r="A232" s="14" t="s">
        <v>190</v>
      </c>
      <c r="B232" s="14" t="s">
        <v>356</v>
      </c>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f>1546.8/(AU183*AU219*AU22/1000*AU20)</f>
        <v>21.846388783075387</v>
      </c>
      <c r="AV232" s="14"/>
      <c r="AW232" s="14"/>
      <c r="AX232" s="14"/>
      <c r="AY232" s="14"/>
      <c r="AZ232" s="14">
        <v>0</v>
      </c>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DF232" s="14"/>
      <c r="DG232" s="14"/>
      <c r="DH232" s="14"/>
      <c r="DI232" s="14"/>
      <c r="DJ232" s="14"/>
      <c r="DK232" s="14"/>
      <c r="DL232" s="14"/>
      <c r="DM232" s="14"/>
      <c r="DN232" s="14"/>
      <c r="DO232" s="14"/>
      <c r="DP232" s="14"/>
      <c r="DQ232" s="14"/>
      <c r="DR232" s="14"/>
      <c r="DS232" s="14"/>
      <c r="DT232" s="14"/>
      <c r="DU232" s="14"/>
      <c r="DV232" s="14"/>
      <c r="DW232" s="14"/>
      <c r="DX232" s="14"/>
      <c r="DY232" s="14"/>
      <c r="DZ232" s="14"/>
      <c r="EA232" s="14"/>
      <c r="EB232" s="14"/>
      <c r="EC232" s="14"/>
      <c r="ED232" s="14"/>
      <c r="EE232" s="14"/>
      <c r="EF232" s="14"/>
      <c r="EG232" s="14"/>
      <c r="EH232" s="14"/>
      <c r="EI232" s="14">
        <f>34.27+2.98</f>
        <v>37.25</v>
      </c>
      <c r="EJ232" s="14">
        <f>162*0.9</f>
        <v>145.80000000000001</v>
      </c>
      <c r="EK232" s="14"/>
      <c r="EL232" s="14">
        <f>34.27+2.98</f>
        <v>37.25</v>
      </c>
      <c r="EM232" s="14">
        <v>16.100000000000001</v>
      </c>
      <c r="EN232" s="14"/>
      <c r="EO232" s="14"/>
      <c r="EP232" s="14"/>
      <c r="EQ232" s="14"/>
      <c r="ER232" s="14"/>
      <c r="ES232" s="14"/>
      <c r="ET232" s="14"/>
      <c r="EU232" s="14"/>
      <c r="EV232" s="14"/>
      <c r="EW232" s="14"/>
    </row>
    <row r="233" spans="1:153" ht="14" x14ac:dyDescent="0.2">
      <c r="A233" s="14" t="s">
        <v>191</v>
      </c>
      <c r="B233" s="14" t="s">
        <v>356</v>
      </c>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DF233" s="14"/>
      <c r="DG233" s="14"/>
      <c r="DH233" s="14"/>
      <c r="DI233" s="14"/>
      <c r="DJ233" s="14"/>
      <c r="DK233" s="14"/>
      <c r="DL233" s="14"/>
      <c r="DM233" s="14"/>
      <c r="DN233" s="14"/>
      <c r="DO233" s="14"/>
      <c r="DP233" s="14"/>
      <c r="DQ233" s="14"/>
      <c r="DR233" s="14"/>
      <c r="DS233" s="14"/>
      <c r="DT233" s="14"/>
      <c r="DU233" s="14"/>
      <c r="DV233" s="14"/>
      <c r="DW233" s="14"/>
      <c r="DX233" s="14"/>
      <c r="DY233" s="14"/>
      <c r="DZ233" s="14"/>
      <c r="EA233" s="14"/>
      <c r="EB233" s="14"/>
      <c r="EC233" s="14"/>
      <c r="ED233" s="14"/>
      <c r="EE233" s="14"/>
      <c r="EF233" s="14"/>
      <c r="EG233" s="14"/>
      <c r="EH233" s="14"/>
      <c r="EI233" s="14"/>
      <c r="EJ233" s="14"/>
      <c r="EK233" s="14"/>
      <c r="EL233" s="14"/>
      <c r="EM233" s="14"/>
      <c r="EN233" s="14"/>
      <c r="EO233" s="14"/>
      <c r="EP233" s="14"/>
      <c r="EQ233" s="14"/>
      <c r="ER233" s="14"/>
      <c r="ES233" s="14"/>
      <c r="ET233" s="14"/>
      <c r="EU233" s="14"/>
      <c r="EV233" s="14"/>
      <c r="EW233" s="14"/>
    </row>
    <row r="234" spans="1:153" ht="14" x14ac:dyDescent="0.2">
      <c r="A234" s="14" t="s">
        <v>192</v>
      </c>
      <c r="B234" s="14" t="s">
        <v>356</v>
      </c>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DF234" s="14"/>
      <c r="DG234" s="14"/>
      <c r="DH234" s="14"/>
      <c r="DI234" s="14"/>
      <c r="DJ234" s="14"/>
      <c r="DK234" s="14"/>
      <c r="DL234" s="14"/>
      <c r="DM234" s="14"/>
      <c r="DN234" s="14"/>
      <c r="DO234" s="14"/>
      <c r="DP234" s="14"/>
      <c r="DQ234" s="14"/>
      <c r="DR234" s="14"/>
      <c r="DS234" s="14"/>
      <c r="DT234" s="14"/>
      <c r="DU234" s="14"/>
      <c r="DV234" s="14"/>
      <c r="DW234" s="14"/>
      <c r="DX234" s="14"/>
      <c r="DY234" s="14"/>
      <c r="DZ234" s="14"/>
      <c r="EA234" s="14"/>
      <c r="EB234" s="14"/>
      <c r="EC234" s="14"/>
      <c r="ED234" s="14"/>
      <c r="EE234" s="14"/>
      <c r="EF234" s="14"/>
      <c r="EG234" s="14"/>
      <c r="EH234" s="14"/>
      <c r="EI234" s="14"/>
      <c r="EJ234" s="14"/>
      <c r="EK234" s="14"/>
      <c r="EL234" s="14"/>
      <c r="EM234" s="14"/>
      <c r="EN234" s="14"/>
      <c r="EO234" s="14"/>
      <c r="EP234" s="14"/>
      <c r="EQ234" s="14"/>
      <c r="ER234" s="14"/>
      <c r="ES234" s="14"/>
      <c r="ET234" s="14"/>
      <c r="EU234" s="14"/>
      <c r="EV234" s="14"/>
      <c r="EW234" s="14"/>
    </row>
    <row r="235" spans="1:153" ht="14" x14ac:dyDescent="0.2">
      <c r="A235" s="14" t="s">
        <v>193</v>
      </c>
      <c r="B235" s="14" t="s">
        <v>356</v>
      </c>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DF235" s="14"/>
      <c r="DG235" s="14"/>
      <c r="DH235" s="14"/>
      <c r="DI235" s="14"/>
      <c r="DJ235" s="14"/>
      <c r="DK235" s="14"/>
      <c r="DL235" s="14"/>
      <c r="DM235" s="14"/>
      <c r="DN235" s="14"/>
      <c r="DO235" s="14"/>
      <c r="DP235" s="14"/>
      <c r="DQ235" s="14"/>
      <c r="DR235" s="14"/>
      <c r="DS235" s="14"/>
      <c r="DT235" s="14"/>
      <c r="DU235" s="14"/>
      <c r="DV235" s="14"/>
      <c r="DW235" s="14"/>
      <c r="DX235" s="14"/>
      <c r="DY235" s="14"/>
      <c r="DZ235" s="14"/>
      <c r="EA235" s="14"/>
      <c r="EB235" s="14"/>
      <c r="EC235" s="14"/>
      <c r="ED235" s="14"/>
      <c r="EE235" s="14"/>
      <c r="EF235" s="14"/>
      <c r="EG235" s="14"/>
      <c r="EH235" s="14"/>
      <c r="EI235" s="14"/>
      <c r="EJ235" s="14"/>
      <c r="EK235" s="14"/>
      <c r="EL235" s="14"/>
      <c r="EM235" s="14"/>
      <c r="EN235" s="14"/>
      <c r="EO235" s="14"/>
      <c r="EP235" s="14"/>
      <c r="EQ235" s="14"/>
      <c r="ER235" s="14"/>
      <c r="ES235" s="14"/>
      <c r="ET235" s="14"/>
      <c r="EU235" s="14"/>
      <c r="EV235" s="14"/>
      <c r="EW235" s="14"/>
    </row>
    <row r="236" spans="1:153" ht="14" x14ac:dyDescent="0.2">
      <c r="A236" s="14" t="s">
        <v>194</v>
      </c>
      <c r="B236" s="14" t="s">
        <v>355</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c r="EM236" s="14"/>
      <c r="EN236" s="14"/>
      <c r="EO236" s="14"/>
      <c r="EP236" s="14"/>
      <c r="EQ236" s="14"/>
      <c r="ER236" s="14"/>
      <c r="ES236" s="14"/>
      <c r="ET236" s="14"/>
      <c r="EU236" s="14"/>
      <c r="EV236" s="14"/>
      <c r="EW236" s="14"/>
    </row>
    <row r="237" spans="1:153" ht="14" x14ac:dyDescent="0.2">
      <c r="A237" s="14" t="s">
        <v>197</v>
      </c>
      <c r="B237" s="14" t="s">
        <v>357</v>
      </c>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c r="EM237" s="14"/>
      <c r="EN237" s="14"/>
      <c r="EO237" s="14"/>
      <c r="EP237" s="14"/>
      <c r="EQ237" s="14"/>
      <c r="ER237" s="14"/>
      <c r="ES237" s="14"/>
      <c r="ET237" s="14"/>
      <c r="EU237" s="14"/>
      <c r="EV237" s="14"/>
      <c r="EW237" s="14"/>
    </row>
    <row r="238" spans="1:153" ht="14" x14ac:dyDescent="0.2">
      <c r="A238" s="14" t="s">
        <v>198</v>
      </c>
      <c r="B238" s="14" t="s">
        <v>358</v>
      </c>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c r="EM238" s="14"/>
      <c r="EN238" s="14"/>
      <c r="EO238" s="14"/>
      <c r="EP238" s="14"/>
      <c r="EQ238" s="14"/>
      <c r="ER238" s="14"/>
      <c r="ES238" s="14"/>
      <c r="ET238" s="14"/>
      <c r="EU238" s="14"/>
      <c r="EV238" s="14"/>
      <c r="EW238" s="14"/>
    </row>
    <row r="239" spans="1:153" ht="14" x14ac:dyDescent="0.2">
      <c r="A239" s="14" t="s">
        <v>195</v>
      </c>
      <c r="B239" s="14" t="s">
        <v>355</v>
      </c>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row>
    <row r="240" spans="1:153" ht="14" x14ac:dyDescent="0.2">
      <c r="A240" s="14" t="s">
        <v>199</v>
      </c>
      <c r="B240" s="14" t="s">
        <v>357</v>
      </c>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DF240" s="14"/>
      <c r="DG240" s="14"/>
      <c r="DH240" s="14"/>
      <c r="DI240" s="14"/>
      <c r="DJ240" s="14"/>
      <c r="DK240" s="14"/>
      <c r="DL240" s="14"/>
      <c r="DM240" s="14"/>
      <c r="DN240" s="14"/>
      <c r="DO240" s="14"/>
      <c r="DP240" s="14"/>
      <c r="DQ240" s="14"/>
      <c r="DR240" s="14"/>
      <c r="DS240" s="14"/>
      <c r="DT240" s="14"/>
      <c r="DU240" s="14"/>
      <c r="DV240" s="14"/>
      <c r="DW240" s="14"/>
      <c r="DX240" s="14"/>
      <c r="DY240" s="14"/>
      <c r="DZ240" s="14"/>
      <c r="EA240" s="14"/>
      <c r="EB240" s="14"/>
      <c r="EC240" s="14"/>
      <c r="ED240" s="14"/>
      <c r="EE240" s="14"/>
      <c r="EF240" s="14"/>
      <c r="EG240" s="14"/>
      <c r="EH240" s="14"/>
      <c r="EI240" s="14"/>
      <c r="EJ240" s="14"/>
      <c r="EK240" s="14"/>
      <c r="EL240" s="14"/>
      <c r="EM240" s="14"/>
      <c r="EN240" s="14"/>
      <c r="EO240" s="14"/>
      <c r="EP240" s="14"/>
      <c r="EQ240" s="14"/>
      <c r="ER240" s="14"/>
      <c r="ES240" s="14"/>
      <c r="ET240" s="14"/>
      <c r="EU240" s="14"/>
      <c r="EV240" s="14"/>
      <c r="EW240" s="14"/>
    </row>
    <row r="241" spans="1:153" ht="14" x14ac:dyDescent="0.2">
      <c r="A241" s="14" t="s">
        <v>200</v>
      </c>
      <c r="B241" s="14" t="s">
        <v>358</v>
      </c>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DF241" s="14"/>
      <c r="DG241" s="14"/>
      <c r="DH241" s="14"/>
      <c r="DI241" s="14"/>
      <c r="DJ241" s="14"/>
      <c r="DK241" s="14"/>
      <c r="DL241" s="14"/>
      <c r="DM241" s="14"/>
      <c r="DN241" s="14"/>
      <c r="DO241" s="14"/>
      <c r="DP241" s="14"/>
      <c r="DQ241" s="14"/>
      <c r="DR241" s="14"/>
      <c r="DS241" s="14"/>
      <c r="DT241" s="14"/>
      <c r="DU241" s="14"/>
      <c r="DV241" s="14"/>
      <c r="DW241" s="14"/>
      <c r="DX241" s="14"/>
      <c r="DY241" s="14"/>
      <c r="DZ241" s="14"/>
      <c r="EA241" s="14"/>
      <c r="EB241" s="14"/>
      <c r="EC241" s="14"/>
      <c r="ED241" s="14"/>
      <c r="EE241" s="14"/>
      <c r="EF241" s="14"/>
      <c r="EG241" s="14"/>
      <c r="EH241" s="14"/>
      <c r="EI241" s="14"/>
      <c r="EJ241" s="14"/>
      <c r="EK241" s="14"/>
      <c r="EL241" s="14"/>
      <c r="EM241" s="14"/>
      <c r="EN241" s="14"/>
      <c r="EO241" s="14"/>
      <c r="EP241" s="14"/>
      <c r="EQ241" s="14"/>
      <c r="ER241" s="14"/>
      <c r="ES241" s="14"/>
      <c r="ET241" s="14"/>
      <c r="EU241" s="14"/>
      <c r="EV241" s="14"/>
      <c r="EW241" s="14"/>
    </row>
    <row r="242" spans="1:153" ht="14" x14ac:dyDescent="0.2">
      <c r="A242" s="14" t="s">
        <v>196</v>
      </c>
      <c r="B242" s="14" t="s">
        <v>355</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c r="EM242" s="14"/>
      <c r="EN242" s="14"/>
      <c r="EO242" s="14"/>
      <c r="EP242" s="14"/>
      <c r="EQ242" s="14"/>
      <c r="ER242" s="14"/>
      <c r="ES242" s="14"/>
      <c r="ET242" s="14"/>
      <c r="EU242" s="14"/>
      <c r="EV242" s="14"/>
      <c r="EW242" s="14"/>
    </row>
    <row r="243" spans="1:153" ht="14" x14ac:dyDescent="0.2">
      <c r="A243" s="14" t="s">
        <v>201</v>
      </c>
      <c r="B243" s="14" t="s">
        <v>357</v>
      </c>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c r="EM243" s="14"/>
      <c r="EN243" s="14"/>
      <c r="EO243" s="14"/>
      <c r="EP243" s="14"/>
      <c r="EQ243" s="14"/>
      <c r="ER243" s="14"/>
      <c r="ES243" s="14"/>
      <c r="ET243" s="14"/>
      <c r="EU243" s="14"/>
      <c r="EV243" s="14"/>
      <c r="EW243" s="14"/>
    </row>
    <row r="244" spans="1:153" ht="14" x14ac:dyDescent="0.2">
      <c r="A244" s="14" t="s">
        <v>202</v>
      </c>
      <c r="B244" s="14" t="s">
        <v>358</v>
      </c>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c r="EM244" s="14"/>
      <c r="EN244" s="14"/>
      <c r="EO244" s="14"/>
      <c r="EP244" s="14"/>
      <c r="EQ244" s="14"/>
      <c r="ER244" s="14"/>
      <c r="ES244" s="14"/>
      <c r="ET244" s="14"/>
      <c r="EU244" s="14"/>
      <c r="EV244" s="14"/>
      <c r="EW244" s="14"/>
    </row>
    <row r="245" spans="1:153" ht="14" x14ac:dyDescent="0.2">
      <c r="A245" s="14" t="s">
        <v>203</v>
      </c>
      <c r="B245" s="14" t="s">
        <v>355</v>
      </c>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c r="EM245" s="14"/>
      <c r="EN245" s="14"/>
      <c r="EO245" s="14"/>
      <c r="EP245" s="14"/>
      <c r="EQ245" s="14"/>
      <c r="ER245" s="14"/>
      <c r="ES245" s="14"/>
      <c r="ET245" s="14"/>
      <c r="EU245" s="14"/>
      <c r="EV245" s="14"/>
      <c r="EW245" s="14"/>
    </row>
    <row r="246" spans="1:153" ht="14" x14ac:dyDescent="0.2">
      <c r="A246" s="14" t="s">
        <v>204</v>
      </c>
      <c r="B246" s="14" t="s">
        <v>357</v>
      </c>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DF246" s="14"/>
      <c r="DG246" s="14"/>
      <c r="DH246" s="14"/>
      <c r="DI246" s="14"/>
      <c r="DJ246" s="14"/>
      <c r="DK246" s="14"/>
      <c r="DL246" s="14"/>
      <c r="DM246" s="14"/>
      <c r="DN246" s="14"/>
      <c r="DO246" s="14"/>
      <c r="DP246" s="14"/>
      <c r="DQ246" s="14"/>
      <c r="DR246" s="14"/>
      <c r="DS246" s="14"/>
      <c r="DT246" s="14"/>
      <c r="DU246" s="14"/>
      <c r="DV246" s="14"/>
      <c r="DW246" s="14"/>
      <c r="DX246" s="14"/>
      <c r="DY246" s="14"/>
      <c r="DZ246" s="14"/>
      <c r="EA246" s="14"/>
      <c r="EB246" s="14"/>
      <c r="EC246" s="14"/>
      <c r="ED246" s="14"/>
      <c r="EE246" s="14"/>
      <c r="EF246" s="14"/>
      <c r="EG246" s="14"/>
      <c r="EH246" s="14"/>
      <c r="EI246" s="14"/>
      <c r="EJ246" s="14"/>
      <c r="EK246" s="14"/>
      <c r="EL246" s="14"/>
      <c r="EM246" s="14"/>
      <c r="EN246" s="14"/>
      <c r="EO246" s="14"/>
      <c r="EP246" s="14"/>
      <c r="EQ246" s="14"/>
      <c r="ER246" s="14"/>
      <c r="ES246" s="14"/>
      <c r="ET246" s="14"/>
      <c r="EU246" s="14"/>
      <c r="EV246" s="14"/>
      <c r="EW246" s="14"/>
    </row>
    <row r="247" spans="1:153" ht="14" x14ac:dyDescent="0.2">
      <c r="A247" s="14" t="s">
        <v>205</v>
      </c>
      <c r="B247" s="14" t="s">
        <v>358</v>
      </c>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DF247" s="14"/>
      <c r="DG247" s="14"/>
      <c r="DH247" s="14"/>
      <c r="DI247" s="14"/>
      <c r="DJ247" s="14"/>
      <c r="DK247" s="14"/>
      <c r="DL247" s="14"/>
      <c r="DM247" s="14"/>
      <c r="DN247" s="14"/>
      <c r="DO247" s="14"/>
      <c r="DP247" s="14"/>
      <c r="DQ247" s="14"/>
      <c r="DR247" s="14"/>
      <c r="DS247" s="14"/>
      <c r="DT247" s="14"/>
      <c r="DU247" s="14"/>
      <c r="DV247" s="14"/>
      <c r="DW247" s="14"/>
      <c r="DX247" s="14"/>
      <c r="DY247" s="14"/>
      <c r="DZ247" s="14"/>
      <c r="EA247" s="14"/>
      <c r="EB247" s="14"/>
      <c r="EC247" s="14"/>
      <c r="ED247" s="14"/>
      <c r="EE247" s="14"/>
      <c r="EF247" s="14"/>
      <c r="EG247" s="14"/>
      <c r="EH247" s="14"/>
      <c r="EI247" s="14"/>
      <c r="EJ247" s="14"/>
      <c r="EK247" s="14"/>
      <c r="EL247" s="14"/>
      <c r="EM247" s="14"/>
      <c r="EN247" s="14"/>
      <c r="EO247" s="14"/>
      <c r="EP247" s="14"/>
      <c r="EQ247" s="14"/>
      <c r="ER247" s="14"/>
      <c r="ES247" s="14"/>
      <c r="ET247" s="14"/>
      <c r="EU247" s="14"/>
      <c r="EV247" s="14"/>
      <c r="EW247" s="14"/>
    </row>
    <row r="248" spans="1:153" ht="14" x14ac:dyDescent="0.2">
      <c r="A248" s="14" t="s">
        <v>206</v>
      </c>
      <c r="B248" s="14" t="s">
        <v>355</v>
      </c>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row>
    <row r="249" spans="1:153" ht="14" x14ac:dyDescent="0.2">
      <c r="A249" s="14" t="s">
        <v>207</v>
      </c>
      <c r="B249" s="14" t="s">
        <v>357</v>
      </c>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DF249" s="14"/>
      <c r="DG249" s="14"/>
      <c r="DH249" s="14"/>
      <c r="DI249" s="14"/>
      <c r="DJ249" s="14"/>
      <c r="DK249" s="14"/>
      <c r="DL249" s="14"/>
      <c r="DM249" s="14"/>
      <c r="DN249" s="14"/>
      <c r="DO249" s="14"/>
      <c r="DP249" s="14"/>
      <c r="DQ249" s="14"/>
      <c r="DR249" s="14"/>
      <c r="DS249" s="14"/>
      <c r="DT249" s="14"/>
      <c r="DU249" s="14"/>
      <c r="DV249" s="14"/>
      <c r="DW249" s="14"/>
      <c r="DX249" s="14"/>
      <c r="DY249" s="14"/>
      <c r="DZ249" s="14"/>
      <c r="EA249" s="14"/>
      <c r="EB249" s="14"/>
      <c r="EC249" s="14"/>
      <c r="ED249" s="14"/>
      <c r="EE249" s="14"/>
      <c r="EF249" s="14"/>
      <c r="EG249" s="14"/>
      <c r="EH249" s="14"/>
      <c r="EI249" s="14"/>
      <c r="EJ249" s="14"/>
      <c r="EK249" s="14"/>
      <c r="EL249" s="14"/>
      <c r="EM249" s="14"/>
      <c r="EN249" s="14"/>
      <c r="EO249" s="14"/>
      <c r="EP249" s="14"/>
      <c r="EQ249" s="14"/>
      <c r="ER249" s="14"/>
      <c r="ES249" s="14"/>
      <c r="ET249" s="14"/>
      <c r="EU249" s="14"/>
      <c r="EV249" s="14"/>
      <c r="EW249" s="14"/>
    </row>
    <row r="250" spans="1:153" ht="14" x14ac:dyDescent="0.2">
      <c r="A250" s="14" t="s">
        <v>208</v>
      </c>
      <c r="B250" s="14" t="s">
        <v>358</v>
      </c>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DF250" s="14"/>
      <c r="DG250" s="14"/>
      <c r="DH250" s="14"/>
      <c r="DI250" s="14"/>
      <c r="DJ250" s="14"/>
      <c r="DK250" s="14"/>
      <c r="DL250" s="14"/>
      <c r="DM250" s="14"/>
      <c r="DN250" s="14"/>
      <c r="DO250" s="14"/>
      <c r="DP250" s="14"/>
      <c r="DQ250" s="14"/>
      <c r="DR250" s="14"/>
      <c r="DS250" s="14"/>
      <c r="DT250" s="14"/>
      <c r="DU250" s="14"/>
      <c r="DV250" s="14"/>
      <c r="DW250" s="14"/>
      <c r="DX250" s="14"/>
      <c r="DY250" s="14"/>
      <c r="DZ250" s="14"/>
      <c r="EA250" s="14"/>
      <c r="EB250" s="14"/>
      <c r="EC250" s="14"/>
      <c r="ED250" s="14"/>
      <c r="EE250" s="14"/>
      <c r="EF250" s="14"/>
      <c r="EG250" s="14"/>
      <c r="EH250" s="14"/>
      <c r="EI250" s="14"/>
      <c r="EJ250" s="14"/>
      <c r="EK250" s="14"/>
      <c r="EL250" s="14"/>
      <c r="EM250" s="14"/>
      <c r="EN250" s="14"/>
      <c r="EO250" s="14"/>
      <c r="EP250" s="14"/>
      <c r="EQ250" s="14"/>
      <c r="ER250" s="14"/>
      <c r="ES250" s="14"/>
      <c r="ET250" s="14"/>
      <c r="EU250" s="14"/>
      <c r="EV250" s="14"/>
      <c r="EW250" s="14"/>
    </row>
    <row r="251" spans="1:153" ht="14" x14ac:dyDescent="0.2">
      <c r="A251" s="14" t="s">
        <v>209</v>
      </c>
      <c r="B251" s="14" t="s">
        <v>355</v>
      </c>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DF251" s="14"/>
      <c r="DG251" s="14"/>
      <c r="DH251" s="14"/>
      <c r="DI251" s="14"/>
      <c r="DJ251" s="14"/>
      <c r="DK251" s="14"/>
      <c r="DL251" s="14"/>
      <c r="DM251" s="14"/>
      <c r="DN251" s="14"/>
      <c r="DO251" s="14"/>
      <c r="DP251" s="14"/>
      <c r="DQ251" s="14"/>
      <c r="DR251" s="14"/>
      <c r="DS251" s="14"/>
      <c r="DT251" s="14"/>
      <c r="DU251" s="14"/>
      <c r="DV251" s="14"/>
      <c r="DW251" s="14"/>
      <c r="DX251" s="14"/>
      <c r="DY251" s="14"/>
      <c r="DZ251" s="14"/>
      <c r="EA251" s="14"/>
      <c r="EB251" s="14"/>
      <c r="EC251" s="14"/>
      <c r="ED251" s="14"/>
      <c r="EE251" s="14"/>
      <c r="EF251" s="14"/>
      <c r="EG251" s="14"/>
      <c r="EH251" s="14"/>
      <c r="EI251" s="14"/>
      <c r="EJ251" s="14"/>
      <c r="EK251" s="14"/>
      <c r="EL251" s="14"/>
      <c r="EM251" s="14"/>
      <c r="EN251" s="14"/>
      <c r="EO251" s="14"/>
      <c r="EP251" s="14"/>
      <c r="EQ251" s="14"/>
      <c r="ER251" s="14"/>
      <c r="ES251" s="14"/>
      <c r="ET251" s="14"/>
      <c r="EU251" s="14"/>
      <c r="EV251" s="14"/>
      <c r="EW251" s="14"/>
    </row>
    <row r="252" spans="1:153" ht="14" x14ac:dyDescent="0.2">
      <c r="A252" s="14" t="s">
        <v>210</v>
      </c>
      <c r="B252" s="14" t="s">
        <v>357</v>
      </c>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DF252" s="14"/>
      <c r="DG252" s="14"/>
      <c r="DH252" s="14"/>
      <c r="DI252" s="14"/>
      <c r="DJ252" s="14"/>
      <c r="DK252" s="14"/>
      <c r="DL252" s="14"/>
      <c r="DM252" s="14"/>
      <c r="DN252" s="14"/>
      <c r="DO252" s="14"/>
      <c r="DP252" s="14"/>
      <c r="DQ252" s="14"/>
      <c r="DR252" s="14"/>
      <c r="DS252" s="14"/>
      <c r="DT252" s="14"/>
      <c r="DU252" s="14"/>
      <c r="DV252" s="14"/>
      <c r="DW252" s="14"/>
      <c r="DX252" s="14"/>
      <c r="DY252" s="14"/>
      <c r="DZ252" s="14"/>
      <c r="EA252" s="14"/>
      <c r="EB252" s="14"/>
      <c r="EC252" s="14"/>
      <c r="ED252" s="14"/>
      <c r="EE252" s="14"/>
      <c r="EF252" s="14"/>
      <c r="EG252" s="14"/>
      <c r="EH252" s="14"/>
      <c r="EI252" s="14"/>
      <c r="EJ252" s="14"/>
      <c r="EK252" s="14"/>
      <c r="EL252" s="14"/>
      <c r="EM252" s="14"/>
      <c r="EN252" s="14"/>
      <c r="EO252" s="14"/>
      <c r="EP252" s="14"/>
      <c r="EQ252" s="14"/>
      <c r="ER252" s="14"/>
      <c r="ES252" s="14"/>
      <c r="ET252" s="14"/>
      <c r="EU252" s="14"/>
      <c r="EV252" s="14"/>
      <c r="EW252" s="14"/>
    </row>
    <row r="253" spans="1:153" ht="14" x14ac:dyDescent="0.2">
      <c r="A253" s="14" t="s">
        <v>211</v>
      </c>
      <c r="B253" s="14" t="s">
        <v>358</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DF253" s="14"/>
      <c r="DG253" s="14"/>
      <c r="DH253" s="14"/>
      <c r="DI253" s="14"/>
      <c r="DJ253" s="14"/>
      <c r="DK253" s="14"/>
      <c r="DL253" s="14"/>
      <c r="DM253" s="14"/>
      <c r="DN253" s="14"/>
      <c r="DO253" s="14"/>
      <c r="DP253" s="14"/>
      <c r="DQ253" s="14"/>
      <c r="DR253" s="14"/>
      <c r="DS253" s="14"/>
      <c r="DT253" s="14"/>
      <c r="DU253" s="14"/>
      <c r="DV253" s="14"/>
      <c r="DW253" s="14"/>
      <c r="DX253" s="14"/>
      <c r="DY253" s="14"/>
      <c r="DZ253" s="14"/>
      <c r="EA253" s="14"/>
      <c r="EB253" s="14"/>
      <c r="EC253" s="14"/>
      <c r="ED253" s="14"/>
      <c r="EE253" s="14"/>
      <c r="EF253" s="14"/>
      <c r="EG253" s="14"/>
      <c r="EH253" s="14"/>
      <c r="EI253" s="14"/>
      <c r="EJ253" s="14"/>
      <c r="EK253" s="14"/>
      <c r="EL253" s="14"/>
      <c r="EM253" s="14"/>
      <c r="EN253" s="14"/>
      <c r="EO253" s="14"/>
      <c r="EP253" s="14"/>
      <c r="EQ253" s="14"/>
      <c r="ER253" s="14"/>
      <c r="ES253" s="14"/>
      <c r="ET253" s="14"/>
      <c r="EU253" s="14"/>
      <c r="EV253" s="14"/>
      <c r="EW253" s="14"/>
    </row>
    <row r="254" spans="1:153" ht="14" x14ac:dyDescent="0.2">
      <c r="A254" s="14" t="s">
        <v>212</v>
      </c>
      <c r="B254" s="14" t="s">
        <v>355</v>
      </c>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DF254" s="14"/>
      <c r="DG254" s="14"/>
      <c r="DH254" s="14"/>
      <c r="DI254" s="14"/>
      <c r="DJ254" s="14"/>
      <c r="DK254" s="14"/>
      <c r="DL254" s="14"/>
      <c r="DM254" s="14"/>
      <c r="DN254" s="14"/>
      <c r="DO254" s="14"/>
      <c r="DP254" s="14"/>
      <c r="DQ254" s="14"/>
      <c r="DR254" s="14"/>
      <c r="DS254" s="14"/>
      <c r="DT254" s="14"/>
      <c r="DU254" s="14"/>
      <c r="DV254" s="14"/>
      <c r="DW254" s="14"/>
      <c r="DX254" s="14"/>
      <c r="DY254" s="14"/>
      <c r="DZ254" s="14"/>
      <c r="EA254" s="14"/>
      <c r="EB254" s="14"/>
      <c r="EC254" s="14"/>
      <c r="ED254" s="14"/>
      <c r="EE254" s="14"/>
      <c r="EF254" s="14"/>
      <c r="EG254" s="14"/>
      <c r="EH254" s="14"/>
      <c r="EI254" s="14"/>
      <c r="EJ254" s="14"/>
      <c r="EK254" s="14"/>
      <c r="EL254" s="14"/>
      <c r="EM254" s="14"/>
      <c r="EN254" s="14"/>
      <c r="EO254" s="14"/>
      <c r="EP254" s="14"/>
      <c r="EQ254" s="14"/>
      <c r="ER254" s="14"/>
      <c r="ES254" s="14"/>
      <c r="ET254" s="14"/>
      <c r="EU254" s="14"/>
      <c r="EV254" s="14"/>
      <c r="EW254" s="14"/>
    </row>
    <row r="255" spans="1:153" ht="14" x14ac:dyDescent="0.2">
      <c r="A255" s="14" t="s">
        <v>213</v>
      </c>
      <c r="B255" s="14" t="s">
        <v>357</v>
      </c>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DF255" s="14"/>
      <c r="DG255" s="14"/>
      <c r="DH255" s="14"/>
      <c r="DI255" s="14"/>
      <c r="DJ255" s="14"/>
      <c r="DK255" s="14"/>
      <c r="DL255" s="14"/>
      <c r="DM255" s="14"/>
      <c r="DN255" s="14"/>
      <c r="DO255" s="14"/>
      <c r="DP255" s="14"/>
      <c r="DQ255" s="14"/>
      <c r="DR255" s="14"/>
      <c r="DS255" s="14"/>
      <c r="DT255" s="14"/>
      <c r="DU255" s="14"/>
      <c r="DV255" s="14"/>
      <c r="DW255" s="14"/>
      <c r="DX255" s="14"/>
      <c r="DY255" s="14"/>
      <c r="DZ255" s="14"/>
      <c r="EA255" s="14"/>
      <c r="EB255" s="14"/>
      <c r="EC255" s="14"/>
      <c r="ED255" s="14"/>
      <c r="EE255" s="14"/>
      <c r="EF255" s="14"/>
      <c r="EG255" s="14"/>
      <c r="EH255" s="14"/>
      <c r="EI255" s="14"/>
      <c r="EJ255" s="14"/>
      <c r="EK255" s="14"/>
      <c r="EL255" s="14"/>
      <c r="EM255" s="14"/>
      <c r="EN255" s="14"/>
      <c r="EO255" s="14"/>
      <c r="EP255" s="14"/>
      <c r="EQ255" s="14"/>
      <c r="ER255" s="14"/>
      <c r="ES255" s="14"/>
      <c r="ET255" s="14"/>
      <c r="EU255" s="14"/>
      <c r="EV255" s="14"/>
      <c r="EW255" s="14"/>
    </row>
    <row r="256" spans="1:153" ht="14" x14ac:dyDescent="0.2">
      <c r="A256" s="14" t="s">
        <v>214</v>
      </c>
      <c r="B256" s="14" t="s">
        <v>358</v>
      </c>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DF256" s="14"/>
      <c r="DG256" s="14"/>
      <c r="DH256" s="14"/>
      <c r="DI256" s="14"/>
      <c r="DJ256" s="14"/>
      <c r="DK256" s="14"/>
      <c r="DL256" s="14"/>
      <c r="DM256" s="14"/>
      <c r="DN256" s="14"/>
      <c r="DO256" s="14"/>
      <c r="DP256" s="14"/>
      <c r="DQ256" s="14"/>
      <c r="DR256" s="14"/>
      <c r="DS256" s="14"/>
      <c r="DT256" s="14"/>
      <c r="DU256" s="14"/>
      <c r="DV256" s="14"/>
      <c r="DW256" s="14"/>
      <c r="DX256" s="14"/>
      <c r="DY256" s="14"/>
      <c r="DZ256" s="14"/>
      <c r="EA256" s="14"/>
      <c r="EB256" s="14"/>
      <c r="EC256" s="14"/>
      <c r="ED256" s="14"/>
      <c r="EE256" s="14"/>
      <c r="EF256" s="14"/>
      <c r="EG256" s="14"/>
      <c r="EH256" s="14"/>
      <c r="EI256" s="14"/>
      <c r="EJ256" s="14"/>
      <c r="EK256" s="14"/>
      <c r="EL256" s="14"/>
      <c r="EM256" s="14"/>
      <c r="EN256" s="14"/>
      <c r="EO256" s="14"/>
      <c r="EP256" s="14"/>
      <c r="EQ256" s="14"/>
      <c r="ER256" s="14"/>
      <c r="ES256" s="14"/>
      <c r="ET256" s="14"/>
      <c r="EU256" s="14"/>
      <c r="EV256" s="14"/>
      <c r="EW256" s="14"/>
    </row>
    <row r="257" spans="1:153" ht="14" x14ac:dyDescent="0.2">
      <c r="A257" s="14" t="s">
        <v>215</v>
      </c>
      <c r="B257" s="14" t="s">
        <v>355</v>
      </c>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DF257" s="14"/>
      <c r="DG257" s="14"/>
      <c r="DH257" s="14"/>
      <c r="DI257" s="14"/>
      <c r="DJ257" s="14"/>
      <c r="DK257" s="14"/>
      <c r="DL257" s="14"/>
      <c r="DM257" s="14"/>
      <c r="DN257" s="14"/>
      <c r="DO257" s="14"/>
      <c r="DP257" s="14"/>
      <c r="DQ257" s="14"/>
      <c r="DR257" s="14"/>
      <c r="DS257" s="14"/>
      <c r="DT257" s="14"/>
      <c r="DU257" s="14"/>
      <c r="DV257" s="14"/>
      <c r="DW257" s="14"/>
      <c r="DX257" s="14"/>
      <c r="DY257" s="14"/>
      <c r="DZ257" s="14"/>
      <c r="EA257" s="14"/>
      <c r="EB257" s="14"/>
      <c r="EC257" s="14"/>
      <c r="ED257" s="14"/>
      <c r="EE257" s="14"/>
      <c r="EF257" s="14"/>
      <c r="EG257" s="14"/>
      <c r="EH257" s="14"/>
      <c r="EI257" s="14"/>
      <c r="EJ257" s="14"/>
      <c r="EK257" s="14"/>
      <c r="EL257" s="14"/>
      <c r="EM257" s="14"/>
      <c r="EN257" s="14"/>
      <c r="EO257" s="14"/>
      <c r="EP257" s="14"/>
      <c r="EQ257" s="14"/>
      <c r="ER257" s="14"/>
      <c r="ES257" s="14"/>
      <c r="ET257" s="14"/>
      <c r="EU257" s="14"/>
      <c r="EV257" s="14"/>
      <c r="EW257" s="14"/>
    </row>
    <row r="258" spans="1:153" ht="14" x14ac:dyDescent="0.2">
      <c r="A258" s="14" t="s">
        <v>216</v>
      </c>
      <c r="B258" s="14" t="s">
        <v>357</v>
      </c>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DF258" s="14"/>
      <c r="DG258" s="14"/>
      <c r="DH258" s="14"/>
      <c r="DI258" s="14"/>
      <c r="DJ258" s="14"/>
      <c r="DK258" s="14"/>
      <c r="DL258" s="14"/>
      <c r="DM258" s="14"/>
      <c r="DN258" s="14"/>
      <c r="DO258" s="14"/>
      <c r="DP258" s="14"/>
      <c r="DQ258" s="14"/>
      <c r="DR258" s="14"/>
      <c r="DS258" s="14"/>
      <c r="DT258" s="14"/>
      <c r="DU258" s="14"/>
      <c r="DV258" s="14"/>
      <c r="DW258" s="14"/>
      <c r="DX258" s="14"/>
      <c r="DY258" s="14"/>
      <c r="DZ258" s="14"/>
      <c r="EA258" s="14"/>
      <c r="EB258" s="14"/>
      <c r="EC258" s="14"/>
      <c r="ED258" s="14"/>
      <c r="EE258" s="14"/>
      <c r="EF258" s="14"/>
      <c r="EG258" s="14"/>
      <c r="EH258" s="14"/>
      <c r="EI258" s="14"/>
      <c r="EJ258" s="14"/>
      <c r="EK258" s="14"/>
      <c r="EL258" s="14"/>
      <c r="EM258" s="14"/>
      <c r="EN258" s="14"/>
      <c r="EO258" s="14"/>
      <c r="EP258" s="14"/>
      <c r="EQ258" s="14"/>
      <c r="ER258" s="14"/>
      <c r="ES258" s="14"/>
      <c r="ET258" s="14"/>
      <c r="EU258" s="14"/>
      <c r="EV258" s="14"/>
      <c r="EW258" s="14"/>
    </row>
    <row r="259" spans="1:153" ht="14" x14ac:dyDescent="0.2">
      <c r="A259" s="14" t="s">
        <v>217</v>
      </c>
      <c r="B259" s="14" t="s">
        <v>358</v>
      </c>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DF259" s="14"/>
      <c r="DG259" s="14"/>
      <c r="DH259" s="14"/>
      <c r="DI259" s="14"/>
      <c r="DJ259" s="14"/>
      <c r="DK259" s="14"/>
      <c r="DL259" s="14"/>
      <c r="DM259" s="14"/>
      <c r="DN259" s="14"/>
      <c r="DO259" s="14"/>
      <c r="DP259" s="14"/>
      <c r="DQ259" s="14"/>
      <c r="DR259" s="14"/>
      <c r="DS259" s="14"/>
      <c r="DT259" s="14"/>
      <c r="DU259" s="14"/>
      <c r="DV259" s="14"/>
      <c r="DW259" s="14"/>
      <c r="DX259" s="14"/>
      <c r="DY259" s="14"/>
      <c r="DZ259" s="14"/>
      <c r="EA259" s="14"/>
      <c r="EB259" s="14"/>
      <c r="EC259" s="14"/>
      <c r="ED259" s="14"/>
      <c r="EE259" s="14"/>
      <c r="EF259" s="14"/>
      <c r="EG259" s="14"/>
      <c r="EH259" s="14"/>
      <c r="EI259" s="14"/>
      <c r="EJ259" s="14"/>
      <c r="EK259" s="14"/>
      <c r="EL259" s="14"/>
      <c r="EM259" s="14"/>
      <c r="EN259" s="14"/>
      <c r="EO259" s="14"/>
      <c r="EP259" s="14"/>
      <c r="EQ259" s="14"/>
      <c r="ER259" s="14"/>
      <c r="ES259" s="14"/>
      <c r="ET259" s="14"/>
      <c r="EU259" s="14"/>
      <c r="EV259" s="14"/>
      <c r="EW259" s="14"/>
    </row>
    <row r="260" spans="1:153" ht="14" x14ac:dyDescent="0.2">
      <c r="A260" s="14" t="s">
        <v>218</v>
      </c>
      <c r="B260" s="14" t="s">
        <v>355</v>
      </c>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v>61.08</v>
      </c>
      <c r="AT260" s="14">
        <v>61.08</v>
      </c>
      <c r="AU260" s="14"/>
      <c r="AV260" s="14"/>
      <c r="AW260" s="14"/>
      <c r="AX260" s="14">
        <v>61.08</v>
      </c>
      <c r="AY260" s="14">
        <v>61.08</v>
      </c>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DF260" s="14"/>
      <c r="DG260" s="14"/>
      <c r="DH260" s="14"/>
      <c r="DI260" s="14"/>
      <c r="DJ260" s="14"/>
      <c r="DK260" s="14"/>
      <c r="DL260" s="14"/>
      <c r="DM260" s="14"/>
      <c r="DN260" s="14"/>
      <c r="DO260" s="14"/>
      <c r="DP260" s="14"/>
      <c r="DQ260" s="14"/>
      <c r="DR260" s="14"/>
      <c r="DS260" s="14"/>
      <c r="DT260" s="14"/>
      <c r="DU260" s="14"/>
      <c r="DV260" s="14"/>
      <c r="DW260" s="14"/>
      <c r="DX260" s="14"/>
      <c r="DY260" s="14"/>
      <c r="DZ260" s="14"/>
      <c r="EA260" s="14"/>
      <c r="EB260" s="14"/>
      <c r="EC260" s="14"/>
      <c r="ED260" s="14"/>
      <c r="EE260" s="14"/>
      <c r="EF260" s="14"/>
      <c r="EG260" s="14"/>
      <c r="EH260" s="14"/>
      <c r="EI260" s="14"/>
      <c r="EJ260" s="14"/>
      <c r="EK260" s="14"/>
      <c r="EL260" s="14"/>
      <c r="EM260" s="14"/>
      <c r="EN260" s="14"/>
      <c r="EO260" s="14"/>
      <c r="EP260" s="14"/>
      <c r="EQ260" s="14"/>
      <c r="ER260" s="14"/>
      <c r="ES260" s="14"/>
      <c r="ET260" s="14"/>
      <c r="EU260" s="14"/>
      <c r="EV260" s="14"/>
      <c r="EW260" s="14"/>
    </row>
    <row r="261" spans="1:153" ht="14" x14ac:dyDescent="0.2">
      <c r="A261" s="14" t="s">
        <v>219</v>
      </c>
      <c r="B261" s="14" t="s">
        <v>357</v>
      </c>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DF261" s="14"/>
      <c r="DG261" s="14"/>
      <c r="DH261" s="14"/>
      <c r="DI261" s="14"/>
      <c r="DJ261" s="14"/>
      <c r="DK261" s="14"/>
      <c r="DL261" s="14"/>
      <c r="DM261" s="14"/>
      <c r="DN261" s="14"/>
      <c r="DO261" s="14"/>
      <c r="DP261" s="14"/>
      <c r="DQ261" s="14"/>
      <c r="DR261" s="14"/>
      <c r="DS261" s="14"/>
      <c r="DT261" s="14"/>
      <c r="DU261" s="14"/>
      <c r="DV261" s="14"/>
      <c r="DW261" s="14"/>
      <c r="DX261" s="14"/>
      <c r="DY261" s="14"/>
      <c r="DZ261" s="14"/>
      <c r="EA261" s="14"/>
      <c r="EB261" s="14"/>
      <c r="EC261" s="14"/>
      <c r="ED261" s="14"/>
      <c r="EE261" s="14"/>
      <c r="EF261" s="14"/>
      <c r="EG261" s="14"/>
      <c r="EH261" s="14"/>
      <c r="EI261" s="14"/>
      <c r="EJ261" s="14"/>
      <c r="EK261" s="14"/>
      <c r="EL261" s="14"/>
      <c r="EM261" s="14"/>
      <c r="EN261" s="14"/>
      <c r="EO261" s="14"/>
      <c r="EP261" s="14"/>
      <c r="EQ261" s="14"/>
      <c r="ER261" s="14"/>
      <c r="ES261" s="14"/>
      <c r="ET261" s="14"/>
      <c r="EU261" s="14"/>
      <c r="EV261" s="14"/>
      <c r="EW261" s="14"/>
    </row>
    <row r="262" spans="1:153" ht="14" x14ac:dyDescent="0.2">
      <c r="A262" s="14" t="s">
        <v>220</v>
      </c>
      <c r="B262" s="14" t="s">
        <v>358</v>
      </c>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DF262" s="14"/>
      <c r="DG262" s="14"/>
      <c r="DH262" s="14"/>
      <c r="DI262" s="14"/>
      <c r="DJ262" s="14"/>
      <c r="DK262" s="14"/>
      <c r="DL262" s="14"/>
      <c r="DM262" s="14"/>
      <c r="DN262" s="14"/>
      <c r="DO262" s="14"/>
      <c r="DP262" s="14"/>
      <c r="DQ262" s="14"/>
      <c r="DR262" s="14"/>
      <c r="DS262" s="14"/>
      <c r="DT262" s="14"/>
      <c r="DU262" s="14"/>
      <c r="DV262" s="14"/>
      <c r="DW262" s="14"/>
      <c r="DX262" s="14"/>
      <c r="DY262" s="14"/>
      <c r="DZ262" s="14"/>
      <c r="EA262" s="14"/>
      <c r="EB262" s="14"/>
      <c r="EC262" s="14"/>
      <c r="ED262" s="14"/>
      <c r="EE262" s="14"/>
      <c r="EF262" s="14"/>
      <c r="EG262" s="14"/>
      <c r="EH262" s="14"/>
      <c r="EI262" s="14"/>
      <c r="EJ262" s="14"/>
      <c r="EK262" s="14"/>
      <c r="EL262" s="14"/>
      <c r="EM262" s="14"/>
      <c r="EN262" s="14"/>
      <c r="EO262" s="14"/>
      <c r="EP262" s="14"/>
      <c r="EQ262" s="14"/>
      <c r="ER262" s="14"/>
      <c r="ES262" s="14"/>
      <c r="ET262" s="14"/>
      <c r="EU262" s="14"/>
      <c r="EV262" s="14"/>
      <c r="EW262" s="14"/>
    </row>
    <row r="263" spans="1:153" ht="14" x14ac:dyDescent="0.2">
      <c r="A263" s="14" t="s">
        <v>221</v>
      </c>
      <c r="B263" s="14" t="s">
        <v>355</v>
      </c>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DF263" s="14"/>
      <c r="DG263" s="14"/>
      <c r="DH263" s="14"/>
      <c r="DI263" s="14"/>
      <c r="DJ263" s="14"/>
      <c r="DK263" s="14"/>
      <c r="DL263" s="14"/>
      <c r="DM263" s="14"/>
      <c r="DN263" s="14"/>
      <c r="DO263" s="14"/>
      <c r="DP263" s="14"/>
      <c r="DQ263" s="14"/>
      <c r="DR263" s="14"/>
      <c r="DS263" s="14"/>
      <c r="DT263" s="14"/>
      <c r="DU263" s="14"/>
      <c r="DV263" s="14"/>
      <c r="DW263" s="14"/>
      <c r="DX263" s="14"/>
      <c r="DY263" s="14"/>
      <c r="DZ263" s="14"/>
      <c r="EA263" s="14"/>
      <c r="EB263" s="14"/>
      <c r="EC263" s="14"/>
      <c r="ED263" s="14"/>
      <c r="EE263" s="14"/>
      <c r="EF263" s="14"/>
      <c r="EG263" s="14"/>
      <c r="EH263" s="14"/>
      <c r="EI263" s="14"/>
      <c r="EJ263" s="14"/>
      <c r="EK263" s="14"/>
      <c r="EL263" s="14"/>
      <c r="EM263" s="14"/>
      <c r="EN263" s="14"/>
      <c r="EO263" s="14"/>
      <c r="EP263" s="14"/>
      <c r="EQ263" s="14"/>
      <c r="ER263" s="14"/>
      <c r="ES263" s="14"/>
      <c r="ET263" s="14"/>
      <c r="EU263" s="14"/>
      <c r="EV263" s="14"/>
      <c r="EW263" s="14"/>
    </row>
    <row r="264" spans="1:153" ht="14" x14ac:dyDescent="0.2">
      <c r="A264" s="14" t="s">
        <v>222</v>
      </c>
      <c r="B264" s="14" t="s">
        <v>357</v>
      </c>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DF264" s="14"/>
      <c r="DG264" s="14"/>
      <c r="DH264" s="14"/>
      <c r="DI264" s="14"/>
      <c r="DJ264" s="14"/>
      <c r="DK264" s="14"/>
      <c r="DL264" s="14"/>
      <c r="DM264" s="14"/>
      <c r="DN264" s="14"/>
      <c r="DO264" s="14"/>
      <c r="DP264" s="14"/>
      <c r="DQ264" s="14"/>
      <c r="DR264" s="14"/>
      <c r="DS264" s="14"/>
      <c r="DT264" s="14"/>
      <c r="DU264" s="14"/>
      <c r="DV264" s="14"/>
      <c r="DW264" s="14"/>
      <c r="DX264" s="14"/>
      <c r="DY264" s="14"/>
      <c r="DZ264" s="14"/>
      <c r="EA264" s="14"/>
      <c r="EB264" s="14"/>
      <c r="EC264" s="14"/>
      <c r="ED264" s="14"/>
      <c r="EE264" s="14"/>
      <c r="EF264" s="14"/>
      <c r="EG264" s="14"/>
      <c r="EH264" s="14"/>
      <c r="EI264" s="14"/>
      <c r="EJ264" s="14"/>
      <c r="EK264" s="14"/>
      <c r="EL264" s="14"/>
      <c r="EM264" s="14"/>
      <c r="EN264" s="14"/>
      <c r="EO264" s="14"/>
      <c r="EP264" s="14"/>
      <c r="EQ264" s="14"/>
      <c r="ER264" s="14"/>
      <c r="ES264" s="14"/>
      <c r="ET264" s="14"/>
      <c r="EU264" s="14"/>
      <c r="EV264" s="14"/>
      <c r="EW264" s="14"/>
    </row>
    <row r="265" spans="1:153" ht="14" x14ac:dyDescent="0.2">
      <c r="A265" s="14" t="s">
        <v>223</v>
      </c>
      <c r="B265" s="14" t="s">
        <v>358</v>
      </c>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DF265" s="14"/>
      <c r="DG265" s="14"/>
      <c r="DH265" s="14"/>
      <c r="DI265" s="14"/>
      <c r="DJ265" s="14"/>
      <c r="DK265" s="14"/>
      <c r="DL265" s="14"/>
      <c r="DM265" s="14"/>
      <c r="DN265" s="14"/>
      <c r="DO265" s="14"/>
      <c r="DP265" s="14"/>
      <c r="DQ265" s="14"/>
      <c r="DR265" s="14"/>
      <c r="DS265" s="14"/>
      <c r="DT265" s="14"/>
      <c r="DU265" s="14"/>
      <c r="DV265" s="14"/>
      <c r="DW265" s="14"/>
      <c r="DX265" s="14"/>
      <c r="DY265" s="14"/>
      <c r="DZ265" s="14"/>
      <c r="EA265" s="14"/>
      <c r="EB265" s="14"/>
      <c r="EC265" s="14"/>
      <c r="ED265" s="14"/>
      <c r="EE265" s="14"/>
      <c r="EF265" s="14"/>
      <c r="EG265" s="14"/>
      <c r="EH265" s="14"/>
      <c r="EI265" s="14"/>
      <c r="EJ265" s="14"/>
      <c r="EK265" s="14"/>
      <c r="EL265" s="14"/>
      <c r="EM265" s="14"/>
      <c r="EN265" s="14"/>
      <c r="EO265" s="14"/>
      <c r="EP265" s="14"/>
      <c r="EQ265" s="14"/>
      <c r="ER265" s="14"/>
      <c r="ES265" s="14"/>
      <c r="ET265" s="14"/>
      <c r="EU265" s="14"/>
      <c r="EV265" s="14"/>
      <c r="EW265" s="14"/>
    </row>
    <row r="266" spans="1:153" ht="14" x14ac:dyDescent="0.2">
      <c r="A266" s="14" t="s">
        <v>224</v>
      </c>
      <c r="B266" s="14" t="s">
        <v>355</v>
      </c>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DF266" s="14"/>
      <c r="DG266" s="14"/>
      <c r="DH266" s="14"/>
      <c r="DI266" s="14"/>
      <c r="DJ266" s="14"/>
      <c r="DK266" s="14"/>
      <c r="DL266" s="14"/>
      <c r="DM266" s="14"/>
      <c r="DN266" s="14"/>
      <c r="DO266" s="14"/>
      <c r="DP266" s="14"/>
      <c r="DQ266" s="14"/>
      <c r="DR266" s="14"/>
      <c r="DS266" s="14"/>
      <c r="DT266" s="14"/>
      <c r="DU266" s="14"/>
      <c r="DV266" s="14"/>
      <c r="DW266" s="14"/>
      <c r="DX266" s="14"/>
      <c r="DY266" s="14"/>
      <c r="DZ266" s="14"/>
      <c r="EA266" s="14"/>
      <c r="EB266" s="14"/>
      <c r="EC266" s="14"/>
      <c r="ED266" s="14"/>
      <c r="EE266" s="14"/>
      <c r="EF266" s="14"/>
      <c r="EG266" s="14"/>
      <c r="EH266" s="14"/>
      <c r="EI266" s="14"/>
      <c r="EJ266" s="14"/>
      <c r="EK266" s="14"/>
      <c r="EL266" s="14"/>
      <c r="EM266" s="14"/>
      <c r="EN266" s="14"/>
      <c r="EO266" s="14"/>
      <c r="EP266" s="14"/>
      <c r="EQ266" s="14"/>
      <c r="ER266" s="14"/>
      <c r="ES266" s="14"/>
      <c r="ET266" s="14"/>
      <c r="EU266" s="14"/>
      <c r="EV266" s="14"/>
      <c r="EW266" s="14"/>
    </row>
    <row r="267" spans="1:153" ht="14" x14ac:dyDescent="0.2">
      <c r="A267" s="14" t="s">
        <v>225</v>
      </c>
      <c r="B267" s="14" t="s">
        <v>357</v>
      </c>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DF267" s="14"/>
      <c r="DG267" s="14"/>
      <c r="DH267" s="14"/>
      <c r="DI267" s="14"/>
      <c r="DJ267" s="14"/>
      <c r="DK267" s="14"/>
      <c r="DL267" s="14"/>
      <c r="DM267" s="14"/>
      <c r="DN267" s="14"/>
      <c r="DO267" s="14"/>
      <c r="DP267" s="14"/>
      <c r="DQ267" s="14"/>
      <c r="DR267" s="14"/>
      <c r="DS267" s="14"/>
      <c r="DT267" s="14"/>
      <c r="DU267" s="14"/>
      <c r="DV267" s="14"/>
      <c r="DW267" s="14"/>
      <c r="DX267" s="14"/>
      <c r="DY267" s="14"/>
      <c r="DZ267" s="14"/>
      <c r="EA267" s="14"/>
      <c r="EB267" s="14"/>
      <c r="EC267" s="14"/>
      <c r="ED267" s="14"/>
      <c r="EE267" s="14"/>
      <c r="EF267" s="14"/>
      <c r="EG267" s="14"/>
      <c r="EH267" s="14"/>
      <c r="EI267" s="14"/>
      <c r="EJ267" s="14"/>
      <c r="EK267" s="14"/>
      <c r="EL267" s="14"/>
      <c r="EM267" s="14"/>
      <c r="EN267" s="14"/>
      <c r="EO267" s="14"/>
      <c r="EP267" s="14"/>
      <c r="EQ267" s="14"/>
      <c r="ER267" s="14"/>
      <c r="ES267" s="14"/>
      <c r="ET267" s="14"/>
      <c r="EU267" s="14"/>
      <c r="EV267" s="14"/>
      <c r="EW267" s="14"/>
    </row>
    <row r="268" spans="1:153" ht="14" x14ac:dyDescent="0.2">
      <c r="A268" s="14" t="s">
        <v>226</v>
      </c>
      <c r="B268" s="14" t="s">
        <v>358</v>
      </c>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DF268" s="14"/>
      <c r="DG268" s="14"/>
      <c r="DH268" s="14"/>
      <c r="DI268" s="14"/>
      <c r="DJ268" s="14"/>
      <c r="DK268" s="14"/>
      <c r="DL268" s="14"/>
      <c r="DM268" s="14"/>
      <c r="DN268" s="14"/>
      <c r="DO268" s="14"/>
      <c r="DP268" s="14"/>
      <c r="DQ268" s="14"/>
      <c r="DR268" s="14"/>
      <c r="DS268" s="14"/>
      <c r="DT268" s="14"/>
      <c r="DU268" s="14"/>
      <c r="DV268" s="14"/>
      <c r="DW268" s="14"/>
      <c r="DX268" s="14"/>
      <c r="DY268" s="14"/>
      <c r="DZ268" s="14"/>
      <c r="EA268" s="14"/>
      <c r="EB268" s="14"/>
      <c r="EC268" s="14"/>
      <c r="ED268" s="14"/>
      <c r="EE268" s="14"/>
      <c r="EF268" s="14"/>
      <c r="EG268" s="14"/>
      <c r="EH268" s="14"/>
      <c r="EI268" s="14"/>
      <c r="EJ268" s="14"/>
      <c r="EK268" s="14"/>
      <c r="EL268" s="14"/>
      <c r="EM268" s="14"/>
      <c r="EN268" s="14"/>
      <c r="EO268" s="14"/>
      <c r="EP268" s="14"/>
      <c r="EQ268" s="14"/>
      <c r="ER268" s="14"/>
      <c r="ES268" s="14"/>
      <c r="ET268" s="14"/>
      <c r="EU268" s="14"/>
      <c r="EV268" s="14"/>
      <c r="EW268" s="14"/>
    </row>
    <row r="269" spans="1:153" ht="14" x14ac:dyDescent="0.2">
      <c r="A269" s="14" t="s">
        <v>227</v>
      </c>
      <c r="B269" s="14" t="s">
        <v>355</v>
      </c>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f>994/AV20/AV22/AV220/AV185</f>
        <v>3.2736938118129956E-3</v>
      </c>
      <c r="AW269" s="14">
        <f>994/AW20/AW22/AW220/AW185</f>
        <v>4.2558019553568943E-2</v>
      </c>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DF269" s="14"/>
      <c r="DG269" s="14"/>
      <c r="DH269" s="14"/>
      <c r="DI269" s="14"/>
      <c r="DJ269" s="14"/>
      <c r="DK269" s="14"/>
      <c r="DL269" s="14"/>
      <c r="DM269" s="14"/>
      <c r="DN269" s="14"/>
      <c r="DO269" s="14"/>
      <c r="DP269" s="14"/>
      <c r="DQ269" s="14"/>
      <c r="DR269" s="14"/>
      <c r="DS269" s="14"/>
      <c r="DT269" s="14"/>
      <c r="DU269" s="14"/>
      <c r="DV269" s="14"/>
      <c r="DW269" s="14"/>
      <c r="DX269" s="14"/>
      <c r="DY269" s="14"/>
      <c r="DZ269" s="14"/>
      <c r="EA269" s="14"/>
      <c r="EB269" s="14"/>
      <c r="EC269" s="14"/>
      <c r="ED269" s="14"/>
      <c r="EE269" s="14"/>
      <c r="EF269" s="14"/>
      <c r="EG269" s="14"/>
      <c r="EH269" s="14"/>
      <c r="EI269" s="14"/>
      <c r="EJ269" s="14"/>
      <c r="EK269" s="14"/>
      <c r="EL269" s="14"/>
      <c r="EM269" s="14"/>
      <c r="EN269" s="14"/>
      <c r="EO269" s="14"/>
      <c r="EP269" s="14"/>
      <c r="EQ269" s="14"/>
      <c r="ER269" s="14"/>
      <c r="ES269" s="14"/>
      <c r="ET269" s="14"/>
      <c r="EU269" s="14"/>
      <c r="EV269" s="14"/>
      <c r="EW269" s="14"/>
    </row>
    <row r="270" spans="1:153" ht="14" x14ac:dyDescent="0.2">
      <c r="A270" s="14" t="s">
        <v>228</v>
      </c>
      <c r="B270" s="14" t="s">
        <v>357</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DF270" s="14"/>
      <c r="DG270" s="14"/>
      <c r="DH270" s="14"/>
      <c r="DI270" s="14"/>
      <c r="DJ270" s="14"/>
      <c r="DK270" s="14"/>
      <c r="DL270" s="14"/>
      <c r="DM270" s="14"/>
      <c r="DN270" s="14"/>
      <c r="DO270" s="14"/>
      <c r="DP270" s="14"/>
      <c r="DQ270" s="14"/>
      <c r="DR270" s="14"/>
      <c r="DS270" s="14"/>
      <c r="DT270" s="14"/>
      <c r="DU270" s="14"/>
      <c r="DV270" s="14"/>
      <c r="DW270" s="14"/>
      <c r="DX270" s="14"/>
      <c r="DY270" s="14"/>
      <c r="DZ270" s="14"/>
      <c r="EA270" s="14"/>
      <c r="EB270" s="14"/>
      <c r="EC270" s="14"/>
      <c r="ED270" s="14"/>
      <c r="EE270" s="14"/>
      <c r="EF270" s="14"/>
      <c r="EG270" s="14"/>
      <c r="EH270" s="14"/>
      <c r="EI270" s="14"/>
      <c r="EJ270" s="14"/>
      <c r="EK270" s="14"/>
      <c r="EL270" s="14"/>
      <c r="EM270" s="14"/>
      <c r="EN270" s="14"/>
      <c r="EO270" s="14"/>
      <c r="EP270" s="14"/>
      <c r="EQ270" s="14"/>
      <c r="ER270" s="14"/>
      <c r="ES270" s="14"/>
      <c r="ET270" s="14"/>
      <c r="EU270" s="14"/>
      <c r="EV270" s="14"/>
      <c r="EW270" s="14"/>
    </row>
    <row r="271" spans="1:153" ht="14" x14ac:dyDescent="0.2">
      <c r="A271" s="14" t="s">
        <v>229</v>
      </c>
      <c r="B271" s="14" t="s">
        <v>358</v>
      </c>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DF271" s="14"/>
      <c r="DG271" s="14"/>
      <c r="DH271" s="14"/>
      <c r="DI271" s="14"/>
      <c r="DJ271" s="14"/>
      <c r="DK271" s="14"/>
      <c r="DL271" s="14"/>
      <c r="DM271" s="14"/>
      <c r="DN271" s="14"/>
      <c r="DO271" s="14"/>
      <c r="DP271" s="14"/>
      <c r="DQ271" s="14"/>
      <c r="DR271" s="14"/>
      <c r="DS271" s="14"/>
      <c r="DT271" s="14"/>
      <c r="DU271" s="14"/>
      <c r="DV271" s="14"/>
      <c r="DW271" s="14"/>
      <c r="DX271" s="14"/>
      <c r="DY271" s="14"/>
      <c r="DZ271" s="14"/>
      <c r="EA271" s="14"/>
      <c r="EB271" s="14"/>
      <c r="EC271" s="14"/>
      <c r="ED271" s="14"/>
      <c r="EE271" s="14"/>
      <c r="EF271" s="14"/>
      <c r="EG271" s="14"/>
      <c r="EH271" s="14"/>
      <c r="EI271" s="14"/>
      <c r="EJ271" s="14"/>
      <c r="EK271" s="14"/>
      <c r="EL271" s="14"/>
      <c r="EM271" s="14"/>
      <c r="EN271" s="14"/>
      <c r="EO271" s="14"/>
      <c r="EP271" s="14"/>
      <c r="EQ271" s="14"/>
      <c r="ER271" s="14"/>
      <c r="ES271" s="14"/>
      <c r="ET271" s="14"/>
      <c r="EU271" s="14"/>
      <c r="EV271" s="14"/>
      <c r="EW271" s="14"/>
    </row>
    <row r="272" spans="1:153" ht="14" x14ac:dyDescent="0.2">
      <c r="A272" s="14" t="s">
        <v>230</v>
      </c>
      <c r="B272" s="14" t="s">
        <v>355</v>
      </c>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c r="EM272" s="14"/>
      <c r="EN272" s="14"/>
      <c r="EO272" s="14"/>
      <c r="EP272" s="14"/>
      <c r="EQ272" s="14"/>
      <c r="ER272" s="14"/>
      <c r="ES272" s="14"/>
      <c r="ET272" s="14"/>
      <c r="EU272" s="14"/>
      <c r="EV272" s="14"/>
      <c r="EW272" s="14"/>
    </row>
    <row r="273" spans="1:153" ht="14" x14ac:dyDescent="0.2">
      <c r="A273" s="14" t="s">
        <v>231</v>
      </c>
      <c r="B273" s="14" t="s">
        <v>357</v>
      </c>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c r="EM273" s="14"/>
      <c r="EN273" s="14"/>
      <c r="EO273" s="14"/>
      <c r="EP273" s="14"/>
      <c r="EQ273" s="14"/>
      <c r="ER273" s="14"/>
      <c r="ES273" s="14"/>
      <c r="ET273" s="14"/>
      <c r="EU273" s="14"/>
      <c r="EV273" s="14"/>
      <c r="EW273" s="14"/>
    </row>
    <row r="274" spans="1:153" ht="14" x14ac:dyDescent="0.2">
      <c r="A274" s="14" t="s">
        <v>232</v>
      </c>
      <c r="B274" s="14" t="s">
        <v>358</v>
      </c>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c r="EM274" s="14"/>
      <c r="EN274" s="14"/>
      <c r="EO274" s="14"/>
      <c r="EP274" s="14"/>
      <c r="EQ274" s="14"/>
      <c r="ER274" s="14"/>
      <c r="ES274" s="14"/>
      <c r="ET274" s="14"/>
      <c r="EU274" s="14"/>
      <c r="EV274" s="14"/>
      <c r="EW274" s="14"/>
    </row>
    <row r="275" spans="1:153" ht="14" x14ac:dyDescent="0.2">
      <c r="A275" s="14" t="s">
        <v>233</v>
      </c>
      <c r="B275" s="14" t="s">
        <v>355</v>
      </c>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c r="EM275" s="14"/>
      <c r="EN275" s="14"/>
      <c r="EO275" s="14"/>
      <c r="EP275" s="14"/>
      <c r="EQ275" s="14"/>
      <c r="ER275" s="14"/>
      <c r="ES275" s="14"/>
      <c r="ET275" s="14"/>
      <c r="EU275" s="14"/>
      <c r="EV275" s="14"/>
      <c r="EW275" s="14"/>
    </row>
    <row r="276" spans="1:153" ht="14" x14ac:dyDescent="0.2">
      <c r="A276" s="14" t="s">
        <v>234</v>
      </c>
      <c r="B276" s="14" t="s">
        <v>357</v>
      </c>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c r="EM276" s="14"/>
      <c r="EN276" s="14"/>
      <c r="EO276" s="14"/>
      <c r="EP276" s="14"/>
      <c r="EQ276" s="14"/>
      <c r="ER276" s="14"/>
      <c r="ES276" s="14"/>
      <c r="ET276" s="14"/>
      <c r="EU276" s="14"/>
      <c r="EV276" s="14"/>
      <c r="EW276" s="14"/>
    </row>
    <row r="277" spans="1:153" ht="14" x14ac:dyDescent="0.2">
      <c r="A277" s="14" t="s">
        <v>235</v>
      </c>
      <c r="B277" s="14" t="s">
        <v>358</v>
      </c>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c r="EM277" s="14"/>
      <c r="EN277" s="14"/>
      <c r="EO277" s="14"/>
      <c r="EP277" s="14"/>
      <c r="EQ277" s="14"/>
      <c r="ER277" s="14"/>
      <c r="ES277" s="14"/>
      <c r="ET277" s="14"/>
      <c r="EU277" s="14"/>
      <c r="EV277" s="14"/>
      <c r="EW277" s="14"/>
    </row>
    <row r="278" spans="1:153" ht="14" x14ac:dyDescent="0.2">
      <c r="A278" s="14" t="s">
        <v>236</v>
      </c>
      <c r="B278" s="14" t="s">
        <v>355</v>
      </c>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c r="EM278" s="14"/>
      <c r="EN278" s="14"/>
      <c r="EO278" s="14"/>
      <c r="EP278" s="14"/>
      <c r="EQ278" s="14"/>
      <c r="ER278" s="14"/>
      <c r="ES278" s="14"/>
      <c r="ET278" s="14"/>
      <c r="EU278" s="14"/>
      <c r="EV278" s="14"/>
      <c r="EW278" s="14"/>
    </row>
    <row r="279" spans="1:153" ht="14" x14ac:dyDescent="0.2">
      <c r="A279" s="14" t="s">
        <v>237</v>
      </c>
      <c r="B279" s="14" t="s">
        <v>357</v>
      </c>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c r="EM279" s="14"/>
      <c r="EN279" s="14"/>
      <c r="EO279" s="14"/>
      <c r="EP279" s="14"/>
      <c r="EQ279" s="14"/>
      <c r="ER279" s="14"/>
      <c r="ES279" s="14"/>
      <c r="ET279" s="14"/>
      <c r="EU279" s="14"/>
      <c r="EV279" s="14"/>
      <c r="EW279" s="14"/>
    </row>
    <row r="280" spans="1:153" ht="14" x14ac:dyDescent="0.2">
      <c r="A280" s="14" t="s">
        <v>238</v>
      </c>
      <c r="B280" s="14" t="s">
        <v>358</v>
      </c>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c r="EM280" s="14"/>
      <c r="EN280" s="14"/>
      <c r="EO280" s="14"/>
      <c r="EP280" s="14"/>
      <c r="EQ280" s="14"/>
      <c r="ER280" s="14"/>
      <c r="ES280" s="14"/>
      <c r="ET280" s="14"/>
      <c r="EU280" s="14"/>
      <c r="EV280" s="14"/>
      <c r="EW280" s="14"/>
    </row>
    <row r="281" spans="1:153" ht="14" x14ac:dyDescent="0.2">
      <c r="A281" s="14" t="s">
        <v>239</v>
      </c>
      <c r="B281" s="14" t="s">
        <v>355</v>
      </c>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c r="EM281" s="14"/>
      <c r="EN281" s="14"/>
      <c r="EO281" s="14"/>
      <c r="EP281" s="14"/>
      <c r="EQ281" s="14"/>
      <c r="ER281" s="14"/>
      <c r="ES281" s="14"/>
      <c r="ET281" s="14"/>
      <c r="EU281" s="14"/>
      <c r="EV281" s="14"/>
      <c r="EW281" s="14"/>
    </row>
    <row r="282" spans="1:153" ht="14" x14ac:dyDescent="0.2">
      <c r="A282" s="14" t="s">
        <v>240</v>
      </c>
      <c r="B282" s="14" t="s">
        <v>357</v>
      </c>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c r="EM282" s="14"/>
      <c r="EN282" s="14"/>
      <c r="EO282" s="14"/>
      <c r="EP282" s="14"/>
      <c r="EQ282" s="14"/>
      <c r="ER282" s="14"/>
      <c r="ES282" s="14"/>
      <c r="ET282" s="14"/>
      <c r="EU282" s="14"/>
      <c r="EV282" s="14"/>
      <c r="EW282" s="14"/>
    </row>
    <row r="283" spans="1:153" ht="14" x14ac:dyDescent="0.2">
      <c r="A283" s="14" t="s">
        <v>241</v>
      </c>
      <c r="B283" s="14" t="s">
        <v>358</v>
      </c>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c r="EM283" s="14"/>
      <c r="EN283" s="14"/>
      <c r="EO283" s="14"/>
      <c r="EP283" s="14"/>
      <c r="EQ283" s="14"/>
      <c r="ER283" s="14"/>
      <c r="ES283" s="14"/>
      <c r="ET283" s="14"/>
      <c r="EU283" s="14"/>
      <c r="EV283" s="14"/>
      <c r="EW283" s="14"/>
    </row>
    <row r="284" spans="1:153" ht="14" x14ac:dyDescent="0.2">
      <c r="A284" s="14" t="s">
        <v>242</v>
      </c>
      <c r="B284" s="14" t="s">
        <v>355</v>
      </c>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c r="EM284" s="14"/>
      <c r="EN284" s="14"/>
      <c r="EO284" s="14"/>
      <c r="EP284" s="14"/>
      <c r="EQ284" s="14"/>
      <c r="ER284" s="14"/>
      <c r="ES284" s="14"/>
      <c r="ET284" s="14"/>
      <c r="EU284" s="14"/>
      <c r="EV284" s="14"/>
      <c r="EW284" s="14"/>
    </row>
    <row r="285" spans="1:153" ht="14" x14ac:dyDescent="0.2">
      <c r="A285" s="14" t="s">
        <v>243</v>
      </c>
      <c r="B285" s="14" t="s">
        <v>357</v>
      </c>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c r="EM285" s="14"/>
      <c r="EN285" s="14"/>
      <c r="EO285" s="14"/>
      <c r="EP285" s="14"/>
      <c r="EQ285" s="14"/>
      <c r="ER285" s="14"/>
      <c r="ES285" s="14"/>
      <c r="ET285" s="14"/>
      <c r="EU285" s="14"/>
      <c r="EV285" s="14"/>
      <c r="EW285" s="14"/>
    </row>
    <row r="286" spans="1:153" ht="14" x14ac:dyDescent="0.2">
      <c r="A286" s="14" t="s">
        <v>244</v>
      </c>
      <c r="B286" s="14" t="s">
        <v>358</v>
      </c>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c r="EM286" s="14"/>
      <c r="EN286" s="14"/>
      <c r="EO286" s="14"/>
      <c r="EP286" s="14"/>
      <c r="EQ286" s="14"/>
      <c r="ER286" s="14"/>
      <c r="ES286" s="14"/>
      <c r="ET286" s="14"/>
      <c r="EU286" s="14"/>
      <c r="EV286" s="14"/>
      <c r="EW286" s="14"/>
    </row>
    <row r="287" spans="1:153" ht="14" x14ac:dyDescent="0.2">
      <c r="A287" s="14" t="s">
        <v>245</v>
      </c>
      <c r="B287" s="14" t="s">
        <v>355</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c r="EM287" s="14"/>
      <c r="EN287" s="14"/>
      <c r="EO287" s="14"/>
      <c r="EP287" s="14"/>
      <c r="EQ287" s="14"/>
      <c r="ER287" s="14"/>
      <c r="ES287" s="14"/>
      <c r="ET287" s="14"/>
      <c r="EU287" s="14"/>
      <c r="EV287" s="14"/>
      <c r="EW287" s="14"/>
    </row>
    <row r="288" spans="1:153" ht="14" x14ac:dyDescent="0.2">
      <c r="A288" s="14" t="s">
        <v>246</v>
      </c>
      <c r="B288" s="14" t="s">
        <v>357</v>
      </c>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c r="EM288" s="14"/>
      <c r="EN288" s="14"/>
      <c r="EO288" s="14"/>
      <c r="EP288" s="14"/>
      <c r="EQ288" s="14"/>
      <c r="ER288" s="14"/>
      <c r="ES288" s="14"/>
      <c r="ET288" s="14"/>
      <c r="EU288" s="14"/>
      <c r="EV288" s="14"/>
      <c r="EW288" s="14"/>
    </row>
    <row r="289" spans="1:153" ht="14" x14ac:dyDescent="0.2">
      <c r="A289" s="14" t="s">
        <v>247</v>
      </c>
      <c r="B289" s="14" t="s">
        <v>358</v>
      </c>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c r="EM289" s="14"/>
      <c r="EN289" s="14"/>
      <c r="EO289" s="14"/>
      <c r="EP289" s="14"/>
      <c r="EQ289" s="14"/>
      <c r="ER289" s="14"/>
      <c r="ES289" s="14"/>
      <c r="ET289" s="14"/>
      <c r="EU289" s="14"/>
      <c r="EV289" s="14"/>
      <c r="EW289" s="14"/>
    </row>
    <row r="290" spans="1:153" ht="14" x14ac:dyDescent="0.2">
      <c r="A290" s="14" t="s">
        <v>248</v>
      </c>
      <c r="B290" s="14" t="s">
        <v>355</v>
      </c>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c r="EM290" s="14"/>
      <c r="EN290" s="14"/>
      <c r="EO290" s="14"/>
      <c r="EP290" s="14"/>
      <c r="EQ290" s="14"/>
      <c r="ER290" s="14"/>
      <c r="ES290" s="14"/>
      <c r="ET290" s="14"/>
      <c r="EU290" s="14"/>
      <c r="EV290" s="14"/>
      <c r="EW290" s="14"/>
    </row>
    <row r="291" spans="1:153" ht="14" x14ac:dyDescent="0.2">
      <c r="A291" s="14" t="s">
        <v>249</v>
      </c>
      <c r="B291" s="14" t="s">
        <v>357</v>
      </c>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c r="EM291" s="14"/>
      <c r="EN291" s="14"/>
      <c r="EO291" s="14"/>
      <c r="EP291" s="14"/>
      <c r="EQ291" s="14"/>
      <c r="ER291" s="14"/>
      <c r="ES291" s="14"/>
      <c r="ET291" s="14"/>
      <c r="EU291" s="14"/>
      <c r="EV291" s="14"/>
      <c r="EW291" s="14"/>
    </row>
    <row r="292" spans="1:153" ht="14" x14ac:dyDescent="0.2">
      <c r="A292" s="14" t="s">
        <v>250</v>
      </c>
      <c r="B292" s="14" t="s">
        <v>358</v>
      </c>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c r="EM292" s="14"/>
      <c r="EN292" s="14"/>
      <c r="EO292" s="14"/>
      <c r="EP292" s="14"/>
      <c r="EQ292" s="14"/>
      <c r="ER292" s="14"/>
      <c r="ES292" s="14"/>
      <c r="ET292" s="14"/>
      <c r="EU292" s="14"/>
      <c r="EV292" s="14"/>
      <c r="EW292" s="14"/>
    </row>
    <row r="293" spans="1:153" ht="14" x14ac:dyDescent="0.2">
      <c r="A293" s="14" t="s">
        <v>251</v>
      </c>
      <c r="B293" s="14" t="s">
        <v>355</v>
      </c>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c r="EM293" s="14"/>
      <c r="EN293" s="14"/>
      <c r="EO293" s="14"/>
      <c r="EP293" s="14"/>
      <c r="EQ293" s="14"/>
      <c r="ER293" s="14"/>
      <c r="ES293" s="14"/>
      <c r="ET293" s="14"/>
      <c r="EU293" s="14"/>
      <c r="EV293" s="14"/>
      <c r="EW293" s="14"/>
    </row>
    <row r="294" spans="1:153" ht="14" x14ac:dyDescent="0.2">
      <c r="A294" s="14" t="s">
        <v>252</v>
      </c>
      <c r="B294" s="14" t="s">
        <v>357</v>
      </c>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row>
    <row r="295" spans="1:153" ht="14" x14ac:dyDescent="0.2">
      <c r="A295" s="14" t="s">
        <v>253</v>
      </c>
      <c r="B295" s="14" t="s">
        <v>358</v>
      </c>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c r="EM295" s="14"/>
      <c r="EN295" s="14"/>
      <c r="EO295" s="14"/>
      <c r="EP295" s="14"/>
      <c r="EQ295" s="14"/>
      <c r="ER295" s="14"/>
      <c r="ES295" s="14"/>
      <c r="ET295" s="14"/>
      <c r="EU295" s="14"/>
      <c r="EV295" s="14"/>
      <c r="EW295" s="14"/>
    </row>
    <row r="296" spans="1:153" ht="14" x14ac:dyDescent="0.2">
      <c r="A296" s="14" t="s">
        <v>254</v>
      </c>
      <c r="B296" s="14" t="s">
        <v>355</v>
      </c>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c r="EM296" s="14"/>
      <c r="EN296" s="14"/>
      <c r="EO296" s="14"/>
      <c r="EP296" s="14"/>
      <c r="EQ296" s="14"/>
      <c r="ER296" s="14"/>
      <c r="ES296" s="14"/>
      <c r="ET296" s="14"/>
      <c r="EU296" s="14"/>
      <c r="EV296" s="14"/>
      <c r="EW296" s="14"/>
    </row>
    <row r="297" spans="1:153" ht="14" x14ac:dyDescent="0.2">
      <c r="A297" s="14" t="s">
        <v>255</v>
      </c>
      <c r="B297" s="14" t="s">
        <v>357</v>
      </c>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c r="EM297" s="14"/>
      <c r="EN297" s="14"/>
      <c r="EO297" s="14"/>
      <c r="EP297" s="14"/>
      <c r="EQ297" s="14"/>
      <c r="ER297" s="14"/>
      <c r="ES297" s="14"/>
      <c r="ET297" s="14"/>
      <c r="EU297" s="14"/>
      <c r="EV297" s="14"/>
      <c r="EW297" s="14"/>
    </row>
    <row r="298" spans="1:153" ht="14" x14ac:dyDescent="0.2">
      <c r="A298" s="14" t="s">
        <v>256</v>
      </c>
      <c r="B298" s="14" t="s">
        <v>358</v>
      </c>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c r="EM298" s="14"/>
      <c r="EN298" s="14"/>
      <c r="EO298" s="14"/>
      <c r="EP298" s="14"/>
      <c r="EQ298" s="14"/>
      <c r="ER298" s="14"/>
      <c r="ES298" s="14"/>
      <c r="ET298" s="14"/>
      <c r="EU298" s="14"/>
      <c r="EV298" s="14"/>
      <c r="EW298" s="14"/>
    </row>
    <row r="299" spans="1:153" ht="14" x14ac:dyDescent="0.2">
      <c r="A299" s="14" t="s">
        <v>257</v>
      </c>
      <c r="B299" s="14" t="s">
        <v>355</v>
      </c>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c r="EM299" s="14"/>
      <c r="EN299" s="14"/>
      <c r="EO299" s="14"/>
      <c r="EP299" s="14"/>
      <c r="EQ299" s="14"/>
      <c r="ER299" s="14"/>
      <c r="ES299" s="14"/>
      <c r="ET299" s="14"/>
      <c r="EU299" s="14"/>
      <c r="EV299" s="14"/>
      <c r="EW299" s="14"/>
    </row>
    <row r="300" spans="1:153" ht="14" x14ac:dyDescent="0.2">
      <c r="A300" s="14" t="s">
        <v>258</v>
      </c>
      <c r="B300" s="14" t="s">
        <v>357</v>
      </c>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c r="EM300" s="14"/>
      <c r="EN300" s="14"/>
      <c r="EO300" s="14"/>
      <c r="EP300" s="14"/>
      <c r="EQ300" s="14"/>
      <c r="ER300" s="14"/>
      <c r="ES300" s="14"/>
      <c r="ET300" s="14"/>
      <c r="EU300" s="14"/>
      <c r="EV300" s="14"/>
      <c r="EW300" s="14"/>
    </row>
    <row r="301" spans="1:153" ht="14" x14ac:dyDescent="0.2">
      <c r="A301" s="14" t="s">
        <v>259</v>
      </c>
      <c r="B301" s="14" t="s">
        <v>358</v>
      </c>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DF301" s="14"/>
      <c r="DG301" s="14"/>
      <c r="DH301" s="14"/>
      <c r="DI301" s="14"/>
      <c r="DJ301" s="14"/>
      <c r="DK301" s="14"/>
      <c r="DL301" s="14"/>
      <c r="DM301" s="14"/>
      <c r="DN301" s="14"/>
      <c r="DO301" s="14"/>
      <c r="DP301" s="14"/>
      <c r="DQ301" s="14"/>
      <c r="DR301" s="14"/>
      <c r="DS301" s="14"/>
      <c r="DT301" s="14"/>
      <c r="DU301" s="14"/>
      <c r="DV301" s="14"/>
      <c r="DW301" s="14"/>
      <c r="DX301" s="14"/>
      <c r="DY301" s="14"/>
      <c r="DZ301" s="14"/>
      <c r="EA301" s="14"/>
      <c r="EB301" s="14"/>
      <c r="EC301" s="14"/>
      <c r="ED301" s="14"/>
      <c r="EE301" s="14"/>
      <c r="EF301" s="14"/>
      <c r="EG301" s="14"/>
      <c r="EH301" s="14"/>
      <c r="EI301" s="14"/>
      <c r="EJ301" s="14"/>
      <c r="EK301" s="14"/>
      <c r="EL301" s="14"/>
      <c r="EM301" s="14"/>
      <c r="EN301" s="14"/>
      <c r="EO301" s="14"/>
      <c r="EP301" s="14"/>
      <c r="EQ301" s="14"/>
      <c r="ER301" s="14"/>
      <c r="ES301" s="14"/>
      <c r="ET301" s="14"/>
      <c r="EU301" s="14"/>
      <c r="EV301" s="14"/>
      <c r="EW301" s="14"/>
    </row>
    <row r="302" spans="1:153" ht="14" x14ac:dyDescent="0.2">
      <c r="A302" s="14" t="s">
        <v>260</v>
      </c>
      <c r="B302" s="14" t="s">
        <v>355</v>
      </c>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DF302" s="14"/>
      <c r="DG302" s="14"/>
      <c r="DH302" s="14"/>
      <c r="DI302" s="14"/>
      <c r="DJ302" s="14"/>
      <c r="DK302" s="14"/>
      <c r="DL302" s="14"/>
      <c r="DM302" s="14"/>
      <c r="DN302" s="14"/>
      <c r="DO302" s="14"/>
      <c r="DP302" s="14"/>
      <c r="DQ302" s="14"/>
      <c r="DR302" s="14"/>
      <c r="DS302" s="14"/>
      <c r="DT302" s="14"/>
      <c r="DU302" s="14"/>
      <c r="DV302" s="14"/>
      <c r="DW302" s="14"/>
      <c r="DX302" s="14"/>
      <c r="DY302" s="14"/>
      <c r="DZ302" s="14"/>
      <c r="EA302" s="14"/>
      <c r="EB302" s="14"/>
      <c r="EC302" s="14"/>
      <c r="ED302" s="14"/>
      <c r="EE302" s="14"/>
      <c r="EF302" s="14"/>
      <c r="EG302" s="14"/>
      <c r="EH302" s="14"/>
      <c r="EI302" s="14"/>
      <c r="EJ302" s="14"/>
      <c r="EK302" s="14"/>
      <c r="EL302" s="14"/>
      <c r="EM302" s="14"/>
      <c r="EN302" s="14"/>
      <c r="EO302" s="14"/>
      <c r="EP302" s="14"/>
      <c r="EQ302" s="14"/>
      <c r="ER302" s="14"/>
      <c r="ES302" s="14"/>
      <c r="ET302" s="14"/>
      <c r="EU302" s="14"/>
      <c r="EV302" s="14"/>
      <c r="EW302" s="14"/>
    </row>
    <row r="303" spans="1:153" ht="14" x14ac:dyDescent="0.2">
      <c r="A303" s="14" t="s">
        <v>261</v>
      </c>
      <c r="B303" s="14" t="s">
        <v>357</v>
      </c>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DF303" s="14"/>
      <c r="DG303" s="14"/>
      <c r="DH303" s="14"/>
      <c r="DI303" s="14"/>
      <c r="DJ303" s="14"/>
      <c r="DK303" s="14"/>
      <c r="DL303" s="14"/>
      <c r="DM303" s="14"/>
      <c r="DN303" s="14"/>
      <c r="DO303" s="14"/>
      <c r="DP303" s="14"/>
      <c r="DQ303" s="14"/>
      <c r="DR303" s="14"/>
      <c r="DS303" s="14"/>
      <c r="DT303" s="14"/>
      <c r="DU303" s="14"/>
      <c r="DV303" s="14"/>
      <c r="DW303" s="14"/>
      <c r="DX303" s="14"/>
      <c r="DY303" s="14"/>
      <c r="DZ303" s="14"/>
      <c r="EA303" s="14"/>
      <c r="EB303" s="14"/>
      <c r="EC303" s="14"/>
      <c r="ED303" s="14"/>
      <c r="EE303" s="14"/>
      <c r="EF303" s="14"/>
      <c r="EG303" s="14"/>
      <c r="EH303" s="14"/>
      <c r="EI303" s="14"/>
      <c r="EJ303" s="14"/>
      <c r="EK303" s="14"/>
      <c r="EL303" s="14"/>
      <c r="EM303" s="14"/>
      <c r="EN303" s="14"/>
      <c r="EO303" s="14"/>
      <c r="EP303" s="14"/>
      <c r="EQ303" s="14"/>
      <c r="ER303" s="14"/>
      <c r="ES303" s="14"/>
      <c r="ET303" s="14"/>
      <c r="EU303" s="14"/>
      <c r="EV303" s="14"/>
      <c r="EW303" s="14"/>
    </row>
    <row r="304" spans="1:153" ht="14" x14ac:dyDescent="0.2">
      <c r="A304" s="14" t="s">
        <v>262</v>
      </c>
      <c r="B304" s="14" t="s">
        <v>358</v>
      </c>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DF304" s="14"/>
      <c r="DG304" s="14"/>
      <c r="DH304" s="14"/>
      <c r="DI304" s="14"/>
      <c r="DJ304" s="14"/>
      <c r="DK304" s="14"/>
      <c r="DL304" s="14"/>
      <c r="DM304" s="14"/>
      <c r="DN304" s="14"/>
      <c r="DO304" s="14"/>
      <c r="DP304" s="14"/>
      <c r="DQ304" s="14"/>
      <c r="DR304" s="14"/>
      <c r="DS304" s="14"/>
      <c r="DT304" s="14"/>
      <c r="DU304" s="14"/>
      <c r="DV304" s="14"/>
      <c r="DW304" s="14"/>
      <c r="DX304" s="14"/>
      <c r="DY304" s="14"/>
      <c r="DZ304" s="14"/>
      <c r="EA304" s="14"/>
      <c r="EB304" s="14"/>
      <c r="EC304" s="14"/>
      <c r="ED304" s="14"/>
      <c r="EE304" s="14"/>
      <c r="EF304" s="14"/>
      <c r="EG304" s="14"/>
      <c r="EH304" s="14"/>
      <c r="EI304" s="14"/>
      <c r="EJ304" s="14"/>
      <c r="EK304" s="14"/>
      <c r="EL304" s="14"/>
      <c r="EM304" s="14"/>
      <c r="EN304" s="14"/>
      <c r="EO304" s="14"/>
      <c r="EP304" s="14"/>
      <c r="EQ304" s="14"/>
      <c r="ER304" s="14"/>
      <c r="ES304" s="14"/>
      <c r="ET304" s="14"/>
      <c r="EU304" s="14"/>
      <c r="EV304" s="14"/>
      <c r="EW304" s="14"/>
    </row>
    <row r="305" spans="1:153" ht="14" x14ac:dyDescent="0.2">
      <c r="A305" s="14" t="s">
        <v>263</v>
      </c>
      <c r="B305" s="14" t="s">
        <v>355</v>
      </c>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DF305" s="14"/>
      <c r="DG305" s="14"/>
      <c r="DH305" s="14"/>
      <c r="DI305" s="14"/>
      <c r="DJ305" s="14"/>
      <c r="DK305" s="14"/>
      <c r="DL305" s="14"/>
      <c r="DM305" s="14"/>
      <c r="DN305" s="14"/>
      <c r="DO305" s="14"/>
      <c r="DP305" s="14"/>
      <c r="DQ305" s="14"/>
      <c r="DR305" s="14"/>
      <c r="DS305" s="14"/>
      <c r="DT305" s="14"/>
      <c r="DU305" s="14"/>
      <c r="DV305" s="14"/>
      <c r="DW305" s="14"/>
      <c r="DX305" s="14"/>
      <c r="DY305" s="14"/>
      <c r="DZ305" s="14"/>
      <c r="EA305" s="14"/>
      <c r="EB305" s="14"/>
      <c r="EC305" s="14"/>
      <c r="ED305" s="14"/>
      <c r="EE305" s="14"/>
      <c r="EF305" s="14"/>
      <c r="EG305" s="14"/>
      <c r="EH305" s="14"/>
      <c r="EI305" s="14"/>
      <c r="EJ305" s="14"/>
      <c r="EK305" s="14"/>
      <c r="EL305" s="14"/>
      <c r="EM305" s="14"/>
      <c r="EN305" s="14"/>
      <c r="EO305" s="14"/>
      <c r="EP305" s="14"/>
      <c r="EQ305" s="14"/>
      <c r="ER305" s="14"/>
      <c r="ES305" s="14"/>
      <c r="ET305" s="14"/>
      <c r="EU305" s="14"/>
      <c r="EV305" s="14"/>
      <c r="EW305" s="14"/>
    </row>
    <row r="306" spans="1:153" ht="14" x14ac:dyDescent="0.2">
      <c r="A306" s="14" t="s">
        <v>264</v>
      </c>
      <c r="B306" s="14" t="s">
        <v>357</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DF306" s="14"/>
      <c r="DG306" s="14"/>
      <c r="DH306" s="14"/>
      <c r="DI306" s="14"/>
      <c r="DJ306" s="14"/>
      <c r="DK306" s="14"/>
      <c r="DL306" s="14"/>
      <c r="DM306" s="14"/>
      <c r="DN306" s="14"/>
      <c r="DO306" s="14"/>
      <c r="DP306" s="14"/>
      <c r="DQ306" s="14"/>
      <c r="DR306" s="14"/>
      <c r="DS306" s="14"/>
      <c r="DT306" s="14"/>
      <c r="DU306" s="14"/>
      <c r="DV306" s="14"/>
      <c r="DW306" s="14"/>
      <c r="DX306" s="14"/>
      <c r="DY306" s="14"/>
      <c r="DZ306" s="14"/>
      <c r="EA306" s="14"/>
      <c r="EB306" s="14"/>
      <c r="EC306" s="14"/>
      <c r="ED306" s="14"/>
      <c r="EE306" s="14"/>
      <c r="EF306" s="14"/>
      <c r="EG306" s="14"/>
      <c r="EH306" s="14"/>
      <c r="EI306" s="14"/>
      <c r="EJ306" s="14"/>
      <c r="EK306" s="14"/>
      <c r="EL306" s="14"/>
      <c r="EM306" s="14"/>
      <c r="EN306" s="14"/>
      <c r="EO306" s="14"/>
      <c r="EP306" s="14"/>
      <c r="EQ306" s="14"/>
      <c r="ER306" s="14"/>
      <c r="ES306" s="14"/>
      <c r="ET306" s="14"/>
      <c r="EU306" s="14"/>
      <c r="EV306" s="14"/>
      <c r="EW306" s="14"/>
    </row>
    <row r="307" spans="1:153" ht="14" x14ac:dyDescent="0.2">
      <c r="A307" s="14" t="s">
        <v>265</v>
      </c>
      <c r="B307" s="14" t="s">
        <v>358</v>
      </c>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DF307" s="14"/>
      <c r="DG307" s="14"/>
      <c r="DH307" s="14"/>
      <c r="DI307" s="14"/>
      <c r="DJ307" s="14"/>
      <c r="DK307" s="14"/>
      <c r="DL307" s="14"/>
      <c r="DM307" s="14"/>
      <c r="DN307" s="14"/>
      <c r="DO307" s="14"/>
      <c r="DP307" s="14"/>
      <c r="DQ307" s="14"/>
      <c r="DR307" s="14"/>
      <c r="DS307" s="14"/>
      <c r="DT307" s="14"/>
      <c r="DU307" s="14"/>
      <c r="DV307" s="14"/>
      <c r="DW307" s="14"/>
      <c r="DX307" s="14"/>
      <c r="DY307" s="14"/>
      <c r="DZ307" s="14"/>
      <c r="EA307" s="14"/>
      <c r="EB307" s="14"/>
      <c r="EC307" s="14"/>
      <c r="ED307" s="14"/>
      <c r="EE307" s="14"/>
      <c r="EF307" s="14"/>
      <c r="EG307" s="14"/>
      <c r="EH307" s="14"/>
      <c r="EI307" s="14"/>
      <c r="EJ307" s="14"/>
      <c r="EK307" s="14"/>
      <c r="EL307" s="14"/>
      <c r="EM307" s="14"/>
      <c r="EN307" s="14"/>
      <c r="EO307" s="14"/>
      <c r="EP307" s="14"/>
      <c r="EQ307" s="14"/>
      <c r="ER307" s="14"/>
      <c r="ES307" s="14"/>
      <c r="ET307" s="14"/>
      <c r="EU307" s="14"/>
      <c r="EV307" s="14"/>
      <c r="EW307" s="14"/>
    </row>
    <row r="308" spans="1:153" ht="14" x14ac:dyDescent="0.2">
      <c r="A308" s="14" t="s">
        <v>266</v>
      </c>
      <c r="B308" s="14" t="s">
        <v>355</v>
      </c>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DF308" s="14"/>
      <c r="DG308" s="14"/>
      <c r="DH308" s="14"/>
      <c r="DI308" s="14"/>
      <c r="DJ308" s="14"/>
      <c r="DK308" s="14"/>
      <c r="DL308" s="14"/>
      <c r="DM308" s="14"/>
      <c r="DN308" s="14"/>
      <c r="DO308" s="14"/>
      <c r="DP308" s="14"/>
      <c r="DQ308" s="14"/>
      <c r="DR308" s="14"/>
      <c r="DS308" s="14"/>
      <c r="DT308" s="14"/>
      <c r="DU308" s="14"/>
      <c r="DV308" s="14"/>
      <c r="DW308" s="14"/>
      <c r="DX308" s="14"/>
      <c r="DY308" s="14"/>
      <c r="DZ308" s="14"/>
      <c r="EA308" s="14"/>
      <c r="EB308" s="14"/>
      <c r="EC308" s="14"/>
      <c r="ED308" s="14"/>
      <c r="EE308" s="14"/>
      <c r="EF308" s="14"/>
      <c r="EG308" s="14"/>
      <c r="EH308" s="14"/>
      <c r="EI308" s="14"/>
      <c r="EJ308" s="14"/>
      <c r="EK308" s="14"/>
      <c r="EL308" s="14"/>
      <c r="EM308" s="14"/>
      <c r="EN308" s="14"/>
      <c r="EO308" s="14"/>
      <c r="EP308" s="14"/>
      <c r="EQ308" s="14"/>
      <c r="ER308" s="14"/>
      <c r="ES308" s="14"/>
      <c r="ET308" s="14"/>
      <c r="EU308" s="14"/>
      <c r="EV308" s="14"/>
      <c r="EW308" s="14"/>
    </row>
    <row r="309" spans="1:153" ht="14" x14ac:dyDescent="0.2">
      <c r="A309" s="14" t="s">
        <v>267</v>
      </c>
      <c r="B309" s="14" t="s">
        <v>357</v>
      </c>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DF309" s="14"/>
      <c r="DG309" s="14"/>
      <c r="DH309" s="14"/>
      <c r="DI309" s="14"/>
      <c r="DJ309" s="14"/>
      <c r="DK309" s="14"/>
      <c r="DL309" s="14"/>
      <c r="DM309" s="14"/>
      <c r="DN309" s="14"/>
      <c r="DO309" s="14"/>
      <c r="DP309" s="14"/>
      <c r="DQ309" s="14"/>
      <c r="DR309" s="14"/>
      <c r="DS309" s="14"/>
      <c r="DT309" s="14"/>
      <c r="DU309" s="14"/>
      <c r="DV309" s="14"/>
      <c r="DW309" s="14"/>
      <c r="DX309" s="14"/>
      <c r="DY309" s="14"/>
      <c r="DZ309" s="14"/>
      <c r="EA309" s="14"/>
      <c r="EB309" s="14"/>
      <c r="EC309" s="14"/>
      <c r="ED309" s="14"/>
      <c r="EE309" s="14"/>
      <c r="EF309" s="14"/>
      <c r="EG309" s="14"/>
      <c r="EH309" s="14"/>
      <c r="EI309" s="14"/>
      <c r="EJ309" s="14"/>
      <c r="EK309" s="14"/>
      <c r="EL309" s="14"/>
      <c r="EM309" s="14"/>
      <c r="EN309" s="14"/>
      <c r="EO309" s="14"/>
      <c r="EP309" s="14"/>
      <c r="EQ309" s="14"/>
      <c r="ER309" s="14"/>
      <c r="ES309" s="14"/>
      <c r="ET309" s="14"/>
      <c r="EU309" s="14"/>
      <c r="EV309" s="14"/>
      <c r="EW309" s="14"/>
    </row>
    <row r="310" spans="1:153" ht="14" x14ac:dyDescent="0.2">
      <c r="A310" s="14" t="s">
        <v>268</v>
      </c>
      <c r="B310" s="14" t="s">
        <v>358</v>
      </c>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DF310" s="14"/>
      <c r="DG310" s="14"/>
      <c r="DH310" s="14"/>
      <c r="DI310" s="14"/>
      <c r="DJ310" s="14"/>
      <c r="DK310" s="14"/>
      <c r="DL310" s="14"/>
      <c r="DM310" s="14"/>
      <c r="DN310" s="14"/>
      <c r="DO310" s="14"/>
      <c r="DP310" s="14"/>
      <c r="DQ310" s="14"/>
      <c r="DR310" s="14"/>
      <c r="DS310" s="14"/>
      <c r="DT310" s="14"/>
      <c r="DU310" s="14"/>
      <c r="DV310" s="14"/>
      <c r="DW310" s="14"/>
      <c r="DX310" s="14"/>
      <c r="DY310" s="14"/>
      <c r="DZ310" s="14"/>
      <c r="EA310" s="14"/>
      <c r="EB310" s="14"/>
      <c r="EC310" s="14"/>
      <c r="ED310" s="14"/>
      <c r="EE310" s="14"/>
      <c r="EF310" s="14"/>
      <c r="EG310" s="14"/>
      <c r="EH310" s="14"/>
      <c r="EI310" s="14"/>
      <c r="EJ310" s="14"/>
      <c r="EK310" s="14"/>
      <c r="EL310" s="14"/>
      <c r="EM310" s="14"/>
      <c r="EN310" s="14"/>
      <c r="EO310" s="14"/>
      <c r="EP310" s="14"/>
      <c r="EQ310" s="14"/>
      <c r="ER310" s="14"/>
      <c r="ES310" s="14"/>
      <c r="ET310" s="14"/>
      <c r="EU310" s="14"/>
      <c r="EV310" s="14"/>
      <c r="EW310" s="14"/>
    </row>
    <row r="311" spans="1:153" ht="14" x14ac:dyDescent="0.2">
      <c r="A311" s="14" t="s">
        <v>269</v>
      </c>
      <c r="B311" s="14" t="s">
        <v>355</v>
      </c>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DF311" s="14"/>
      <c r="DG311" s="14"/>
      <c r="DH311" s="14"/>
      <c r="DI311" s="14"/>
      <c r="DJ311" s="14"/>
      <c r="DK311" s="14"/>
      <c r="DL311" s="14"/>
      <c r="DM311" s="14"/>
      <c r="DN311" s="14"/>
      <c r="DO311" s="14"/>
      <c r="DP311" s="14"/>
      <c r="DQ311" s="14"/>
      <c r="DR311" s="14"/>
      <c r="DS311" s="14"/>
      <c r="DT311" s="14"/>
      <c r="DU311" s="14"/>
      <c r="DV311" s="14"/>
      <c r="DW311" s="14"/>
      <c r="DX311" s="14"/>
      <c r="DY311" s="14"/>
      <c r="DZ311" s="14"/>
      <c r="EA311" s="14"/>
      <c r="EB311" s="14"/>
      <c r="EC311" s="14"/>
      <c r="ED311" s="14"/>
      <c r="EE311" s="14"/>
      <c r="EF311" s="14"/>
      <c r="EG311" s="14"/>
      <c r="EH311" s="14"/>
      <c r="EI311" s="14"/>
      <c r="EJ311" s="14"/>
      <c r="EK311" s="14"/>
      <c r="EL311" s="14"/>
      <c r="EM311" s="14"/>
      <c r="EN311" s="14"/>
      <c r="EO311" s="14"/>
      <c r="EP311" s="14"/>
      <c r="EQ311" s="14"/>
      <c r="ER311" s="14"/>
      <c r="ES311" s="14"/>
      <c r="ET311" s="14"/>
      <c r="EU311" s="14"/>
      <c r="EV311" s="14"/>
      <c r="EW311" s="14"/>
    </row>
    <row r="312" spans="1:153" ht="14" x14ac:dyDescent="0.2">
      <c r="A312" s="14" t="s">
        <v>270</v>
      </c>
      <c r="B312" s="14" t="s">
        <v>357</v>
      </c>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DF312" s="14"/>
      <c r="DG312" s="14"/>
      <c r="DH312" s="14"/>
      <c r="DI312" s="14"/>
      <c r="DJ312" s="14"/>
      <c r="DK312" s="14"/>
      <c r="DL312" s="14"/>
      <c r="DM312" s="14"/>
      <c r="DN312" s="14"/>
      <c r="DO312" s="14"/>
      <c r="DP312" s="14"/>
      <c r="DQ312" s="14"/>
      <c r="DR312" s="14"/>
      <c r="DS312" s="14"/>
      <c r="DT312" s="14"/>
      <c r="DU312" s="14"/>
      <c r="DV312" s="14"/>
      <c r="DW312" s="14"/>
      <c r="DX312" s="14"/>
      <c r="DY312" s="14"/>
      <c r="DZ312" s="14"/>
      <c r="EA312" s="14"/>
      <c r="EB312" s="14"/>
      <c r="EC312" s="14"/>
      <c r="ED312" s="14"/>
      <c r="EE312" s="14"/>
      <c r="EF312" s="14"/>
      <c r="EG312" s="14"/>
      <c r="EH312" s="14"/>
      <c r="EI312" s="14"/>
      <c r="EJ312" s="14"/>
      <c r="EK312" s="14"/>
      <c r="EL312" s="14"/>
      <c r="EM312" s="14"/>
      <c r="EN312" s="14"/>
      <c r="EO312" s="14"/>
      <c r="EP312" s="14"/>
      <c r="EQ312" s="14"/>
      <c r="ER312" s="14"/>
      <c r="ES312" s="14"/>
      <c r="ET312" s="14"/>
      <c r="EU312" s="14"/>
      <c r="EV312" s="14"/>
      <c r="EW312" s="14"/>
    </row>
    <row r="313" spans="1:153" ht="14" x14ac:dyDescent="0.2">
      <c r="A313" s="14" t="s">
        <v>271</v>
      </c>
      <c r="B313" s="14" t="s">
        <v>358</v>
      </c>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DF313" s="14"/>
      <c r="DG313" s="14"/>
      <c r="DH313" s="14"/>
      <c r="DI313" s="14"/>
      <c r="DJ313" s="14"/>
      <c r="DK313" s="14"/>
      <c r="DL313" s="14"/>
      <c r="DM313" s="14"/>
      <c r="DN313" s="14"/>
      <c r="DO313" s="14"/>
      <c r="DP313" s="14"/>
      <c r="DQ313" s="14"/>
      <c r="DR313" s="14"/>
      <c r="DS313" s="14"/>
      <c r="DT313" s="14"/>
      <c r="DU313" s="14"/>
      <c r="DV313" s="14"/>
      <c r="DW313" s="14"/>
      <c r="DX313" s="14"/>
      <c r="DY313" s="14"/>
      <c r="DZ313" s="14"/>
      <c r="EA313" s="14"/>
      <c r="EB313" s="14"/>
      <c r="EC313" s="14"/>
      <c r="ED313" s="14"/>
      <c r="EE313" s="14"/>
      <c r="EF313" s="14"/>
      <c r="EG313" s="14"/>
      <c r="EH313" s="14"/>
      <c r="EI313" s="14"/>
      <c r="EJ313" s="14"/>
      <c r="EK313" s="14"/>
      <c r="EL313" s="14"/>
      <c r="EM313" s="14"/>
      <c r="EN313" s="14"/>
      <c r="EO313" s="14"/>
      <c r="EP313" s="14"/>
      <c r="EQ313" s="14"/>
      <c r="ER313" s="14"/>
      <c r="ES313" s="14"/>
      <c r="ET313" s="14"/>
      <c r="EU313" s="14"/>
      <c r="EV313" s="14"/>
      <c r="EW313" s="14"/>
    </row>
    <row r="314" spans="1:153" ht="14" x14ac:dyDescent="0.2">
      <c r="A314" s="14" t="s">
        <v>272</v>
      </c>
      <c r="B314" s="14" t="s">
        <v>355</v>
      </c>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DF314" s="14"/>
      <c r="DG314" s="14"/>
      <c r="DH314" s="14"/>
      <c r="DI314" s="14"/>
      <c r="DJ314" s="14"/>
      <c r="DK314" s="14"/>
      <c r="DL314" s="14"/>
      <c r="DM314" s="14"/>
      <c r="DN314" s="14"/>
      <c r="DO314" s="14"/>
      <c r="DP314" s="14"/>
      <c r="DQ314" s="14"/>
      <c r="DR314" s="14"/>
      <c r="DS314" s="14"/>
      <c r="DT314" s="14"/>
      <c r="DU314" s="14"/>
      <c r="DV314" s="14"/>
      <c r="DW314" s="14"/>
      <c r="DX314" s="14"/>
      <c r="DY314" s="14"/>
      <c r="DZ314" s="14"/>
      <c r="EA314" s="14"/>
      <c r="EB314" s="14"/>
      <c r="EC314" s="14"/>
      <c r="ED314" s="14"/>
      <c r="EE314" s="14"/>
      <c r="EF314" s="14"/>
      <c r="EG314" s="14"/>
      <c r="EH314" s="14"/>
      <c r="EI314" s="14"/>
      <c r="EJ314" s="14"/>
      <c r="EK314" s="14"/>
      <c r="EL314" s="14"/>
      <c r="EM314" s="14"/>
      <c r="EN314" s="14"/>
      <c r="EO314" s="14"/>
      <c r="EP314" s="14"/>
      <c r="EQ314" s="14"/>
      <c r="ER314" s="14"/>
      <c r="ES314" s="14"/>
      <c r="ET314" s="14"/>
      <c r="EU314" s="14"/>
      <c r="EV314" s="14"/>
      <c r="EW314" s="14"/>
    </row>
    <row r="315" spans="1:153" ht="14" x14ac:dyDescent="0.2">
      <c r="A315" s="14" t="s">
        <v>273</v>
      </c>
      <c r="B315" s="14" t="s">
        <v>357</v>
      </c>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DF315" s="14"/>
      <c r="DG315" s="14"/>
      <c r="DH315" s="14"/>
      <c r="DI315" s="14"/>
      <c r="DJ315" s="14"/>
      <c r="DK315" s="14"/>
      <c r="DL315" s="14"/>
      <c r="DM315" s="14"/>
      <c r="DN315" s="14"/>
      <c r="DO315" s="14"/>
      <c r="DP315" s="14"/>
      <c r="DQ315" s="14"/>
      <c r="DR315" s="14"/>
      <c r="DS315" s="14"/>
      <c r="DT315" s="14"/>
      <c r="DU315" s="14"/>
      <c r="DV315" s="14"/>
      <c r="DW315" s="14"/>
      <c r="DX315" s="14"/>
      <c r="DY315" s="14"/>
      <c r="DZ315" s="14"/>
      <c r="EA315" s="14"/>
      <c r="EB315" s="14"/>
      <c r="EC315" s="14"/>
      <c r="ED315" s="14"/>
      <c r="EE315" s="14"/>
      <c r="EF315" s="14"/>
      <c r="EG315" s="14"/>
      <c r="EH315" s="14"/>
      <c r="EI315" s="14"/>
      <c r="EJ315" s="14"/>
      <c r="EK315" s="14"/>
      <c r="EL315" s="14"/>
      <c r="EM315" s="14"/>
      <c r="EN315" s="14"/>
      <c r="EO315" s="14"/>
      <c r="EP315" s="14"/>
      <c r="EQ315" s="14"/>
      <c r="ER315" s="14"/>
      <c r="ES315" s="14"/>
      <c r="ET315" s="14"/>
      <c r="EU315" s="14"/>
      <c r="EV315" s="14"/>
      <c r="EW315" s="14"/>
    </row>
    <row r="316" spans="1:153" ht="14" x14ac:dyDescent="0.2">
      <c r="A316" s="14" t="s">
        <v>274</v>
      </c>
      <c r="B316" s="14" t="s">
        <v>358</v>
      </c>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DF316" s="14"/>
      <c r="DG316" s="14"/>
      <c r="DH316" s="14"/>
      <c r="DI316" s="14"/>
      <c r="DJ316" s="14"/>
      <c r="DK316" s="14"/>
      <c r="DL316" s="14"/>
      <c r="DM316" s="14"/>
      <c r="DN316" s="14"/>
      <c r="DO316" s="14"/>
      <c r="DP316" s="14"/>
      <c r="DQ316" s="14"/>
      <c r="DR316" s="14"/>
      <c r="DS316" s="14"/>
      <c r="DT316" s="14"/>
      <c r="DU316" s="14"/>
      <c r="DV316" s="14"/>
      <c r="DW316" s="14"/>
      <c r="DX316" s="14"/>
      <c r="DY316" s="14"/>
      <c r="DZ316" s="14"/>
      <c r="EA316" s="14"/>
      <c r="EB316" s="14"/>
      <c r="EC316" s="14"/>
      <c r="ED316" s="14"/>
      <c r="EE316" s="14"/>
      <c r="EF316" s="14"/>
      <c r="EG316" s="14"/>
      <c r="EH316" s="14"/>
      <c r="EI316" s="14"/>
      <c r="EJ316" s="14"/>
      <c r="EK316" s="14"/>
      <c r="EL316" s="14"/>
      <c r="EM316" s="14"/>
      <c r="EN316" s="14"/>
      <c r="EO316" s="14"/>
      <c r="EP316" s="14"/>
      <c r="EQ316" s="14"/>
      <c r="ER316" s="14"/>
      <c r="ES316" s="14"/>
      <c r="ET316" s="14"/>
      <c r="EU316" s="14"/>
      <c r="EV316" s="14"/>
      <c r="EW316" s="14"/>
    </row>
    <row r="317" spans="1:153" ht="14" x14ac:dyDescent="0.2">
      <c r="A317" s="14" t="s">
        <v>275</v>
      </c>
      <c r="B317" s="14" t="s">
        <v>355</v>
      </c>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DF317" s="14"/>
      <c r="DG317" s="14"/>
      <c r="DH317" s="14"/>
      <c r="DI317" s="14"/>
      <c r="DJ317" s="14"/>
      <c r="DK317" s="14"/>
      <c r="DL317" s="14"/>
      <c r="DM317" s="14"/>
      <c r="DN317" s="14"/>
      <c r="DO317" s="14"/>
      <c r="DP317" s="14"/>
      <c r="DQ317" s="14"/>
      <c r="DR317" s="14"/>
      <c r="DS317" s="14"/>
      <c r="DT317" s="14"/>
      <c r="DU317" s="14"/>
      <c r="DV317" s="14"/>
      <c r="DW317" s="14"/>
      <c r="DX317" s="14"/>
      <c r="DY317" s="14"/>
      <c r="DZ317" s="14"/>
      <c r="EA317" s="14"/>
      <c r="EB317" s="14"/>
      <c r="EC317" s="14"/>
      <c r="ED317" s="14"/>
      <c r="EE317" s="14"/>
      <c r="EF317" s="14"/>
      <c r="EG317" s="14"/>
      <c r="EH317" s="14"/>
      <c r="EI317" s="14"/>
      <c r="EJ317" s="14"/>
      <c r="EK317" s="14"/>
      <c r="EL317" s="14"/>
      <c r="EM317" s="14"/>
      <c r="EN317" s="14"/>
      <c r="EO317" s="14"/>
      <c r="EP317" s="14"/>
      <c r="EQ317" s="14"/>
      <c r="ER317" s="14"/>
      <c r="ES317" s="14"/>
      <c r="ET317" s="14"/>
      <c r="EU317" s="14"/>
      <c r="EV317" s="14"/>
      <c r="EW317" s="14"/>
    </row>
    <row r="318" spans="1:153" ht="14" x14ac:dyDescent="0.2">
      <c r="A318" s="14" t="s">
        <v>276</v>
      </c>
      <c r="B318" s="14" t="s">
        <v>357</v>
      </c>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DF318" s="14"/>
      <c r="DG318" s="14"/>
      <c r="DH318" s="14"/>
      <c r="DI318" s="14"/>
      <c r="DJ318" s="14"/>
      <c r="DK318" s="14"/>
      <c r="DL318" s="14"/>
      <c r="DM318" s="14"/>
      <c r="DN318" s="14"/>
      <c r="DO318" s="14"/>
      <c r="DP318" s="14"/>
      <c r="DQ318" s="14"/>
      <c r="DR318" s="14"/>
      <c r="DS318" s="14"/>
      <c r="DT318" s="14"/>
      <c r="DU318" s="14"/>
      <c r="DV318" s="14"/>
      <c r="DW318" s="14"/>
      <c r="DX318" s="14"/>
      <c r="DY318" s="14"/>
      <c r="DZ318" s="14"/>
      <c r="EA318" s="14"/>
      <c r="EB318" s="14"/>
      <c r="EC318" s="14"/>
      <c r="ED318" s="14"/>
      <c r="EE318" s="14"/>
      <c r="EF318" s="14"/>
      <c r="EG318" s="14"/>
      <c r="EH318" s="14"/>
      <c r="EI318" s="14"/>
      <c r="EJ318" s="14"/>
      <c r="EK318" s="14"/>
      <c r="EL318" s="14"/>
      <c r="EM318" s="14"/>
      <c r="EN318" s="14"/>
      <c r="EO318" s="14"/>
      <c r="EP318" s="14"/>
      <c r="EQ318" s="14"/>
      <c r="ER318" s="14"/>
      <c r="ES318" s="14"/>
      <c r="ET318" s="14"/>
      <c r="EU318" s="14"/>
      <c r="EV318" s="14"/>
      <c r="EW318" s="14"/>
    </row>
    <row r="319" spans="1:153" ht="14" x14ac:dyDescent="0.2">
      <c r="A319" s="14" t="s">
        <v>277</v>
      </c>
      <c r="B319" s="14" t="s">
        <v>358</v>
      </c>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DF319" s="14"/>
      <c r="DG319" s="14"/>
      <c r="DH319" s="14"/>
      <c r="DI319" s="14"/>
      <c r="DJ319" s="14"/>
      <c r="DK319" s="14"/>
      <c r="DL319" s="14"/>
      <c r="DM319" s="14"/>
      <c r="DN319" s="14"/>
      <c r="DO319" s="14"/>
      <c r="DP319" s="14"/>
      <c r="DQ319" s="14"/>
      <c r="DR319" s="14"/>
      <c r="DS319" s="14"/>
      <c r="DT319" s="14"/>
      <c r="DU319" s="14"/>
      <c r="DV319" s="14"/>
      <c r="DW319" s="14"/>
      <c r="DX319" s="14"/>
      <c r="DY319" s="14"/>
      <c r="DZ319" s="14"/>
      <c r="EA319" s="14"/>
      <c r="EB319" s="14"/>
      <c r="EC319" s="14"/>
      <c r="ED319" s="14"/>
      <c r="EE319" s="14"/>
      <c r="EF319" s="14"/>
      <c r="EG319" s="14"/>
      <c r="EH319" s="14"/>
      <c r="EI319" s="14"/>
      <c r="EJ319" s="14"/>
      <c r="EK319" s="14"/>
      <c r="EL319" s="14"/>
      <c r="EM319" s="14"/>
      <c r="EN319" s="14"/>
      <c r="EO319" s="14"/>
      <c r="EP319" s="14"/>
      <c r="EQ319" s="14"/>
      <c r="ER319" s="14"/>
      <c r="ES319" s="14"/>
      <c r="ET319" s="14"/>
      <c r="EU319" s="14"/>
      <c r="EV319" s="14"/>
      <c r="EW319" s="14"/>
    </row>
    <row r="320" spans="1:153" s="29" customFormat="1" ht="14" x14ac:dyDescent="0.2">
      <c r="A320" s="14" t="s">
        <v>278</v>
      </c>
      <c r="B320" s="14" t="s">
        <v>345</v>
      </c>
      <c r="C320" s="14">
        <v>0.88900000000000001</v>
      </c>
      <c r="D320" s="14">
        <v>0.91700000000000004</v>
      </c>
      <c r="E320" s="14">
        <v>0.873</v>
      </c>
      <c r="F320" s="14">
        <v>0.91100000000000003</v>
      </c>
      <c r="G320" s="14">
        <v>0.92500000000000004</v>
      </c>
      <c r="H320" s="14">
        <v>0.92500000000000004</v>
      </c>
      <c r="I320" s="14">
        <v>0.92500000000000004</v>
      </c>
      <c r="J320" s="14">
        <v>0.92500000000000004</v>
      </c>
      <c r="K320" s="14">
        <v>0.92500000000000004</v>
      </c>
      <c r="L320" s="14">
        <v>0.92500000000000004</v>
      </c>
      <c r="M320" s="14">
        <v>0.92500000000000004</v>
      </c>
      <c r="N320" s="14">
        <v>0.92500000000000004</v>
      </c>
      <c r="O320" s="14">
        <v>0.92500000000000004</v>
      </c>
      <c r="P320" s="14">
        <v>0.92500000000000004</v>
      </c>
      <c r="Q320" s="14">
        <v>0.92500000000000004</v>
      </c>
      <c r="R320" s="14">
        <v>0.92500000000000004</v>
      </c>
      <c r="S320" s="14">
        <v>0.5887</v>
      </c>
      <c r="T320" s="14">
        <v>0.5887</v>
      </c>
      <c r="U320" s="14">
        <v>0.5887</v>
      </c>
      <c r="V320" s="14">
        <v>0.5887</v>
      </c>
      <c r="W320" s="14">
        <v>0.5887</v>
      </c>
      <c r="X320" s="14">
        <v>0.5887</v>
      </c>
      <c r="Y320" s="14">
        <v>0.5887</v>
      </c>
      <c r="Z320" s="14">
        <v>0.5887</v>
      </c>
      <c r="AA320" s="14">
        <v>0.5887</v>
      </c>
      <c r="AB320" s="14">
        <v>0.5887</v>
      </c>
      <c r="AC320" s="14">
        <v>0.5887</v>
      </c>
      <c r="AD320" s="14">
        <v>0.5887</v>
      </c>
      <c r="AE320" s="14">
        <v>0.9</v>
      </c>
      <c r="AF320" s="14">
        <v>0.9</v>
      </c>
      <c r="AG320" s="14">
        <v>0.9</v>
      </c>
      <c r="AH320" s="14">
        <v>0.9</v>
      </c>
      <c r="AI320" s="14">
        <v>0.9</v>
      </c>
      <c r="AJ320" s="14">
        <v>0.9</v>
      </c>
      <c r="AK320" s="14">
        <v>0.9</v>
      </c>
      <c r="AL320" s="14">
        <v>0.9</v>
      </c>
      <c r="AM320" s="14">
        <v>0.9</v>
      </c>
      <c r="AN320" s="14">
        <v>0.9</v>
      </c>
      <c r="AO320" s="14">
        <v>0.9</v>
      </c>
      <c r="AP320" s="14">
        <v>0.9</v>
      </c>
      <c r="AQ320" s="14">
        <v>0.99452180000000001</v>
      </c>
      <c r="AR320" s="14">
        <v>0.80579999999999996</v>
      </c>
      <c r="AS320" s="14">
        <v>0.82</v>
      </c>
      <c r="AT320" s="14">
        <v>0.82</v>
      </c>
      <c r="AU320" s="14">
        <v>0.99399999999999999</v>
      </c>
      <c r="AV320" s="28">
        <v>0.99239999999999995</v>
      </c>
      <c r="AW320" s="28">
        <v>0.99239999999999995</v>
      </c>
      <c r="AX320" s="14">
        <v>0.76600000000000001</v>
      </c>
      <c r="AY320" s="14">
        <v>0.77559999999999996</v>
      </c>
      <c r="AZ320" s="14">
        <v>0.85</v>
      </c>
      <c r="BA320" s="14">
        <v>0.9</v>
      </c>
      <c r="BB320" s="14">
        <v>0.9</v>
      </c>
      <c r="BC320" s="14">
        <v>0.88239999999999996</v>
      </c>
      <c r="BD320" s="14">
        <v>0.97330000000000005</v>
      </c>
      <c r="BE320" s="14">
        <v>1</v>
      </c>
      <c r="BF320" s="14">
        <v>0.98950314111409687</v>
      </c>
      <c r="BG320" s="14">
        <v>0.98888720129607133</v>
      </c>
      <c r="BH320" s="14">
        <v>0.99448883902246221</v>
      </c>
      <c r="BI320" s="14">
        <v>0.99506124131225848</v>
      </c>
      <c r="BJ320" s="14">
        <v>0.99402940959136921</v>
      </c>
      <c r="BK320" s="14">
        <v>0.99715693639229241</v>
      </c>
      <c r="BL320" s="14">
        <v>0.98040000000000005</v>
      </c>
      <c r="BM320" s="14">
        <v>0.97089999999999999</v>
      </c>
      <c r="BN320" s="14">
        <v>0.97030000000000005</v>
      </c>
      <c r="BO320" s="14">
        <v>0.96189999999999998</v>
      </c>
      <c r="BP320" s="14">
        <v>0.75490000000000002</v>
      </c>
      <c r="BQ320" s="14">
        <v>0.67900000000000005</v>
      </c>
      <c r="BR320" s="14">
        <v>0.87229999999999996</v>
      </c>
      <c r="BS320" s="14">
        <v>0.87229999999999996</v>
      </c>
      <c r="BT320" s="14">
        <v>0.87229999999999996</v>
      </c>
      <c r="BU320" s="14">
        <v>0.87229999999999996</v>
      </c>
      <c r="BV320" s="14">
        <v>0.87229999999999996</v>
      </c>
      <c r="BW320" s="14">
        <v>0.87229999999999996</v>
      </c>
      <c r="BX320" s="14">
        <v>1</v>
      </c>
      <c r="BY320" s="14">
        <v>1</v>
      </c>
      <c r="BZ320" s="14">
        <v>0.95750000000000002</v>
      </c>
      <c r="CA320" s="14">
        <v>0.9425</v>
      </c>
      <c r="CB320" s="14">
        <v>1</v>
      </c>
      <c r="CC320" s="14">
        <v>1</v>
      </c>
      <c r="CD320" s="14">
        <v>1</v>
      </c>
      <c r="CE320" s="14">
        <v>1</v>
      </c>
      <c r="CF320" s="14">
        <v>0.79600000000000004</v>
      </c>
      <c r="CG320" s="14">
        <v>0.79600000000000004</v>
      </c>
      <c r="CH320" s="14">
        <v>0.9</v>
      </c>
      <c r="CI320" s="14">
        <v>0.98499999999999999</v>
      </c>
      <c r="CJ320" s="14">
        <v>0.63</v>
      </c>
      <c r="CK320" s="14">
        <v>0.72719999999999996</v>
      </c>
      <c r="CL320" s="14">
        <v>0.85829999999999995</v>
      </c>
      <c r="CM320" s="14">
        <v>0.93179999999999996</v>
      </c>
      <c r="CN320" s="14">
        <v>0.95099999999999996</v>
      </c>
      <c r="CO320" s="14">
        <v>0.84719999999999995</v>
      </c>
      <c r="CP320" s="14">
        <v>0.7</v>
      </c>
      <c r="CQ320" s="14">
        <v>0.62</v>
      </c>
      <c r="CR320" s="14">
        <v>0.6</v>
      </c>
      <c r="CS320" s="14">
        <v>1</v>
      </c>
      <c r="CT320" s="14">
        <v>0.3</v>
      </c>
      <c r="CU320" s="14">
        <v>0.432</v>
      </c>
      <c r="CV320" s="14">
        <v>0.28499999999999998</v>
      </c>
      <c r="CW320" s="14">
        <v>0.14499999999999999</v>
      </c>
      <c r="CX320" s="14">
        <v>1</v>
      </c>
      <c r="CY320" s="14">
        <v>1</v>
      </c>
      <c r="CZ320" s="14">
        <v>0.9667</v>
      </c>
      <c r="DA320" s="14">
        <v>0.9</v>
      </c>
      <c r="DB320" s="14">
        <v>0.9</v>
      </c>
      <c r="DC320" s="14">
        <v>0.28000000000000003</v>
      </c>
      <c r="DD320" s="14">
        <v>0.96919999999999995</v>
      </c>
      <c r="DE320" s="14">
        <v>0.97040000000000004</v>
      </c>
      <c r="DF320" s="14">
        <v>0.9859</v>
      </c>
      <c r="DG320" s="14">
        <v>0.87694499999999997</v>
      </c>
      <c r="DH320" s="14">
        <v>0.89195499999999994</v>
      </c>
      <c r="DI320" s="14">
        <v>0.89907999999999999</v>
      </c>
      <c r="DJ320" s="14">
        <v>1</v>
      </c>
      <c r="DK320" s="14">
        <v>1</v>
      </c>
      <c r="DL320" s="14">
        <v>1</v>
      </c>
      <c r="DM320" s="14">
        <v>1</v>
      </c>
      <c r="DN320" s="14">
        <v>0.71965665000000001</v>
      </c>
      <c r="DO320" s="14">
        <v>0.77392584000000009</v>
      </c>
      <c r="DP320" s="14">
        <v>1</v>
      </c>
      <c r="DQ320" s="14">
        <v>0.99839999999999995</v>
      </c>
      <c r="DR320" s="14">
        <v>0.97389999999999999</v>
      </c>
      <c r="DS320" s="14">
        <v>0.97389999999999999</v>
      </c>
      <c r="DT320" s="14">
        <v>0.97389999999999999</v>
      </c>
      <c r="DU320" s="14">
        <v>0.97389999999999999</v>
      </c>
      <c r="DV320" s="14">
        <v>0.9</v>
      </c>
      <c r="DW320" s="14">
        <v>0.9</v>
      </c>
      <c r="DX320" s="14">
        <v>0.9</v>
      </c>
      <c r="DY320" s="14">
        <v>0.97</v>
      </c>
      <c r="DZ320" s="14">
        <v>0.98099999999999998</v>
      </c>
      <c r="EA320" s="14">
        <v>0.99099999999999999</v>
      </c>
      <c r="EB320" s="14">
        <v>0.83330000000000004</v>
      </c>
      <c r="EC320" s="14">
        <v>0.8458</v>
      </c>
      <c r="ED320" s="14">
        <v>0.82879999999999998</v>
      </c>
      <c r="EE320" s="14">
        <v>0.79779999999999995</v>
      </c>
      <c r="EF320" s="14">
        <v>1</v>
      </c>
      <c r="EG320" s="14">
        <v>1</v>
      </c>
      <c r="EH320" s="14">
        <v>1</v>
      </c>
      <c r="EI320" s="14">
        <v>0.74</v>
      </c>
      <c r="EJ320" s="14">
        <v>0.74</v>
      </c>
      <c r="EK320" s="14">
        <v>0.74</v>
      </c>
      <c r="EL320" s="14">
        <v>0.74</v>
      </c>
      <c r="EM320" s="14">
        <v>1</v>
      </c>
      <c r="EN320" s="14">
        <v>0.99</v>
      </c>
      <c r="EO320" s="14">
        <v>0.98</v>
      </c>
      <c r="EP320" s="14">
        <v>0.9</v>
      </c>
      <c r="EQ320" s="14">
        <v>0.9</v>
      </c>
      <c r="ER320" s="14">
        <v>1</v>
      </c>
      <c r="ES320" s="14">
        <v>1</v>
      </c>
      <c r="ET320" s="14">
        <v>0.92</v>
      </c>
      <c r="EU320" s="14">
        <v>1</v>
      </c>
      <c r="EV320" s="14">
        <v>0.98</v>
      </c>
      <c r="EW320" s="14">
        <v>0.85</v>
      </c>
    </row>
    <row r="321" spans="1:153" s="29" customFormat="1" ht="14" x14ac:dyDescent="0.2">
      <c r="A321" s="14" t="s">
        <v>279</v>
      </c>
      <c r="B321" s="14" t="s">
        <v>345</v>
      </c>
      <c r="C321" s="14">
        <v>1</v>
      </c>
      <c r="D321" s="14">
        <v>1</v>
      </c>
      <c r="E321" s="14">
        <v>1</v>
      </c>
      <c r="F321" s="14">
        <v>1</v>
      </c>
      <c r="G321" s="14">
        <v>1</v>
      </c>
      <c r="H321" s="14">
        <v>1</v>
      </c>
      <c r="I321" s="14">
        <v>1</v>
      </c>
      <c r="J321" s="14">
        <v>1</v>
      </c>
      <c r="K321" s="14">
        <v>1</v>
      </c>
      <c r="L321" s="14">
        <v>1</v>
      </c>
      <c r="M321" s="14">
        <v>1</v>
      </c>
      <c r="N321" s="14">
        <v>1</v>
      </c>
      <c r="O321" s="14">
        <v>1</v>
      </c>
      <c r="P321" s="14">
        <v>1</v>
      </c>
      <c r="Q321" s="14">
        <v>1</v>
      </c>
      <c r="R321" s="14">
        <v>1</v>
      </c>
      <c r="S321" s="14">
        <v>1</v>
      </c>
      <c r="T321" s="14">
        <v>1</v>
      </c>
      <c r="U321" s="14">
        <v>1</v>
      </c>
      <c r="V321" s="14">
        <v>1</v>
      </c>
      <c r="W321" s="14">
        <v>1</v>
      </c>
      <c r="X321" s="14">
        <v>1</v>
      </c>
      <c r="Y321" s="14">
        <v>1</v>
      </c>
      <c r="Z321" s="14">
        <v>1</v>
      </c>
      <c r="AA321" s="14">
        <v>1</v>
      </c>
      <c r="AB321" s="14">
        <v>1</v>
      </c>
      <c r="AC321" s="14">
        <v>1</v>
      </c>
      <c r="AD321" s="14">
        <v>1</v>
      </c>
      <c r="AE321" s="14">
        <v>0.88180000000000003</v>
      </c>
      <c r="AF321" s="14">
        <v>0.88180000000000003</v>
      </c>
      <c r="AG321" s="14">
        <v>0.88180000000000003</v>
      </c>
      <c r="AH321" s="14">
        <v>0.88180000000000003</v>
      </c>
      <c r="AI321" s="14">
        <v>0.88180000000000003</v>
      </c>
      <c r="AJ321" s="14">
        <v>0.88180000000000003</v>
      </c>
      <c r="AK321" s="14">
        <v>0.88180000000000003</v>
      </c>
      <c r="AL321" s="14">
        <v>0.88180000000000003</v>
      </c>
      <c r="AM321" s="14">
        <v>0.88180000000000003</v>
      </c>
      <c r="AN321" s="14">
        <v>0.88180000000000003</v>
      </c>
      <c r="AO321" s="14">
        <v>0.88180000000000003</v>
      </c>
      <c r="AP321" s="14">
        <v>0.88180000000000003</v>
      </c>
      <c r="AQ321" s="14">
        <v>1</v>
      </c>
      <c r="AR321" s="14">
        <v>1</v>
      </c>
      <c r="AS321" s="14">
        <v>1</v>
      </c>
      <c r="AT321" s="14">
        <v>1</v>
      </c>
      <c r="AU321" s="14">
        <v>1</v>
      </c>
      <c r="AV321" s="14">
        <v>0.97</v>
      </c>
      <c r="AW321" s="14">
        <v>0.97</v>
      </c>
      <c r="AX321" s="14">
        <v>1</v>
      </c>
      <c r="AY321" s="14">
        <v>1</v>
      </c>
      <c r="AZ321" s="14">
        <v>0.88</v>
      </c>
      <c r="BA321" s="14">
        <v>1</v>
      </c>
      <c r="BB321" s="14">
        <v>1</v>
      </c>
      <c r="BC321" s="14">
        <v>0.95569999999999999</v>
      </c>
      <c r="BD321" s="14">
        <v>0.97260000000000002</v>
      </c>
      <c r="BE321" s="14">
        <v>1</v>
      </c>
      <c r="BF321" s="14">
        <v>1</v>
      </c>
      <c r="BG321" s="14">
        <v>1</v>
      </c>
      <c r="BH321" s="14">
        <v>1</v>
      </c>
      <c r="BI321" s="14">
        <v>1</v>
      </c>
      <c r="BJ321" s="14">
        <v>1</v>
      </c>
      <c r="BK321" s="14">
        <v>1</v>
      </c>
      <c r="BL321" s="14">
        <v>0.98699999999999999</v>
      </c>
      <c r="BM321" s="14">
        <v>0.98</v>
      </c>
      <c r="BN321" s="14">
        <v>0.98</v>
      </c>
      <c r="BO321" s="14">
        <v>0.97599999999999998</v>
      </c>
      <c r="BP321" s="14">
        <v>1</v>
      </c>
      <c r="BQ321" s="14">
        <v>1</v>
      </c>
      <c r="BR321" s="14">
        <v>1</v>
      </c>
      <c r="BS321" s="14">
        <v>1</v>
      </c>
      <c r="BT321" s="14">
        <v>1</v>
      </c>
      <c r="BU321" s="14">
        <v>1</v>
      </c>
      <c r="BV321" s="14">
        <v>1</v>
      </c>
      <c r="BW321" s="14">
        <v>1</v>
      </c>
      <c r="BX321" s="14">
        <v>0.9254</v>
      </c>
      <c r="BY321" s="14">
        <v>0.9254</v>
      </c>
      <c r="BZ321" s="14">
        <v>1</v>
      </c>
      <c r="CA321" s="14">
        <v>1</v>
      </c>
      <c r="CB321" s="14">
        <v>1</v>
      </c>
      <c r="CC321" s="14">
        <v>1</v>
      </c>
      <c r="CD321" s="14">
        <v>1</v>
      </c>
      <c r="CE321" s="14">
        <v>1</v>
      </c>
      <c r="CF321" s="14">
        <v>1</v>
      </c>
      <c r="CG321" s="14">
        <v>1</v>
      </c>
      <c r="CH321" s="14">
        <v>1</v>
      </c>
      <c r="CI321" s="14">
        <v>1</v>
      </c>
      <c r="CJ321" s="14">
        <v>1</v>
      </c>
      <c r="CK321" s="14">
        <v>1</v>
      </c>
      <c r="CL321" s="14">
        <v>1</v>
      </c>
      <c r="CM321" s="14">
        <v>1</v>
      </c>
      <c r="CN321" s="14">
        <v>1</v>
      </c>
      <c r="CO321" s="14">
        <v>1</v>
      </c>
      <c r="CP321" s="14">
        <v>1</v>
      </c>
      <c r="CQ321" s="14">
        <v>1</v>
      </c>
      <c r="CR321" s="14">
        <v>1</v>
      </c>
      <c r="CS321" s="14">
        <v>1</v>
      </c>
      <c r="CT321" s="14">
        <v>1</v>
      </c>
      <c r="CU321" s="14">
        <v>1</v>
      </c>
      <c r="CV321" s="14">
        <v>1</v>
      </c>
      <c r="CW321" s="14">
        <v>1</v>
      </c>
      <c r="CX321" s="14">
        <v>1</v>
      </c>
      <c r="CY321" s="14">
        <v>1</v>
      </c>
      <c r="CZ321" s="14">
        <v>1</v>
      </c>
      <c r="DA321" s="14">
        <v>1</v>
      </c>
      <c r="DB321" s="14">
        <v>1</v>
      </c>
      <c r="DC321" s="14">
        <v>1</v>
      </c>
      <c r="DD321" s="14">
        <v>1</v>
      </c>
      <c r="DE321" s="14">
        <v>1</v>
      </c>
      <c r="DF321" s="14">
        <v>1</v>
      </c>
      <c r="DG321" s="14">
        <v>1</v>
      </c>
      <c r="DH321" s="14">
        <v>1</v>
      </c>
      <c r="DI321" s="14">
        <v>1</v>
      </c>
      <c r="DJ321" s="14">
        <v>0.63349999999999995</v>
      </c>
      <c r="DK321" s="14">
        <v>1</v>
      </c>
      <c r="DL321" s="14">
        <v>1</v>
      </c>
      <c r="DM321" s="14">
        <v>0.85</v>
      </c>
      <c r="DN321" s="14">
        <v>1</v>
      </c>
      <c r="DO321" s="14">
        <v>1</v>
      </c>
      <c r="DP321" s="14">
        <v>1</v>
      </c>
      <c r="DQ321" s="14">
        <v>1</v>
      </c>
      <c r="DR321" s="14">
        <v>1</v>
      </c>
      <c r="DS321" s="14">
        <v>1</v>
      </c>
      <c r="DT321" s="14">
        <v>1</v>
      </c>
      <c r="DU321" s="14">
        <v>1</v>
      </c>
      <c r="DV321" s="14">
        <v>1</v>
      </c>
      <c r="DW321" s="14">
        <v>1</v>
      </c>
      <c r="DX321" s="14">
        <v>1</v>
      </c>
      <c r="DY321" s="14">
        <v>1</v>
      </c>
      <c r="DZ321" s="14">
        <v>1</v>
      </c>
      <c r="EA321" s="14">
        <v>1</v>
      </c>
      <c r="EB321" s="14">
        <v>1</v>
      </c>
      <c r="EC321" s="14">
        <v>1</v>
      </c>
      <c r="ED321" s="14">
        <v>1</v>
      </c>
      <c r="EE321" s="14">
        <v>1</v>
      </c>
      <c r="EF321" s="14">
        <v>1</v>
      </c>
      <c r="EG321" s="14">
        <v>1</v>
      </c>
      <c r="EH321" s="14">
        <v>1</v>
      </c>
      <c r="EI321" s="14">
        <v>0.95</v>
      </c>
      <c r="EJ321" s="14">
        <v>0.95</v>
      </c>
      <c r="EK321" s="14">
        <v>0.95</v>
      </c>
      <c r="EL321" s="14">
        <v>0.95</v>
      </c>
      <c r="EM321" s="14">
        <v>0.75</v>
      </c>
      <c r="EN321" s="14">
        <v>1</v>
      </c>
      <c r="EO321" s="14">
        <v>0.78</v>
      </c>
      <c r="EP321" s="14">
        <v>1</v>
      </c>
      <c r="EQ321" s="14">
        <v>1</v>
      </c>
      <c r="ER321" s="14">
        <v>1</v>
      </c>
      <c r="ES321" s="14">
        <v>1</v>
      </c>
      <c r="ET321" s="14">
        <v>1</v>
      </c>
      <c r="EU321" s="14">
        <v>0.8196</v>
      </c>
      <c r="EV321" s="14">
        <v>0.99250000000000005</v>
      </c>
      <c r="EW321" s="14">
        <v>1</v>
      </c>
    </row>
    <row r="322" spans="1:153" s="29" customFormat="1" ht="14" x14ac:dyDescent="0.2">
      <c r="A322" s="14" t="s">
        <v>359</v>
      </c>
      <c r="B322" s="14" t="s">
        <v>345</v>
      </c>
      <c r="C322" s="14">
        <v>0.91700000000000004</v>
      </c>
      <c r="D322" s="14">
        <v>0.91700000000000004</v>
      </c>
      <c r="E322" s="14">
        <v>0.91100000000000003</v>
      </c>
      <c r="F322" s="14">
        <v>0.91100000000000003</v>
      </c>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v>1</v>
      </c>
      <c r="AW322" s="14">
        <v>1</v>
      </c>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DF322" s="14"/>
      <c r="DG322" s="14"/>
      <c r="DH322" s="14"/>
      <c r="DI322" s="14"/>
      <c r="DJ322" s="14"/>
      <c r="DK322" s="14"/>
      <c r="DL322" s="14"/>
      <c r="DM322" s="14"/>
      <c r="DN322" s="14"/>
      <c r="DO322" s="14"/>
      <c r="DP322" s="14"/>
      <c r="DQ322" s="14"/>
      <c r="DR322" s="14"/>
      <c r="DS322" s="14"/>
      <c r="DT322" s="14"/>
      <c r="DU322" s="14"/>
      <c r="DV322" s="14"/>
      <c r="DW322" s="14"/>
      <c r="DX322" s="14"/>
      <c r="DY322" s="14"/>
      <c r="DZ322" s="14"/>
      <c r="EA322" s="14"/>
      <c r="EB322" s="14"/>
      <c r="EC322" s="14"/>
      <c r="ED322" s="14"/>
      <c r="EE322" s="14"/>
      <c r="EF322" s="14"/>
      <c r="EG322" s="14"/>
      <c r="EH322" s="14"/>
      <c r="EI322" s="14"/>
      <c r="EJ322" s="14"/>
      <c r="EK322" s="14"/>
      <c r="EL322" s="14"/>
      <c r="EM322" s="14"/>
      <c r="EN322" s="14"/>
      <c r="EO322" s="14"/>
      <c r="EP322" s="14"/>
      <c r="EQ322" s="14"/>
      <c r="ER322" s="14"/>
      <c r="ES322" s="14"/>
      <c r="ET322" s="14"/>
      <c r="EU322" s="14"/>
      <c r="EV322" s="14"/>
      <c r="EW322" s="14"/>
    </row>
    <row r="323" spans="1:153" s="29" customFormat="1" ht="14" x14ac:dyDescent="0.2">
      <c r="A323" s="14" t="s">
        <v>360</v>
      </c>
      <c r="B323" s="14" t="s">
        <v>345</v>
      </c>
      <c r="C323" s="14">
        <v>1</v>
      </c>
      <c r="D323" s="14">
        <v>1</v>
      </c>
      <c r="E323" s="14">
        <v>1</v>
      </c>
      <c r="F323" s="14">
        <v>1</v>
      </c>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v>1</v>
      </c>
      <c r="AW323" s="14">
        <v>1</v>
      </c>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DF323" s="14"/>
      <c r="DG323" s="14"/>
      <c r="DH323" s="14"/>
      <c r="DI323" s="14"/>
      <c r="DJ323" s="14"/>
      <c r="DK323" s="14"/>
      <c r="DL323" s="14"/>
      <c r="DM323" s="14"/>
      <c r="DN323" s="14"/>
      <c r="DO323" s="14"/>
      <c r="DP323" s="14"/>
      <c r="DQ323" s="14"/>
      <c r="DR323" s="14"/>
      <c r="DS323" s="14"/>
      <c r="DT323" s="14"/>
      <c r="DU323" s="14"/>
      <c r="DV323" s="14"/>
      <c r="DW323" s="14"/>
      <c r="DX323" s="14"/>
      <c r="DY323" s="14"/>
      <c r="DZ323" s="14"/>
      <c r="EA323" s="14"/>
      <c r="EB323" s="14"/>
      <c r="EC323" s="14"/>
      <c r="ED323" s="14"/>
      <c r="EE323" s="14"/>
      <c r="EF323" s="14"/>
      <c r="EG323" s="14"/>
      <c r="EH323" s="14"/>
      <c r="EI323" s="14"/>
      <c r="EJ323" s="14"/>
      <c r="EK323" s="14"/>
      <c r="EL323" s="14"/>
      <c r="EM323" s="14"/>
      <c r="EN323" s="14"/>
      <c r="EO323" s="14"/>
      <c r="EP323" s="14"/>
      <c r="EQ323" s="14"/>
      <c r="ER323" s="14"/>
      <c r="ES323" s="14"/>
      <c r="ET323" s="14"/>
      <c r="EU323" s="14"/>
      <c r="EV323" s="14"/>
      <c r="EW323" s="14"/>
    </row>
    <row r="324" spans="1:153" ht="14" x14ac:dyDescent="0.2">
      <c r="A324" s="14" t="s">
        <v>280</v>
      </c>
      <c r="B324" s="14"/>
      <c r="C324" s="14">
        <v>1</v>
      </c>
      <c r="D324" s="14">
        <v>1</v>
      </c>
      <c r="E324" s="14">
        <v>1</v>
      </c>
      <c r="F324" s="14">
        <v>1</v>
      </c>
      <c r="G324" s="14">
        <v>1</v>
      </c>
      <c r="H324" s="14">
        <v>1</v>
      </c>
      <c r="I324" s="14">
        <v>1</v>
      </c>
      <c r="J324" s="14">
        <v>1</v>
      </c>
      <c r="K324" s="14">
        <v>1</v>
      </c>
      <c r="L324" s="14">
        <v>1</v>
      </c>
      <c r="M324" s="14">
        <v>1</v>
      </c>
      <c r="N324" s="14">
        <v>1</v>
      </c>
      <c r="O324" s="14">
        <v>1</v>
      </c>
      <c r="P324" s="14">
        <v>1</v>
      </c>
      <c r="Q324" s="14">
        <v>1</v>
      </c>
      <c r="R324" s="14">
        <v>1</v>
      </c>
      <c r="S324" s="14">
        <v>1</v>
      </c>
      <c r="T324" s="14">
        <v>1</v>
      </c>
      <c r="U324" s="14">
        <v>1</v>
      </c>
      <c r="V324" s="14">
        <v>1</v>
      </c>
      <c r="W324" s="14">
        <v>1</v>
      </c>
      <c r="X324" s="14">
        <v>1</v>
      </c>
      <c r="Y324" s="14">
        <v>1</v>
      </c>
      <c r="Z324" s="14">
        <v>1</v>
      </c>
      <c r="AA324" s="14">
        <v>1</v>
      </c>
      <c r="AB324" s="14">
        <v>1</v>
      </c>
      <c r="AC324" s="14">
        <v>1</v>
      </c>
      <c r="AD324" s="14">
        <v>1</v>
      </c>
      <c r="AE324" s="14">
        <v>1</v>
      </c>
      <c r="AF324" s="14">
        <v>1</v>
      </c>
      <c r="AG324" s="14">
        <v>1</v>
      </c>
      <c r="AH324" s="14">
        <v>1</v>
      </c>
      <c r="AI324" s="14">
        <v>1</v>
      </c>
      <c r="AJ324" s="14">
        <v>1</v>
      </c>
      <c r="AK324" s="14">
        <v>1</v>
      </c>
      <c r="AL324" s="14">
        <v>1</v>
      </c>
      <c r="AM324" s="14">
        <v>1</v>
      </c>
      <c r="AN324" s="14">
        <v>1</v>
      </c>
      <c r="AO324" s="14">
        <v>1</v>
      </c>
      <c r="AP324" s="14">
        <v>1</v>
      </c>
      <c r="AQ324" s="14">
        <v>1</v>
      </c>
      <c r="AR324" s="14">
        <v>1</v>
      </c>
      <c r="AS324" s="14">
        <v>0</v>
      </c>
      <c r="AT324" s="14">
        <v>0</v>
      </c>
      <c r="AU324" s="14">
        <v>0</v>
      </c>
      <c r="AV324" s="14">
        <v>1</v>
      </c>
      <c r="AW324" s="14">
        <v>1</v>
      </c>
      <c r="AX324" s="14">
        <v>1</v>
      </c>
      <c r="AY324" s="14">
        <v>1</v>
      </c>
      <c r="AZ324" s="14">
        <v>0</v>
      </c>
      <c r="BA324" s="14">
        <v>0</v>
      </c>
      <c r="BB324" s="14">
        <v>0</v>
      </c>
      <c r="BC324" s="14">
        <v>1</v>
      </c>
      <c r="BD324" s="14">
        <v>1</v>
      </c>
      <c r="BE324" s="14">
        <v>1</v>
      </c>
      <c r="BF324" s="14">
        <v>0</v>
      </c>
      <c r="BG324" s="14">
        <v>0</v>
      </c>
      <c r="BH324" s="14">
        <v>0</v>
      </c>
      <c r="BI324" s="14">
        <v>0</v>
      </c>
      <c r="BJ324" s="14">
        <v>0</v>
      </c>
      <c r="BK324" s="14">
        <v>0</v>
      </c>
      <c r="BL324" s="14">
        <v>0</v>
      </c>
      <c r="BM324" s="14">
        <v>0</v>
      </c>
      <c r="BN324" s="14">
        <v>0</v>
      </c>
      <c r="BO324" s="14">
        <v>0</v>
      </c>
      <c r="BP324" s="14">
        <v>0</v>
      </c>
      <c r="BQ324" s="14">
        <v>0</v>
      </c>
      <c r="BR324" s="14">
        <v>1</v>
      </c>
      <c r="BS324" s="14">
        <v>1</v>
      </c>
      <c r="BT324" s="14">
        <v>1</v>
      </c>
      <c r="BU324" s="14">
        <v>1</v>
      </c>
      <c r="BV324" s="14">
        <v>1</v>
      </c>
      <c r="BW324" s="14">
        <v>1</v>
      </c>
      <c r="BX324" s="14">
        <v>1</v>
      </c>
      <c r="BY324" s="14">
        <v>1</v>
      </c>
      <c r="BZ324" s="14">
        <v>1</v>
      </c>
      <c r="CA324" s="14">
        <v>1</v>
      </c>
      <c r="CB324" s="14">
        <v>1</v>
      </c>
      <c r="CC324" s="14">
        <v>1</v>
      </c>
      <c r="CD324" s="14">
        <v>1</v>
      </c>
      <c r="CE324" s="14">
        <v>1</v>
      </c>
      <c r="CF324" s="14">
        <v>1</v>
      </c>
      <c r="CG324" s="14">
        <v>1</v>
      </c>
      <c r="CH324" s="14">
        <v>1</v>
      </c>
      <c r="CI324" s="14">
        <v>0</v>
      </c>
      <c r="CJ324" s="14">
        <v>0</v>
      </c>
      <c r="CK324" s="14">
        <v>1</v>
      </c>
      <c r="CL324" s="14">
        <v>1</v>
      </c>
      <c r="CM324" s="14">
        <v>1</v>
      </c>
      <c r="CN324" s="14">
        <v>1</v>
      </c>
      <c r="CO324" s="14">
        <v>1</v>
      </c>
      <c r="CP324" s="14">
        <v>0</v>
      </c>
      <c r="CQ324" s="14">
        <v>0</v>
      </c>
      <c r="CR324" s="14">
        <v>0</v>
      </c>
      <c r="CS324" s="14">
        <v>0</v>
      </c>
      <c r="CT324" s="14">
        <v>0</v>
      </c>
      <c r="CU324" s="14">
        <v>0</v>
      </c>
      <c r="CV324" s="14">
        <v>0</v>
      </c>
      <c r="CW324" s="14">
        <v>0</v>
      </c>
      <c r="CX324" s="14">
        <v>0</v>
      </c>
      <c r="CY324" s="14">
        <v>0</v>
      </c>
      <c r="CZ324" s="14">
        <v>0</v>
      </c>
      <c r="DA324" s="14">
        <v>0</v>
      </c>
      <c r="DB324" s="14">
        <v>0</v>
      </c>
      <c r="DC324" s="14">
        <v>0</v>
      </c>
      <c r="DD324" s="14">
        <v>0</v>
      </c>
      <c r="DE324" s="14">
        <v>0</v>
      </c>
      <c r="DF324" s="14">
        <v>0</v>
      </c>
      <c r="DG324" s="14">
        <v>0</v>
      </c>
      <c r="DH324" s="14">
        <v>0</v>
      </c>
      <c r="DI324" s="14">
        <v>0</v>
      </c>
      <c r="DJ324" s="14">
        <v>1</v>
      </c>
      <c r="DK324" s="14">
        <v>1</v>
      </c>
      <c r="DL324" s="14">
        <v>1</v>
      </c>
      <c r="DM324" s="14">
        <v>1</v>
      </c>
      <c r="DN324" s="14">
        <v>0</v>
      </c>
      <c r="DO324" s="14">
        <v>0</v>
      </c>
      <c r="DP324" s="14">
        <v>0</v>
      </c>
      <c r="DQ324" s="14">
        <v>0</v>
      </c>
      <c r="DR324" s="14">
        <v>0</v>
      </c>
      <c r="DS324" s="14">
        <v>0</v>
      </c>
      <c r="DT324" s="14">
        <v>0</v>
      </c>
      <c r="DU324" s="14">
        <v>0</v>
      </c>
      <c r="DV324" s="14">
        <v>0</v>
      </c>
      <c r="DW324" s="14">
        <v>0</v>
      </c>
      <c r="DX324" s="14">
        <v>0</v>
      </c>
      <c r="DY324" s="14">
        <v>1</v>
      </c>
      <c r="DZ324" s="14">
        <v>1</v>
      </c>
      <c r="EA324" s="14">
        <v>1</v>
      </c>
      <c r="EB324" s="14">
        <v>0</v>
      </c>
      <c r="EC324" s="14">
        <v>0</v>
      </c>
      <c r="ED324" s="14">
        <v>0</v>
      </c>
      <c r="EE324" s="14">
        <v>0</v>
      </c>
      <c r="EF324" s="14">
        <v>0</v>
      </c>
      <c r="EG324" s="14">
        <v>1</v>
      </c>
      <c r="EH324" s="14">
        <v>0</v>
      </c>
      <c r="EI324" s="14">
        <v>0</v>
      </c>
      <c r="EJ324" s="14">
        <v>0</v>
      </c>
      <c r="EK324" s="14">
        <v>0</v>
      </c>
      <c r="EL324" s="14">
        <v>0</v>
      </c>
      <c r="EM324" s="14">
        <v>0</v>
      </c>
      <c r="EN324" s="14">
        <v>0</v>
      </c>
      <c r="EO324" s="14">
        <v>0</v>
      </c>
      <c r="EP324" s="14">
        <v>0</v>
      </c>
      <c r="EQ324" s="14">
        <v>0</v>
      </c>
      <c r="ER324" s="14">
        <v>1</v>
      </c>
      <c r="ES324" s="14">
        <v>1</v>
      </c>
      <c r="ET324" s="14">
        <v>1</v>
      </c>
      <c r="EU324" s="14">
        <v>1</v>
      </c>
      <c r="EV324" s="14">
        <v>1</v>
      </c>
      <c r="EW324" s="14">
        <v>1</v>
      </c>
    </row>
    <row r="325" spans="1:153" ht="14" x14ac:dyDescent="0.2">
      <c r="A325" s="14" t="s">
        <v>281</v>
      </c>
      <c r="B325" s="14" t="s">
        <v>345</v>
      </c>
      <c r="C325" s="14">
        <v>0.95</v>
      </c>
      <c r="D325" s="14">
        <v>0.95</v>
      </c>
      <c r="E325" s="14">
        <v>0.95</v>
      </c>
      <c r="F325" s="14">
        <v>0.95</v>
      </c>
      <c r="G325" s="14">
        <v>0.95</v>
      </c>
      <c r="H325" s="14">
        <v>0.95</v>
      </c>
      <c r="I325" s="14">
        <v>0.95</v>
      </c>
      <c r="J325" s="14">
        <v>0.95</v>
      </c>
      <c r="K325" s="14">
        <v>0.95</v>
      </c>
      <c r="L325" s="14">
        <v>0.95</v>
      </c>
      <c r="M325" s="14">
        <v>0.95</v>
      </c>
      <c r="N325" s="14">
        <v>0.95</v>
      </c>
      <c r="O325" s="14">
        <v>0.95</v>
      </c>
      <c r="P325" s="14">
        <v>0.95</v>
      </c>
      <c r="Q325" s="14">
        <v>0.95</v>
      </c>
      <c r="R325" s="14">
        <v>0.95</v>
      </c>
      <c r="S325" s="14">
        <v>0.95</v>
      </c>
      <c r="T325" s="14">
        <v>0.95</v>
      </c>
      <c r="U325" s="14">
        <v>0.95</v>
      </c>
      <c r="V325" s="14">
        <v>0.95</v>
      </c>
      <c r="W325" s="14">
        <v>0.95</v>
      </c>
      <c r="X325" s="14">
        <v>0.95</v>
      </c>
      <c r="Y325" s="14">
        <v>0.95</v>
      </c>
      <c r="Z325" s="14">
        <v>0.95</v>
      </c>
      <c r="AA325" s="14">
        <v>0.95</v>
      </c>
      <c r="AB325" s="14">
        <v>0.95</v>
      </c>
      <c r="AC325" s="14">
        <v>0.95</v>
      </c>
      <c r="AD325" s="14">
        <v>0.95</v>
      </c>
      <c r="AE325" s="14">
        <v>0.95</v>
      </c>
      <c r="AF325" s="14">
        <v>0.95</v>
      </c>
      <c r="AG325" s="14">
        <v>0.95</v>
      </c>
      <c r="AH325" s="14">
        <v>0.95</v>
      </c>
      <c r="AI325" s="14">
        <v>0.95</v>
      </c>
      <c r="AJ325" s="14">
        <v>0.95</v>
      </c>
      <c r="AK325" s="14">
        <v>0.95</v>
      </c>
      <c r="AL325" s="14">
        <v>0.95</v>
      </c>
      <c r="AM325" s="14">
        <v>0.95</v>
      </c>
      <c r="AN325" s="14">
        <v>0.95</v>
      </c>
      <c r="AO325" s="14">
        <v>0.95</v>
      </c>
      <c r="AP325" s="14">
        <v>0.95</v>
      </c>
      <c r="AQ325" s="14">
        <v>0.95</v>
      </c>
      <c r="AR325" s="14">
        <v>0.95</v>
      </c>
      <c r="AS325" s="14">
        <v>1</v>
      </c>
      <c r="AT325" s="14">
        <v>1</v>
      </c>
      <c r="AU325" s="14">
        <v>1</v>
      </c>
      <c r="AV325" s="14">
        <v>0.95</v>
      </c>
      <c r="AW325" s="14">
        <v>0.95</v>
      </c>
      <c r="AX325" s="14">
        <v>0.95</v>
      </c>
      <c r="AY325" s="14">
        <v>0.95</v>
      </c>
      <c r="AZ325" s="14">
        <v>1</v>
      </c>
      <c r="BA325" s="14">
        <v>1</v>
      </c>
      <c r="BB325" s="14">
        <v>1</v>
      </c>
      <c r="BC325" s="14">
        <v>0.95</v>
      </c>
      <c r="BD325" s="14">
        <v>0.95</v>
      </c>
      <c r="BE325" s="14">
        <v>0.95</v>
      </c>
      <c r="BF325" s="14">
        <v>1</v>
      </c>
      <c r="BG325" s="14">
        <v>1</v>
      </c>
      <c r="BH325" s="14">
        <v>1</v>
      </c>
      <c r="BI325" s="14">
        <v>1</v>
      </c>
      <c r="BJ325" s="14">
        <v>1</v>
      </c>
      <c r="BK325" s="14">
        <v>1</v>
      </c>
      <c r="BL325" s="14">
        <v>1</v>
      </c>
      <c r="BM325" s="14">
        <v>1</v>
      </c>
      <c r="BN325" s="14">
        <v>1</v>
      </c>
      <c r="BO325" s="14">
        <v>1</v>
      </c>
      <c r="BP325" s="14">
        <v>1</v>
      </c>
      <c r="BQ325" s="14">
        <v>1</v>
      </c>
      <c r="BR325" s="14">
        <v>0.95</v>
      </c>
      <c r="BS325" s="14">
        <v>0.95</v>
      </c>
      <c r="BT325" s="14">
        <v>0.95</v>
      </c>
      <c r="BU325" s="14">
        <v>0.95</v>
      </c>
      <c r="BV325" s="14">
        <v>0.95</v>
      </c>
      <c r="BW325" s="14">
        <v>0.95</v>
      </c>
      <c r="BX325" s="14">
        <v>0.95</v>
      </c>
      <c r="BY325" s="14">
        <v>0.95</v>
      </c>
      <c r="BZ325" s="14">
        <v>0.95</v>
      </c>
      <c r="CA325" s="14">
        <v>0.95</v>
      </c>
      <c r="CB325" s="14">
        <v>0.95</v>
      </c>
      <c r="CC325" s="14">
        <v>0.95</v>
      </c>
      <c r="CD325" s="14">
        <v>0.95</v>
      </c>
      <c r="CE325" s="14">
        <v>0.95</v>
      </c>
      <c r="CF325" s="14">
        <v>0.95</v>
      </c>
      <c r="CG325" s="14">
        <v>0.95</v>
      </c>
      <c r="CH325" s="14">
        <v>0.95</v>
      </c>
      <c r="CI325" s="14">
        <v>1</v>
      </c>
      <c r="CJ325" s="14">
        <v>1</v>
      </c>
      <c r="CK325" s="14">
        <v>0.95</v>
      </c>
      <c r="CL325" s="14">
        <v>0.95</v>
      </c>
      <c r="CM325" s="14">
        <v>0.95</v>
      </c>
      <c r="CN325" s="14">
        <v>0.95</v>
      </c>
      <c r="CO325" s="14">
        <v>0.95</v>
      </c>
      <c r="CP325" s="14">
        <v>1</v>
      </c>
      <c r="CQ325" s="14">
        <v>1</v>
      </c>
      <c r="CR325" s="14">
        <v>1</v>
      </c>
      <c r="CS325" s="14">
        <v>1</v>
      </c>
      <c r="CT325" s="14">
        <v>1</v>
      </c>
      <c r="CU325" s="14">
        <v>1</v>
      </c>
      <c r="CV325" s="14">
        <v>1</v>
      </c>
      <c r="CW325" s="14">
        <v>1</v>
      </c>
      <c r="CX325" s="14">
        <v>1</v>
      </c>
      <c r="CY325" s="14">
        <v>1</v>
      </c>
      <c r="CZ325" s="14">
        <v>1</v>
      </c>
      <c r="DA325" s="14">
        <v>1</v>
      </c>
      <c r="DB325" s="14">
        <v>1</v>
      </c>
      <c r="DC325" s="14">
        <v>1</v>
      </c>
      <c r="DD325" s="14">
        <v>1</v>
      </c>
      <c r="DE325" s="14">
        <v>1</v>
      </c>
      <c r="DF325" s="14">
        <v>1</v>
      </c>
      <c r="DG325" s="14">
        <v>1</v>
      </c>
      <c r="DH325" s="14">
        <v>1</v>
      </c>
      <c r="DI325" s="14">
        <v>1</v>
      </c>
      <c r="DJ325" s="14">
        <f>1-0.2188</f>
        <v>0.78120000000000001</v>
      </c>
      <c r="DK325" s="14">
        <v>0.95</v>
      </c>
      <c r="DL325" s="14">
        <v>0.95</v>
      </c>
      <c r="DM325" s="14">
        <v>0.95</v>
      </c>
      <c r="DN325" s="14">
        <v>1</v>
      </c>
      <c r="DO325" s="14">
        <v>1</v>
      </c>
      <c r="DP325" s="14">
        <v>1</v>
      </c>
      <c r="DQ325" s="14">
        <v>1</v>
      </c>
      <c r="DR325" s="14">
        <v>1</v>
      </c>
      <c r="DS325" s="14">
        <v>1</v>
      </c>
      <c r="DT325" s="14">
        <v>1</v>
      </c>
      <c r="DU325" s="14">
        <v>1</v>
      </c>
      <c r="DV325" s="14">
        <v>1</v>
      </c>
      <c r="DW325" s="14">
        <v>1</v>
      </c>
      <c r="DX325" s="14">
        <v>1</v>
      </c>
      <c r="DY325" s="14">
        <v>0.95</v>
      </c>
      <c r="DZ325" s="14">
        <v>0.95</v>
      </c>
      <c r="EA325" s="14">
        <v>0.95</v>
      </c>
      <c r="EB325" s="14">
        <v>1</v>
      </c>
      <c r="EC325" s="14">
        <v>1</v>
      </c>
      <c r="ED325" s="14">
        <v>1</v>
      </c>
      <c r="EE325" s="14">
        <v>1</v>
      </c>
      <c r="EF325" s="14">
        <v>1</v>
      </c>
      <c r="EG325" s="14">
        <v>0.95</v>
      </c>
      <c r="EH325" s="14">
        <v>1</v>
      </c>
      <c r="EI325" s="14">
        <v>1</v>
      </c>
      <c r="EJ325" s="14">
        <v>1</v>
      </c>
      <c r="EK325" s="14">
        <v>1</v>
      </c>
      <c r="EL325" s="14">
        <v>1</v>
      </c>
      <c r="EM325" s="14">
        <v>1</v>
      </c>
      <c r="EN325" s="14">
        <v>1</v>
      </c>
      <c r="EO325" s="14">
        <v>1</v>
      </c>
      <c r="EP325" s="14">
        <v>1</v>
      </c>
      <c r="EQ325" s="14">
        <v>1</v>
      </c>
      <c r="ER325" s="14">
        <v>0.95</v>
      </c>
      <c r="ES325" s="14">
        <v>0.95</v>
      </c>
      <c r="ET325" s="14">
        <v>0.95</v>
      </c>
      <c r="EU325" s="14">
        <v>0.95</v>
      </c>
      <c r="EV325" s="14">
        <f>1-123/EV8</f>
        <v>0.94754797441364602</v>
      </c>
      <c r="EW325" s="14">
        <v>0.95</v>
      </c>
    </row>
    <row r="326" spans="1:153" ht="14" x14ac:dyDescent="0.2">
      <c r="A326" s="14" t="s">
        <v>282</v>
      </c>
      <c r="B326" s="14" t="s">
        <v>343</v>
      </c>
      <c r="C326" s="14">
        <v>0</v>
      </c>
      <c r="D326" s="14">
        <v>0</v>
      </c>
      <c r="E326" s="14">
        <v>0</v>
      </c>
      <c r="F326" s="14">
        <v>0</v>
      </c>
      <c r="G326" s="14">
        <v>0</v>
      </c>
      <c r="H326" s="14">
        <v>0</v>
      </c>
      <c r="I326" s="14">
        <v>0</v>
      </c>
      <c r="J326" s="14">
        <v>0</v>
      </c>
      <c r="K326" s="14">
        <v>0</v>
      </c>
      <c r="L326" s="14">
        <v>0</v>
      </c>
      <c r="M326" s="14">
        <v>0</v>
      </c>
      <c r="N326" s="14">
        <v>0</v>
      </c>
      <c r="O326" s="14">
        <v>0</v>
      </c>
      <c r="P326" s="14">
        <v>0</v>
      </c>
      <c r="Q326" s="14">
        <v>0</v>
      </c>
      <c r="R326" s="14">
        <v>0</v>
      </c>
      <c r="S326" s="14">
        <v>0</v>
      </c>
      <c r="T326" s="14">
        <v>0</v>
      </c>
      <c r="U326" s="14">
        <v>0</v>
      </c>
      <c r="V326" s="14">
        <v>0</v>
      </c>
      <c r="W326" s="14">
        <v>0</v>
      </c>
      <c r="X326" s="14">
        <v>0</v>
      </c>
      <c r="Y326" s="14">
        <v>0</v>
      </c>
      <c r="Z326" s="14">
        <v>0</v>
      </c>
      <c r="AA326" s="14">
        <v>0</v>
      </c>
      <c r="AB326" s="14">
        <v>0</v>
      </c>
      <c r="AC326" s="14">
        <v>0</v>
      </c>
      <c r="AD326" s="14">
        <v>0</v>
      </c>
      <c r="AE326" s="14"/>
      <c r="AF326" s="14"/>
      <c r="AG326" s="14"/>
      <c r="AH326" s="14"/>
      <c r="AI326" s="14"/>
      <c r="AJ326" s="14"/>
      <c r="AK326" s="14"/>
      <c r="AL326" s="14"/>
      <c r="AM326" s="14"/>
      <c r="AN326" s="14"/>
      <c r="AO326" s="14"/>
      <c r="AP326" s="14"/>
      <c r="AQ326" s="14"/>
      <c r="AR326" s="14"/>
      <c r="AS326" s="14">
        <f>0.43*AS20</f>
        <v>110742.34928116888</v>
      </c>
      <c r="AT326" s="14">
        <f>0.43*AT20</f>
        <v>20042.84993118991</v>
      </c>
      <c r="AU326" s="14">
        <v>0</v>
      </c>
      <c r="AV326" s="14">
        <v>0</v>
      </c>
      <c r="AW326" s="14">
        <v>0</v>
      </c>
      <c r="AX326" s="14"/>
      <c r="AY326" s="14"/>
      <c r="AZ326" s="14">
        <v>0</v>
      </c>
      <c r="BA326" s="14">
        <v>0</v>
      </c>
      <c r="BB326" s="14">
        <v>0</v>
      </c>
      <c r="BC326" s="14"/>
      <c r="BD326" s="14"/>
      <c r="BE326" s="14"/>
      <c r="BF326" s="14">
        <v>0</v>
      </c>
      <c r="BG326" s="14">
        <v>0</v>
      </c>
      <c r="BH326" s="14">
        <v>0</v>
      </c>
      <c r="BI326" s="14">
        <v>0</v>
      </c>
      <c r="BJ326" s="14">
        <v>0</v>
      </c>
      <c r="BK326" s="14">
        <v>0</v>
      </c>
      <c r="BL326" s="14"/>
      <c r="BM326" s="14"/>
      <c r="BN326" s="14"/>
      <c r="BO326" s="14"/>
      <c r="BP326" s="14">
        <v>0</v>
      </c>
      <c r="BQ326" s="14">
        <v>0</v>
      </c>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v>0</v>
      </c>
      <c r="CY326" s="14">
        <v>0</v>
      </c>
      <c r="CZ326" s="14">
        <v>0</v>
      </c>
      <c r="DA326" s="14">
        <v>0</v>
      </c>
      <c r="DB326" s="14">
        <v>0</v>
      </c>
      <c r="DC326" s="14">
        <v>0</v>
      </c>
      <c r="DD326" s="14">
        <v>0</v>
      </c>
      <c r="DE326" s="14">
        <v>0</v>
      </c>
      <c r="DF326" s="14">
        <v>0</v>
      </c>
      <c r="DG326" s="14">
        <v>0</v>
      </c>
      <c r="DH326" s="14">
        <v>0</v>
      </c>
      <c r="DI326" s="14">
        <v>0</v>
      </c>
      <c r="DJ326" s="14">
        <v>0</v>
      </c>
      <c r="DK326" s="14"/>
      <c r="DL326" s="14"/>
      <c r="DM326" s="14"/>
      <c r="DN326" s="14">
        <v>4</v>
      </c>
      <c r="DO326" s="14">
        <v>4</v>
      </c>
      <c r="DP326" s="14"/>
      <c r="DQ326" s="14"/>
      <c r="DR326" s="14"/>
      <c r="DS326" s="14"/>
      <c r="DT326" s="14"/>
      <c r="DU326" s="14"/>
      <c r="DV326" s="14"/>
      <c r="DW326" s="14"/>
      <c r="DX326" s="14"/>
      <c r="DY326" s="14"/>
      <c r="DZ326" s="14"/>
      <c r="EA326" s="14"/>
      <c r="EB326" s="14"/>
      <c r="EC326" s="14"/>
      <c r="ED326" s="14"/>
      <c r="EE326" s="14"/>
      <c r="EF326" s="14"/>
      <c r="EG326" s="14"/>
      <c r="EH326" s="14"/>
      <c r="EI326" s="14"/>
      <c r="EJ326" s="14"/>
      <c r="EK326" s="14"/>
      <c r="EL326" s="14"/>
      <c r="EM326" s="14"/>
      <c r="EN326" s="14"/>
      <c r="EO326" s="14"/>
      <c r="EP326" s="14"/>
      <c r="EQ326" s="14"/>
      <c r="ER326" s="14"/>
      <c r="ES326" s="14"/>
      <c r="ET326" s="14"/>
      <c r="EU326" s="14"/>
      <c r="EV326" s="14"/>
      <c r="EW326" s="14"/>
    </row>
    <row r="327" spans="1:153" ht="14" x14ac:dyDescent="0.2">
      <c r="A327" s="14" t="s">
        <v>302</v>
      </c>
      <c r="B327" s="14" t="s">
        <v>345</v>
      </c>
      <c r="C327" s="14">
        <v>1</v>
      </c>
      <c r="D327" s="14">
        <v>1</v>
      </c>
      <c r="E327" s="14">
        <v>1</v>
      </c>
      <c r="F327" s="14">
        <v>1</v>
      </c>
      <c r="G327" s="14">
        <v>1</v>
      </c>
      <c r="H327" s="14">
        <v>1</v>
      </c>
      <c r="I327" s="14">
        <v>1</v>
      </c>
      <c r="J327" s="14">
        <v>1</v>
      </c>
      <c r="K327" s="14">
        <v>1</v>
      </c>
      <c r="L327" s="14">
        <v>1</v>
      </c>
      <c r="M327" s="14">
        <v>1</v>
      </c>
      <c r="N327" s="14">
        <v>1</v>
      </c>
      <c r="O327" s="14">
        <v>1</v>
      </c>
      <c r="P327" s="14">
        <v>1</v>
      </c>
      <c r="Q327" s="14">
        <v>1</v>
      </c>
      <c r="R327" s="14">
        <v>1</v>
      </c>
      <c r="S327" s="14">
        <v>1</v>
      </c>
      <c r="T327" s="14">
        <v>1</v>
      </c>
      <c r="U327" s="14">
        <v>1</v>
      </c>
      <c r="V327" s="14">
        <v>1</v>
      </c>
      <c r="W327" s="14">
        <v>1</v>
      </c>
      <c r="X327" s="14">
        <v>1</v>
      </c>
      <c r="Y327" s="14">
        <v>1</v>
      </c>
      <c r="Z327" s="14">
        <v>1</v>
      </c>
      <c r="AA327" s="14">
        <v>1</v>
      </c>
      <c r="AB327" s="14">
        <v>1</v>
      </c>
      <c r="AC327" s="14">
        <v>1</v>
      </c>
      <c r="AD327" s="14">
        <v>1</v>
      </c>
      <c r="AE327" s="14">
        <v>1</v>
      </c>
      <c r="AF327" s="14">
        <v>1</v>
      </c>
      <c r="AG327" s="14">
        <v>1</v>
      </c>
      <c r="AH327" s="14">
        <v>1</v>
      </c>
      <c r="AI327" s="14">
        <v>1</v>
      </c>
      <c r="AJ327" s="14">
        <v>1</v>
      </c>
      <c r="AK327" s="14">
        <v>1</v>
      </c>
      <c r="AL327" s="14">
        <v>1</v>
      </c>
      <c r="AM327" s="14">
        <v>1</v>
      </c>
      <c r="AN327" s="14">
        <v>1</v>
      </c>
      <c r="AO327" s="14">
        <v>1</v>
      </c>
      <c r="AP327" s="14">
        <v>1</v>
      </c>
      <c r="AQ327" s="14">
        <v>1</v>
      </c>
      <c r="AR327" s="14">
        <v>1</v>
      </c>
      <c r="AS327" s="14">
        <v>1</v>
      </c>
      <c r="AT327" s="14">
        <v>1</v>
      </c>
      <c r="AU327" s="14">
        <v>1</v>
      </c>
      <c r="AV327" s="14">
        <v>1</v>
      </c>
      <c r="AW327" s="14">
        <v>1</v>
      </c>
      <c r="AX327" s="14">
        <v>1</v>
      </c>
      <c r="AY327" s="14">
        <v>1</v>
      </c>
      <c r="AZ327" s="14">
        <v>0.82609999999999995</v>
      </c>
      <c r="BA327" s="14">
        <v>1</v>
      </c>
      <c r="BB327" s="14">
        <v>1</v>
      </c>
      <c r="BC327" s="14">
        <v>1</v>
      </c>
      <c r="BD327" s="14">
        <v>1</v>
      </c>
      <c r="BE327" s="14">
        <v>1</v>
      </c>
      <c r="BF327" s="14">
        <v>1</v>
      </c>
      <c r="BG327" s="14">
        <v>1</v>
      </c>
      <c r="BH327" s="14">
        <v>1</v>
      </c>
      <c r="BI327" s="14">
        <v>1</v>
      </c>
      <c r="BJ327" s="14">
        <v>1</v>
      </c>
      <c r="BK327" s="14">
        <v>1</v>
      </c>
      <c r="BL327" s="14">
        <v>1</v>
      </c>
      <c r="BM327" s="14">
        <v>1</v>
      </c>
      <c r="BN327" s="14">
        <v>1</v>
      </c>
      <c r="BO327" s="14">
        <v>1</v>
      </c>
      <c r="BP327" s="14">
        <v>1</v>
      </c>
      <c r="BQ327" s="14">
        <v>1</v>
      </c>
      <c r="BR327" s="14">
        <v>1</v>
      </c>
      <c r="BS327" s="14">
        <v>1</v>
      </c>
      <c r="BT327" s="14">
        <v>1</v>
      </c>
      <c r="BU327" s="14">
        <v>1</v>
      </c>
      <c r="BV327" s="14">
        <v>1</v>
      </c>
      <c r="BW327" s="14">
        <v>1</v>
      </c>
      <c r="BX327" s="14">
        <v>1</v>
      </c>
      <c r="BY327" s="14">
        <v>1</v>
      </c>
      <c r="BZ327" s="14">
        <v>1</v>
      </c>
      <c r="CA327" s="14">
        <v>1</v>
      </c>
      <c r="CB327" s="14">
        <v>1</v>
      </c>
      <c r="CC327" s="14">
        <v>1</v>
      </c>
      <c r="CD327" s="14">
        <v>1</v>
      </c>
      <c r="CE327" s="14">
        <v>1</v>
      </c>
      <c r="CF327" s="14">
        <v>1</v>
      </c>
      <c r="CG327" s="14">
        <v>1</v>
      </c>
      <c r="CH327" s="14">
        <v>1</v>
      </c>
      <c r="CI327" s="14">
        <v>1</v>
      </c>
      <c r="CJ327" s="14">
        <v>1</v>
      </c>
      <c r="CK327" s="14">
        <v>1</v>
      </c>
      <c r="CL327" s="14">
        <v>1</v>
      </c>
      <c r="CM327" s="14">
        <v>1</v>
      </c>
      <c r="CN327" s="14">
        <v>1</v>
      </c>
      <c r="CO327" s="14">
        <v>1</v>
      </c>
      <c r="CP327" s="14">
        <v>1</v>
      </c>
      <c r="CQ327" s="14">
        <v>1</v>
      </c>
      <c r="CR327" s="14">
        <v>1</v>
      </c>
      <c r="CS327" s="14">
        <v>1</v>
      </c>
      <c r="CT327" s="14">
        <v>1</v>
      </c>
      <c r="CU327" s="14">
        <v>1</v>
      </c>
      <c r="CV327" s="14">
        <v>1</v>
      </c>
      <c r="CW327" s="14">
        <v>1</v>
      </c>
      <c r="CX327" s="14">
        <v>1</v>
      </c>
      <c r="CY327" s="14">
        <v>1</v>
      </c>
      <c r="CZ327" s="14">
        <v>1</v>
      </c>
      <c r="DA327" s="14">
        <v>1</v>
      </c>
      <c r="DB327" s="14">
        <v>1</v>
      </c>
      <c r="DC327" s="14">
        <v>1</v>
      </c>
      <c r="DD327" s="14">
        <v>1</v>
      </c>
      <c r="DE327" s="14">
        <v>1</v>
      </c>
      <c r="DF327" s="14">
        <v>1</v>
      </c>
      <c r="DG327" s="14">
        <v>1</v>
      </c>
      <c r="DH327" s="14">
        <v>1</v>
      </c>
      <c r="DI327" s="14">
        <v>1</v>
      </c>
      <c r="DJ327" s="14">
        <v>1</v>
      </c>
      <c r="DK327" s="14">
        <v>1</v>
      </c>
      <c r="DL327" s="14">
        <v>1</v>
      </c>
      <c r="DM327" s="14">
        <v>1</v>
      </c>
      <c r="DN327" s="14">
        <v>1</v>
      </c>
      <c r="DO327" s="14">
        <v>1</v>
      </c>
      <c r="DP327" s="14">
        <v>1</v>
      </c>
      <c r="DQ327" s="14">
        <v>1</v>
      </c>
      <c r="DR327" s="14">
        <v>1</v>
      </c>
      <c r="DS327" s="14">
        <v>1</v>
      </c>
      <c r="DT327" s="14">
        <v>1</v>
      </c>
      <c r="DU327" s="14">
        <v>1</v>
      </c>
      <c r="DV327" s="14">
        <v>1</v>
      </c>
      <c r="DW327" s="14">
        <v>1</v>
      </c>
      <c r="DX327" s="14">
        <v>1</v>
      </c>
      <c r="DY327" s="14">
        <v>1</v>
      </c>
      <c r="DZ327" s="14">
        <v>1</v>
      </c>
      <c r="EA327" s="14">
        <v>1</v>
      </c>
      <c r="EB327" s="14">
        <v>1</v>
      </c>
      <c r="EC327" s="14">
        <v>1</v>
      </c>
      <c r="ED327" s="14">
        <v>1</v>
      </c>
      <c r="EE327" s="14">
        <v>1</v>
      </c>
      <c r="EF327" s="14">
        <v>1</v>
      </c>
      <c r="EG327" s="14">
        <v>1</v>
      </c>
      <c r="EH327" s="14">
        <v>1</v>
      </c>
      <c r="EI327" s="14">
        <v>1</v>
      </c>
      <c r="EJ327" s="14">
        <v>1</v>
      </c>
      <c r="EK327" s="14">
        <v>1</v>
      </c>
      <c r="EL327" s="14">
        <v>1</v>
      </c>
      <c r="EM327" s="14">
        <v>1</v>
      </c>
      <c r="EN327" s="14">
        <v>1</v>
      </c>
      <c r="EO327" s="14">
        <v>1</v>
      </c>
      <c r="EP327" s="14">
        <v>1</v>
      </c>
      <c r="EQ327" s="14">
        <v>1</v>
      </c>
      <c r="ER327" s="14">
        <v>1</v>
      </c>
      <c r="ES327" s="14">
        <v>1</v>
      </c>
      <c r="ET327" s="14">
        <v>1</v>
      </c>
      <c r="EU327" s="14">
        <v>1</v>
      </c>
      <c r="EV327" s="14">
        <v>1</v>
      </c>
      <c r="EW327" s="14">
        <v>1</v>
      </c>
    </row>
    <row r="328" spans="1:153" ht="14" x14ac:dyDescent="0.2">
      <c r="A328" s="14" t="s">
        <v>480</v>
      </c>
      <c r="B328" s="14"/>
      <c r="C328" s="14">
        <v>0.78</v>
      </c>
      <c r="D328" s="14">
        <v>0.78</v>
      </c>
      <c r="E328" s="14">
        <v>0.78</v>
      </c>
      <c r="F328" s="14">
        <v>0.78</v>
      </c>
      <c r="G328" s="14">
        <v>0.78</v>
      </c>
      <c r="H328" s="14">
        <v>0.78</v>
      </c>
      <c r="I328" s="14">
        <v>0.78</v>
      </c>
      <c r="J328" s="14">
        <v>0.78</v>
      </c>
      <c r="K328" s="14">
        <v>0.78</v>
      </c>
      <c r="L328" s="14">
        <v>0.78</v>
      </c>
      <c r="M328" s="14">
        <v>0.78</v>
      </c>
      <c r="N328" s="14">
        <v>0.78</v>
      </c>
      <c r="O328" s="14">
        <v>0.78</v>
      </c>
      <c r="P328" s="14">
        <v>0.78</v>
      </c>
      <c r="Q328" s="14">
        <v>0.78</v>
      </c>
      <c r="R328" s="14">
        <v>0.78</v>
      </c>
      <c r="S328" s="14">
        <v>0.78</v>
      </c>
      <c r="T328" s="14">
        <v>0.78</v>
      </c>
      <c r="U328" s="14">
        <v>0.78</v>
      </c>
      <c r="V328" s="14">
        <v>0.78</v>
      </c>
      <c r="W328" s="14">
        <v>0.78</v>
      </c>
      <c r="X328" s="14">
        <v>0.78</v>
      </c>
      <c r="Y328" s="14">
        <v>0.78</v>
      </c>
      <c r="Z328" s="14">
        <v>0.78</v>
      </c>
      <c r="AA328" s="14">
        <v>0.78</v>
      </c>
      <c r="AB328" s="14">
        <v>0.78</v>
      </c>
      <c r="AC328" s="14">
        <v>0.78</v>
      </c>
      <c r="AD328" s="14">
        <v>0.78</v>
      </c>
      <c r="AE328" s="14">
        <v>0.78</v>
      </c>
      <c r="AF328" s="14">
        <v>0.78</v>
      </c>
      <c r="AG328" s="14">
        <v>0.78</v>
      </c>
      <c r="AH328" s="14">
        <v>0.78</v>
      </c>
      <c r="AI328" s="14">
        <v>0.78</v>
      </c>
      <c r="AJ328" s="14">
        <v>0.78</v>
      </c>
      <c r="AK328" s="14">
        <v>0.78</v>
      </c>
      <c r="AL328" s="14">
        <v>0.78</v>
      </c>
      <c r="AM328" s="14">
        <v>0.78</v>
      </c>
      <c r="AN328" s="14">
        <v>0.78</v>
      </c>
      <c r="AO328" s="14">
        <v>0.78</v>
      </c>
      <c r="AP328" s="14">
        <v>0.78</v>
      </c>
      <c r="AQ328" s="14">
        <v>0.78</v>
      </c>
      <c r="AR328" s="14">
        <v>0.78</v>
      </c>
      <c r="AS328" s="14">
        <v>1</v>
      </c>
      <c r="AT328" s="14">
        <v>1</v>
      </c>
      <c r="AU328" s="14">
        <v>1</v>
      </c>
      <c r="AV328" s="14">
        <v>0.78</v>
      </c>
      <c r="AW328" s="14">
        <v>0.78</v>
      </c>
      <c r="AX328" s="14">
        <v>1</v>
      </c>
      <c r="AY328" s="14">
        <v>1</v>
      </c>
      <c r="AZ328" s="14">
        <v>1</v>
      </c>
      <c r="BA328" s="14">
        <v>1</v>
      </c>
      <c r="BB328" s="14">
        <v>1</v>
      </c>
      <c r="BC328" s="14">
        <v>0.78</v>
      </c>
      <c r="BD328" s="14">
        <v>0.78</v>
      </c>
      <c r="BE328" s="14">
        <v>0.78</v>
      </c>
      <c r="BF328" s="14">
        <v>1</v>
      </c>
      <c r="BG328" s="14">
        <v>1</v>
      </c>
      <c r="BH328" s="14">
        <v>1</v>
      </c>
      <c r="BI328" s="14">
        <v>1</v>
      </c>
      <c r="BJ328" s="14">
        <v>1</v>
      </c>
      <c r="BK328" s="14">
        <v>1</v>
      </c>
      <c r="BL328" s="14">
        <v>0.78</v>
      </c>
      <c r="BM328" s="14">
        <v>0.78</v>
      </c>
      <c r="BN328" s="14">
        <v>0.78</v>
      </c>
      <c r="BO328" s="14">
        <v>0.78</v>
      </c>
      <c r="BP328" s="14">
        <v>1</v>
      </c>
      <c r="BQ328" s="14">
        <v>1</v>
      </c>
      <c r="BR328" s="14">
        <v>0.78</v>
      </c>
      <c r="BS328" s="14">
        <v>0.78</v>
      </c>
      <c r="BT328" s="14">
        <v>0.78</v>
      </c>
      <c r="BU328" s="14">
        <v>0.78</v>
      </c>
      <c r="BV328" s="14">
        <v>0.78</v>
      </c>
      <c r="BW328" s="14">
        <v>0.78</v>
      </c>
      <c r="BX328" s="14">
        <v>0.78</v>
      </c>
      <c r="BY328" s="14">
        <v>0.78</v>
      </c>
      <c r="BZ328" s="14">
        <v>0.78</v>
      </c>
      <c r="CA328" s="14">
        <v>0.78</v>
      </c>
      <c r="CB328" s="14">
        <v>0.78</v>
      </c>
      <c r="CC328" s="14">
        <v>0.78</v>
      </c>
      <c r="CD328" s="14">
        <v>0.78</v>
      </c>
      <c r="CE328" s="14">
        <v>0.78</v>
      </c>
      <c r="CF328" s="14">
        <v>0.78</v>
      </c>
      <c r="CG328" s="14">
        <v>0.78</v>
      </c>
      <c r="CH328" s="14">
        <v>0.78</v>
      </c>
      <c r="CI328" s="14">
        <v>0.78</v>
      </c>
      <c r="CJ328" s="14">
        <v>0.78</v>
      </c>
      <c r="CK328" s="14">
        <v>0.78</v>
      </c>
      <c r="CL328" s="14">
        <v>0.78</v>
      </c>
      <c r="CM328" s="14">
        <v>0.78</v>
      </c>
      <c r="CN328" s="14">
        <v>0.78</v>
      </c>
      <c r="CO328" s="14">
        <v>0.78</v>
      </c>
      <c r="CP328" s="14">
        <v>0.78</v>
      </c>
      <c r="CQ328" s="14">
        <v>0.78</v>
      </c>
      <c r="CR328" s="14">
        <v>0.78</v>
      </c>
      <c r="CS328" s="14">
        <v>0.78</v>
      </c>
      <c r="CT328" s="14">
        <v>0.78</v>
      </c>
      <c r="CU328" s="14">
        <v>0.78</v>
      </c>
      <c r="CV328" s="14">
        <v>0.78</v>
      </c>
      <c r="CW328" s="14">
        <v>0.78</v>
      </c>
      <c r="CX328" s="14">
        <v>1</v>
      </c>
      <c r="CY328" s="14">
        <v>1</v>
      </c>
      <c r="CZ328" s="14">
        <v>1</v>
      </c>
      <c r="DA328" s="14">
        <v>1</v>
      </c>
      <c r="DB328" s="14">
        <v>1</v>
      </c>
      <c r="DC328" s="14">
        <v>1</v>
      </c>
      <c r="DD328" s="14">
        <v>1</v>
      </c>
      <c r="DE328" s="14">
        <v>1</v>
      </c>
      <c r="DF328" s="14">
        <v>1</v>
      </c>
      <c r="DG328" s="14">
        <v>1</v>
      </c>
      <c r="DH328" s="14">
        <v>1</v>
      </c>
      <c r="DI328" s="14">
        <v>1</v>
      </c>
      <c r="DJ328" s="14">
        <v>1</v>
      </c>
      <c r="DK328" s="14">
        <v>0.78</v>
      </c>
      <c r="DL328" s="14">
        <v>0.78</v>
      </c>
      <c r="DM328" s="14">
        <v>0.78</v>
      </c>
      <c r="DN328" s="14">
        <v>1</v>
      </c>
      <c r="DO328" s="14">
        <v>1</v>
      </c>
      <c r="DP328" s="14">
        <v>1</v>
      </c>
      <c r="DQ328" s="14">
        <v>1</v>
      </c>
      <c r="DR328" s="14">
        <v>1</v>
      </c>
      <c r="DS328" s="14">
        <v>1</v>
      </c>
      <c r="DT328" s="14">
        <v>1</v>
      </c>
      <c r="DU328" s="14">
        <v>1</v>
      </c>
      <c r="DV328" s="14">
        <v>1</v>
      </c>
      <c r="DW328" s="14">
        <v>1</v>
      </c>
      <c r="DX328" s="14">
        <v>1</v>
      </c>
      <c r="DY328" s="14">
        <v>0.78</v>
      </c>
      <c r="DZ328" s="14">
        <v>0.78</v>
      </c>
      <c r="EA328" s="14">
        <v>0.78</v>
      </c>
      <c r="EB328" s="14">
        <v>1</v>
      </c>
      <c r="EC328" s="14">
        <v>1</v>
      </c>
      <c r="ED328" s="14">
        <v>1</v>
      </c>
      <c r="EE328" s="14">
        <v>1</v>
      </c>
      <c r="EF328" s="14">
        <v>0.78</v>
      </c>
      <c r="EG328" s="14">
        <v>0.78</v>
      </c>
      <c r="EH328" s="14">
        <v>0.78</v>
      </c>
      <c r="EI328" s="14">
        <v>1</v>
      </c>
      <c r="EJ328" s="14">
        <v>1</v>
      </c>
      <c r="EK328" s="14">
        <v>1</v>
      </c>
      <c r="EL328" s="14">
        <v>1</v>
      </c>
      <c r="EM328" s="14">
        <v>1</v>
      </c>
      <c r="EN328" s="14">
        <v>1</v>
      </c>
      <c r="EO328" s="14">
        <v>1</v>
      </c>
      <c r="EP328" s="14">
        <v>1</v>
      </c>
      <c r="EQ328" s="14">
        <v>1</v>
      </c>
      <c r="ER328" s="14">
        <v>0.78</v>
      </c>
      <c r="ES328" s="14">
        <v>0.78</v>
      </c>
      <c r="ET328" s="14">
        <v>0.78</v>
      </c>
      <c r="EU328" s="14">
        <v>0.78</v>
      </c>
      <c r="EV328" s="14">
        <v>0.78</v>
      </c>
      <c r="EW328" s="14">
        <v>0.78</v>
      </c>
    </row>
    <row r="329" spans="1:153" ht="14" x14ac:dyDescent="0.2">
      <c r="A329" s="14" t="s">
        <v>395</v>
      </c>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c r="BA329" s="14"/>
      <c r="BB329" s="14"/>
      <c r="BC329" s="14">
        <v>0</v>
      </c>
      <c r="BD329" s="14"/>
      <c r="BE329" s="14"/>
      <c r="BF329" s="14">
        <v>5755</v>
      </c>
      <c r="BG329" s="14">
        <v>5402</v>
      </c>
      <c r="BH329" s="14">
        <v>13561</v>
      </c>
      <c r="BI329" s="14">
        <v>1395</v>
      </c>
      <c r="BJ329" s="14">
        <v>296</v>
      </c>
      <c r="BK329" s="14">
        <v>691</v>
      </c>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DF329" s="14"/>
      <c r="DG329" s="14"/>
      <c r="DH329" s="14"/>
      <c r="DI329" s="14"/>
      <c r="DJ329" s="14"/>
      <c r="DK329" s="14"/>
      <c r="DL329" s="14"/>
      <c r="DM329" s="14"/>
      <c r="DN329" s="14"/>
      <c r="DO329" s="14"/>
      <c r="DP329" s="14"/>
      <c r="DQ329" s="14"/>
      <c r="DR329" s="14"/>
      <c r="DS329" s="14"/>
      <c r="DT329" s="14"/>
      <c r="DU329" s="14"/>
      <c r="DV329" s="14"/>
      <c r="DW329" s="14"/>
      <c r="DX329" s="14"/>
      <c r="DY329" s="14"/>
      <c r="DZ329" s="14"/>
      <c r="EA329" s="14"/>
      <c r="EB329" s="14"/>
      <c r="EC329" s="14"/>
      <c r="ED329" s="14"/>
      <c r="EE329" s="14"/>
      <c r="EF329" s="14"/>
      <c r="EG329" s="14"/>
      <c r="EH329" s="14"/>
      <c r="EI329" s="14"/>
      <c r="EJ329" s="14"/>
      <c r="EK329" s="14"/>
      <c r="EL329" s="14"/>
      <c r="EM329" s="14"/>
      <c r="EN329" s="14"/>
      <c r="EO329" s="14"/>
      <c r="EP329" s="14"/>
      <c r="EQ329" s="14"/>
      <c r="ER329" s="14"/>
      <c r="ES329" s="14"/>
      <c r="ET329" s="14"/>
      <c r="EU329" s="14"/>
      <c r="EV329" s="14"/>
      <c r="EW329" s="14"/>
    </row>
    <row r="330" spans="1:153" ht="14" x14ac:dyDescent="0.2">
      <c r="A330" s="14" t="s">
        <v>828</v>
      </c>
      <c r="B330" s="14"/>
      <c r="C330" s="14">
        <v>0</v>
      </c>
      <c r="D330" s="14">
        <v>0</v>
      </c>
      <c r="E330" s="14">
        <v>0</v>
      </c>
      <c r="F330" s="14">
        <v>0</v>
      </c>
      <c r="G330" s="14">
        <v>1.1068694999999962E-2</v>
      </c>
      <c r="H330" s="23">
        <v>1.1068694999999962E-2</v>
      </c>
      <c r="I330" s="23">
        <v>1.1068694999999962E-2</v>
      </c>
      <c r="J330" s="23">
        <v>1.1068694999999962E-2</v>
      </c>
      <c r="K330" s="23">
        <v>1.1068694999999962E-2</v>
      </c>
      <c r="L330" s="23">
        <v>1.1068694999999962E-2</v>
      </c>
      <c r="M330" s="23">
        <v>1.1068694999999962E-2</v>
      </c>
      <c r="N330" s="23">
        <v>1.1068694999999962E-2</v>
      </c>
      <c r="O330" s="23">
        <v>1.1068694999999962E-2</v>
      </c>
      <c r="P330" s="23">
        <v>1.1068694999999962E-2</v>
      </c>
      <c r="Q330" s="23">
        <v>1.1068694999999962E-2</v>
      </c>
      <c r="R330" s="23">
        <v>1.1068694999999962E-2</v>
      </c>
      <c r="S330" s="23">
        <v>0.14011491799999998</v>
      </c>
      <c r="T330" s="23">
        <v>0.14011491799999998</v>
      </c>
      <c r="U330" s="23">
        <v>0.14011491799999998</v>
      </c>
      <c r="V330" s="23">
        <v>0.14011491799999998</v>
      </c>
      <c r="W330" s="23">
        <v>0.14011491799999998</v>
      </c>
      <c r="X330" s="23">
        <v>0.14011491799999998</v>
      </c>
      <c r="Y330" s="23">
        <v>0.14011491799999998</v>
      </c>
      <c r="Z330" s="23">
        <v>0.14011491799999998</v>
      </c>
      <c r="AA330" s="23">
        <v>0.14011491799999998</v>
      </c>
      <c r="AB330" s="23">
        <v>0.14011491799999998</v>
      </c>
      <c r="AC330" s="23">
        <v>0.14011491799999998</v>
      </c>
      <c r="AD330" s="23">
        <v>0.14011491799999998</v>
      </c>
      <c r="AE330" s="14">
        <v>0</v>
      </c>
      <c r="AF330" s="14">
        <v>0</v>
      </c>
      <c r="AG330" s="14">
        <v>0</v>
      </c>
      <c r="AH330" s="14">
        <v>0</v>
      </c>
      <c r="AI330" s="14">
        <v>0</v>
      </c>
      <c r="AJ330" s="14">
        <v>0</v>
      </c>
      <c r="AK330" s="14">
        <v>0</v>
      </c>
      <c r="AL330" s="14">
        <v>0</v>
      </c>
      <c r="AM330" s="14">
        <v>0</v>
      </c>
      <c r="AN330" s="14">
        <v>0</v>
      </c>
      <c r="AO330" s="14">
        <v>0</v>
      </c>
      <c r="AP330" s="14">
        <v>0</v>
      </c>
      <c r="AQ330" s="23">
        <v>1.5206901999999967E-2</v>
      </c>
      <c r="AR330" s="14">
        <v>5.9982194000000044E-2</v>
      </c>
      <c r="AS330" s="14">
        <v>0</v>
      </c>
      <c r="AT330" s="14">
        <v>0</v>
      </c>
      <c r="AU330" s="23">
        <v>0</v>
      </c>
      <c r="AV330" s="14">
        <v>0</v>
      </c>
      <c r="AW330" s="14">
        <v>0</v>
      </c>
      <c r="AX330" s="14">
        <v>0</v>
      </c>
      <c r="AY330" s="14">
        <v>0</v>
      </c>
      <c r="AZ330" s="14">
        <v>0</v>
      </c>
      <c r="BA330" s="14">
        <v>0</v>
      </c>
      <c r="BB330" s="14">
        <v>0</v>
      </c>
      <c r="BC330" s="14">
        <v>0</v>
      </c>
      <c r="BD330" s="14">
        <v>0</v>
      </c>
      <c r="BE330" s="14">
        <v>0</v>
      </c>
      <c r="BF330" s="14">
        <v>1.0286921708185053E-2</v>
      </c>
      <c r="BG330" s="14">
        <v>0.01</v>
      </c>
      <c r="BH330" s="14">
        <v>5.2828090244677467E-3</v>
      </c>
      <c r="BI330" s="14">
        <v>4.91460781289436E-3</v>
      </c>
      <c r="BJ330" s="14">
        <v>5.96406796675475E-3</v>
      </c>
      <c r="BK330" s="14">
        <v>2.8360199632859111E-3</v>
      </c>
      <c r="BL330" s="14">
        <v>1.3000000000000012E-2</v>
      </c>
      <c r="BM330" s="14">
        <v>2.0000000000000018E-2</v>
      </c>
      <c r="BN330" s="14">
        <v>2.0000000000000018E-2</v>
      </c>
      <c r="BO330" s="14">
        <v>2.4000000000000021E-2</v>
      </c>
      <c r="BP330" s="14">
        <v>0</v>
      </c>
      <c r="BQ330" s="14">
        <v>0</v>
      </c>
      <c r="BR330" s="14">
        <v>0</v>
      </c>
      <c r="BS330" s="14">
        <v>0</v>
      </c>
      <c r="BT330" s="14">
        <v>0</v>
      </c>
      <c r="BU330" s="14">
        <v>0</v>
      </c>
      <c r="BV330" s="14">
        <v>0</v>
      </c>
      <c r="BW330" s="14">
        <v>0</v>
      </c>
      <c r="BX330" s="14">
        <v>0</v>
      </c>
      <c r="BY330" s="14">
        <v>0</v>
      </c>
      <c r="BZ330" s="14">
        <v>0</v>
      </c>
      <c r="CA330" s="14">
        <v>0</v>
      </c>
      <c r="CB330" s="14">
        <v>0</v>
      </c>
      <c r="CC330" s="14">
        <v>0</v>
      </c>
      <c r="CD330" s="14">
        <v>0</v>
      </c>
      <c r="CE330" s="14">
        <v>0</v>
      </c>
      <c r="CF330" s="14">
        <v>0</v>
      </c>
      <c r="CG330" s="14">
        <v>0</v>
      </c>
      <c r="CH330" s="14">
        <v>0.01</v>
      </c>
      <c r="CI330" s="14">
        <v>0.36099999999999999</v>
      </c>
      <c r="CJ330" s="14">
        <v>0.15700000000000003</v>
      </c>
      <c r="CK330" s="14">
        <v>5.3999999999999604E-3</v>
      </c>
      <c r="CL330" s="14">
        <v>3.9000000000000146E-3</v>
      </c>
      <c r="CM330" s="14">
        <v>9.000000000000119E-4</v>
      </c>
      <c r="CN330" s="14">
        <v>0</v>
      </c>
      <c r="CO330" s="14">
        <v>6.0000000000004494E-4</v>
      </c>
      <c r="CP330" s="14">
        <v>0</v>
      </c>
      <c r="CQ330" s="14">
        <v>0</v>
      </c>
      <c r="CR330" s="14">
        <v>0</v>
      </c>
      <c r="CS330" s="14">
        <v>0</v>
      </c>
      <c r="CT330" s="14">
        <v>3.0000000000000027E-3</v>
      </c>
      <c r="CU330" s="14">
        <v>8.2999999999999963E-2</v>
      </c>
      <c r="CV330" s="14">
        <v>7.5999999999999956E-2</v>
      </c>
      <c r="CW330" s="14">
        <v>8.0999999999999961E-2</v>
      </c>
      <c r="CX330" s="14">
        <v>0</v>
      </c>
      <c r="CY330" s="14">
        <v>0</v>
      </c>
      <c r="CZ330" s="14">
        <v>0</v>
      </c>
      <c r="DA330" s="14">
        <v>0</v>
      </c>
      <c r="DB330" s="14">
        <v>0</v>
      </c>
      <c r="DC330" s="14">
        <v>0</v>
      </c>
      <c r="DD330" s="14">
        <v>0</v>
      </c>
      <c r="DE330" s="14">
        <v>0</v>
      </c>
      <c r="DF330" s="14">
        <v>0</v>
      </c>
      <c r="DG330" s="14">
        <v>0</v>
      </c>
      <c r="DH330" s="14">
        <v>0</v>
      </c>
      <c r="DI330" s="14">
        <v>0</v>
      </c>
      <c r="DJ330" s="14">
        <v>0</v>
      </c>
      <c r="DK330" s="14">
        <v>0</v>
      </c>
      <c r="DL330" s="14">
        <v>0</v>
      </c>
      <c r="DM330" s="14">
        <v>0</v>
      </c>
      <c r="DN330" s="14">
        <v>0</v>
      </c>
      <c r="DO330" s="14">
        <v>0</v>
      </c>
      <c r="DP330" s="14">
        <v>0</v>
      </c>
      <c r="DQ330" s="14">
        <v>0</v>
      </c>
      <c r="DR330" s="14">
        <v>0</v>
      </c>
      <c r="DS330" s="14">
        <v>0</v>
      </c>
      <c r="DT330" s="14">
        <v>0</v>
      </c>
      <c r="DU330" s="14">
        <v>0</v>
      </c>
      <c r="DV330" s="14">
        <v>0</v>
      </c>
      <c r="DW330" s="14">
        <v>0</v>
      </c>
      <c r="DX330" s="14">
        <v>0</v>
      </c>
      <c r="DY330" s="14">
        <v>8.3799999999999986E-2</v>
      </c>
      <c r="DZ330" s="14">
        <v>0.12019999999999997</v>
      </c>
      <c r="EA330" s="14">
        <v>0.11799999999999999</v>
      </c>
      <c r="EB330" s="14">
        <v>0</v>
      </c>
      <c r="EC330" s="14">
        <v>0</v>
      </c>
      <c r="ED330" s="14">
        <v>0</v>
      </c>
      <c r="EE330" s="14">
        <v>0</v>
      </c>
      <c r="EF330" s="14">
        <v>0</v>
      </c>
      <c r="EG330" s="14">
        <v>0</v>
      </c>
      <c r="EH330" s="14">
        <v>0</v>
      </c>
      <c r="EI330" s="14">
        <v>0</v>
      </c>
      <c r="EJ330" s="14">
        <v>0</v>
      </c>
      <c r="EK330" s="14">
        <v>0</v>
      </c>
      <c r="EL330" s="14">
        <v>0</v>
      </c>
      <c r="EM330" s="14">
        <v>0</v>
      </c>
      <c r="EN330" s="14">
        <v>0</v>
      </c>
      <c r="EO330" s="14">
        <v>0</v>
      </c>
      <c r="EP330" s="14">
        <v>0</v>
      </c>
      <c r="EQ330" s="14">
        <v>0</v>
      </c>
      <c r="ER330" s="14">
        <v>8.3799999999999986E-2</v>
      </c>
      <c r="ES330" s="14">
        <v>0</v>
      </c>
      <c r="ET330" s="14">
        <v>0</v>
      </c>
      <c r="EU330" s="14">
        <v>0.17000000000000004</v>
      </c>
      <c r="EV330" s="14">
        <v>0</v>
      </c>
      <c r="EW330" s="14">
        <v>4.8999999999999998E-3</v>
      </c>
    </row>
    <row r="331" spans="1:153" ht="14" x14ac:dyDescent="0.2">
      <c r="A331" s="14" t="s">
        <v>829</v>
      </c>
      <c r="B331" s="14"/>
      <c r="C331" s="14">
        <v>0</v>
      </c>
      <c r="D331" s="14">
        <v>0</v>
      </c>
      <c r="E331" s="14">
        <v>0</v>
      </c>
      <c r="F331" s="14">
        <v>0</v>
      </c>
      <c r="G331" s="14"/>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14"/>
      <c r="AF331" s="14"/>
      <c r="AG331" s="14"/>
      <c r="AH331" s="14"/>
      <c r="AI331" s="14"/>
      <c r="AJ331" s="14"/>
      <c r="AK331" s="14"/>
      <c r="AL331" s="14"/>
      <c r="AM331" s="14"/>
      <c r="AN331" s="14"/>
      <c r="AO331" s="14"/>
      <c r="AP331" s="14"/>
      <c r="AQ331" s="23"/>
      <c r="AR331" s="14"/>
      <c r="AS331" s="14"/>
      <c r="AT331" s="14"/>
      <c r="AU331" s="23"/>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DF331" s="14"/>
      <c r="DG331" s="14"/>
      <c r="DH331" s="14"/>
      <c r="DI331" s="14"/>
      <c r="DJ331" s="14"/>
      <c r="DK331" s="14"/>
      <c r="DL331" s="14"/>
      <c r="DM331" s="14"/>
      <c r="DN331" s="14"/>
      <c r="DO331" s="14"/>
      <c r="DP331" s="14"/>
      <c r="DQ331" s="14"/>
      <c r="DR331" s="14"/>
      <c r="DS331" s="14"/>
      <c r="DT331" s="14"/>
      <c r="DU331" s="14"/>
      <c r="DV331" s="14"/>
      <c r="DW331" s="14"/>
      <c r="DX331" s="14"/>
      <c r="DY331" s="14"/>
      <c r="DZ331" s="14"/>
      <c r="EA331" s="14"/>
      <c r="EB331" s="14"/>
      <c r="EC331" s="14"/>
      <c r="ED331" s="14"/>
      <c r="EE331" s="14"/>
      <c r="EF331" s="14"/>
      <c r="EG331" s="14"/>
      <c r="EH331" s="14"/>
      <c r="EI331" s="14"/>
      <c r="EJ331" s="14"/>
      <c r="EK331" s="14"/>
      <c r="EL331" s="14"/>
      <c r="EM331" s="14"/>
      <c r="EN331" s="14"/>
      <c r="EO331" s="14"/>
      <c r="EP331" s="14"/>
      <c r="EQ331" s="14"/>
      <c r="ER331" s="14"/>
      <c r="ES331" s="14"/>
      <c r="ET331" s="14"/>
      <c r="EU331" s="14"/>
      <c r="EV331" s="14"/>
      <c r="EW331" s="14"/>
    </row>
    <row r="332" spans="1:153" x14ac:dyDescent="0.2">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Q332" s="31"/>
      <c r="AU332" s="31"/>
    </row>
    <row r="333" spans="1:153" x14ac:dyDescent="0.2">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Q333" s="31"/>
      <c r="AU333" s="31"/>
    </row>
    <row r="334" spans="1:153" x14ac:dyDescent="0.2">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Q334" s="31"/>
      <c r="AU334" s="31"/>
    </row>
    <row r="335" spans="1:153" x14ac:dyDescent="0.2">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row>
    <row r="336" spans="1:153" x14ac:dyDescent="0.2">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row>
    <row r="337" spans="8:153" x14ac:dyDescent="0.2">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EN337" s="15"/>
      <c r="EO337" s="15"/>
      <c r="EP337" s="15"/>
      <c r="EQ337" s="15"/>
      <c r="ER337" s="15"/>
      <c r="ES337" s="15"/>
      <c r="ET337" s="15"/>
      <c r="EW337" s="15"/>
    </row>
    <row r="338" spans="8:153" x14ac:dyDescent="0.2">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row>
    <row r="339" spans="8:153" x14ac:dyDescent="0.2">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row>
    <row r="340" spans="8:153" x14ac:dyDescent="0.2">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row>
    <row r="341" spans="8:153" x14ac:dyDescent="0.2">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4097-19D2-EA44-99B2-C8DE7F8C2D0D}">
  <dimension ref="A1:F336"/>
  <sheetViews>
    <sheetView tabSelected="1" workbookViewId="0">
      <selection activeCell="C15" sqref="A15:C15"/>
    </sheetView>
  </sheetViews>
  <sheetFormatPr baseColWidth="10" defaultRowHeight="16" x14ac:dyDescent="0.2"/>
  <cols>
    <col min="1" max="1" width="24.1640625" customWidth="1"/>
    <col min="3" max="3" width="16" customWidth="1"/>
  </cols>
  <sheetData>
    <row r="1" spans="1:6" ht="86" customHeight="1" x14ac:dyDescent="0.2">
      <c r="A1" s="8" t="s">
        <v>922</v>
      </c>
      <c r="B1" s="8"/>
      <c r="C1" s="8"/>
      <c r="D1" s="8"/>
      <c r="E1" s="8"/>
      <c r="F1" s="8"/>
    </row>
    <row r="2" spans="1:6" x14ac:dyDescent="0.2">
      <c r="A2" s="9" t="s">
        <v>919</v>
      </c>
      <c r="B2" s="9"/>
      <c r="C2" s="9"/>
      <c r="D2" s="9"/>
      <c r="E2" s="9"/>
      <c r="F2" s="9"/>
    </row>
    <row r="3" spans="1:6" ht="41" customHeight="1" x14ac:dyDescent="0.2">
      <c r="A3" s="10" t="s">
        <v>923</v>
      </c>
      <c r="B3" s="11"/>
      <c r="C3" s="11"/>
      <c r="D3" s="11"/>
      <c r="E3" s="11"/>
      <c r="F3" s="11"/>
    </row>
    <row r="4" spans="1:6" ht="48" customHeight="1" x14ac:dyDescent="0.2">
      <c r="A4" s="12" t="s">
        <v>921</v>
      </c>
      <c r="B4" s="12"/>
      <c r="C4" s="12"/>
      <c r="D4" s="12"/>
      <c r="E4" s="12"/>
      <c r="F4" s="12"/>
    </row>
    <row r="5" spans="1:6" ht="35" customHeight="1" x14ac:dyDescent="0.2">
      <c r="A5" s="13" t="s">
        <v>918</v>
      </c>
      <c r="B5" s="13"/>
      <c r="C5" s="13"/>
      <c r="D5" s="13"/>
      <c r="E5" s="13"/>
      <c r="F5" s="13"/>
    </row>
    <row r="8" spans="1:6" x14ac:dyDescent="0.2">
      <c r="A8" s="38" t="s">
        <v>792</v>
      </c>
      <c r="B8" s="38"/>
      <c r="C8" s="38"/>
      <c r="D8" s="38"/>
      <c r="E8" s="38"/>
      <c r="F8" s="38"/>
    </row>
    <row r="9" spans="1:6" ht="17" x14ac:dyDescent="0.2">
      <c r="A9" s="39" t="s">
        <v>791</v>
      </c>
      <c r="B9" s="39" t="s">
        <v>790</v>
      </c>
      <c r="C9" s="39" t="s">
        <v>789</v>
      </c>
      <c r="D9" s="39"/>
      <c r="E9" s="39"/>
      <c r="F9" s="39"/>
    </row>
    <row r="10" spans="1:6" x14ac:dyDescent="0.2">
      <c r="A10" s="36" t="s">
        <v>5</v>
      </c>
      <c r="B10" s="36"/>
      <c r="C10" s="36" t="s">
        <v>823</v>
      </c>
      <c r="D10" s="36"/>
      <c r="E10" s="36"/>
      <c r="F10" s="36"/>
    </row>
    <row r="11" spans="1:6" ht="17" x14ac:dyDescent="0.2">
      <c r="A11" s="37" t="s">
        <v>504</v>
      </c>
      <c r="B11" s="36"/>
      <c r="C11" s="36" t="s">
        <v>822</v>
      </c>
      <c r="D11" s="36"/>
      <c r="E11" s="36"/>
      <c r="F11" s="36"/>
    </row>
    <row r="12" spans="1:6" x14ac:dyDescent="0.2">
      <c r="A12" s="36" t="s">
        <v>6</v>
      </c>
      <c r="B12" s="36"/>
      <c r="C12" s="36" t="s">
        <v>788</v>
      </c>
      <c r="D12" s="36"/>
      <c r="E12" s="36"/>
      <c r="F12" s="36"/>
    </row>
    <row r="13" spans="1:6" x14ac:dyDescent="0.2">
      <c r="A13" s="36" t="s">
        <v>287</v>
      </c>
      <c r="B13" s="36"/>
      <c r="C13" s="36" t="s">
        <v>787</v>
      </c>
      <c r="D13" s="36"/>
      <c r="E13" s="36"/>
      <c r="F13" s="36"/>
    </row>
    <row r="14" spans="1:6" x14ac:dyDescent="0.2">
      <c r="A14" s="36" t="s">
        <v>289</v>
      </c>
      <c r="B14" s="36"/>
      <c r="C14" s="36" t="s">
        <v>786</v>
      </c>
      <c r="D14" s="36"/>
      <c r="E14" s="36"/>
      <c r="F14" s="36"/>
    </row>
    <row r="15" spans="1:6" s="17" customFormat="1" x14ac:dyDescent="0.2">
      <c r="A15" s="40" t="s">
        <v>915</v>
      </c>
      <c r="B15" s="36" t="s">
        <v>343</v>
      </c>
      <c r="C15" s="40" t="s">
        <v>920</v>
      </c>
      <c r="D15" s="40"/>
      <c r="E15" s="40"/>
      <c r="F15" s="40"/>
    </row>
    <row r="16" spans="1:6" x14ac:dyDescent="0.2">
      <c r="A16" s="36" t="s">
        <v>481</v>
      </c>
      <c r="B16" s="36"/>
      <c r="C16" s="36" t="s">
        <v>785</v>
      </c>
      <c r="D16" s="36"/>
      <c r="E16" s="36"/>
      <c r="F16" s="36"/>
    </row>
    <row r="17" spans="1:6" x14ac:dyDescent="0.2">
      <c r="A17" s="36" t="s">
        <v>288</v>
      </c>
      <c r="B17" s="36" t="s">
        <v>343</v>
      </c>
      <c r="C17" s="36" t="s">
        <v>784</v>
      </c>
      <c r="D17" s="36"/>
      <c r="E17" s="36"/>
      <c r="F17" s="36"/>
    </row>
    <row r="18" spans="1:6" x14ac:dyDescent="0.2">
      <c r="A18" s="36" t="s">
        <v>486</v>
      </c>
      <c r="B18" s="36" t="s">
        <v>783</v>
      </c>
      <c r="C18" s="36" t="s">
        <v>782</v>
      </c>
      <c r="D18" s="36"/>
      <c r="E18" s="36"/>
      <c r="F18" s="36"/>
    </row>
    <row r="19" spans="1:6" x14ac:dyDescent="0.2">
      <c r="A19" s="36" t="s">
        <v>488</v>
      </c>
      <c r="B19" s="36"/>
      <c r="C19" s="36" t="s">
        <v>781</v>
      </c>
      <c r="D19" s="36"/>
      <c r="E19" s="36"/>
      <c r="F19" s="36"/>
    </row>
    <row r="20" spans="1:6" x14ac:dyDescent="0.2">
      <c r="A20" s="36" t="s">
        <v>7</v>
      </c>
      <c r="B20" s="36" t="s">
        <v>344</v>
      </c>
      <c r="C20" s="36" t="s">
        <v>780</v>
      </c>
      <c r="D20" s="36"/>
      <c r="E20" s="36"/>
      <c r="F20" s="36"/>
    </row>
    <row r="21" spans="1:6" x14ac:dyDescent="0.2">
      <c r="A21" s="36" t="s">
        <v>363</v>
      </c>
      <c r="B21" s="36"/>
      <c r="C21" s="36" t="s">
        <v>779</v>
      </c>
      <c r="D21" s="36"/>
      <c r="E21" s="36"/>
      <c r="F21" s="36"/>
    </row>
    <row r="22" spans="1:6" x14ac:dyDescent="0.2">
      <c r="A22" s="36" t="s">
        <v>284</v>
      </c>
      <c r="B22" s="36"/>
      <c r="C22" s="36" t="s">
        <v>778</v>
      </c>
      <c r="D22" s="36"/>
      <c r="E22" s="36"/>
      <c r="F22" s="36"/>
    </row>
    <row r="23" spans="1:6" x14ac:dyDescent="0.2">
      <c r="A23" s="36" t="s">
        <v>0</v>
      </c>
      <c r="B23" s="36"/>
      <c r="C23" s="36" t="s">
        <v>824</v>
      </c>
      <c r="D23" s="36"/>
      <c r="E23" s="36"/>
      <c r="F23" s="36"/>
    </row>
    <row r="24" spans="1:6" x14ac:dyDescent="0.2">
      <c r="A24" s="36" t="s">
        <v>361</v>
      </c>
      <c r="B24" s="36" t="s">
        <v>362</v>
      </c>
      <c r="C24" s="36" t="s">
        <v>825</v>
      </c>
      <c r="D24" s="36"/>
      <c r="E24" s="36"/>
      <c r="F24" s="36"/>
    </row>
    <row r="25" spans="1:6" x14ac:dyDescent="0.2">
      <c r="A25" s="36" t="s">
        <v>8</v>
      </c>
      <c r="B25" s="36" t="s">
        <v>345</v>
      </c>
      <c r="C25" s="36" t="s">
        <v>777</v>
      </c>
      <c r="D25" s="36"/>
      <c r="E25" s="36"/>
      <c r="F25" s="36"/>
    </row>
    <row r="26" spans="1:6" x14ac:dyDescent="0.2">
      <c r="A26" s="36" t="s">
        <v>326</v>
      </c>
      <c r="B26" s="36" t="s">
        <v>345</v>
      </c>
      <c r="C26" s="36" t="s">
        <v>776</v>
      </c>
      <c r="D26" s="36"/>
      <c r="E26" s="36"/>
      <c r="F26" s="36"/>
    </row>
    <row r="27" spans="1:6" x14ac:dyDescent="0.2">
      <c r="A27" s="36" t="s">
        <v>327</v>
      </c>
      <c r="B27" s="36" t="s">
        <v>345</v>
      </c>
      <c r="C27" s="36" t="s">
        <v>775</v>
      </c>
      <c r="D27" s="36"/>
      <c r="E27" s="36"/>
      <c r="F27" s="36"/>
    </row>
    <row r="28" spans="1:6" x14ac:dyDescent="0.2">
      <c r="A28" s="36" t="s">
        <v>9</v>
      </c>
      <c r="B28" s="36" t="s">
        <v>346</v>
      </c>
      <c r="C28" s="36" t="s">
        <v>774</v>
      </c>
      <c r="D28" s="36"/>
      <c r="E28" s="36"/>
      <c r="F28" s="36"/>
    </row>
    <row r="29" spans="1:6" x14ac:dyDescent="0.2">
      <c r="A29" s="36" t="s">
        <v>10</v>
      </c>
      <c r="B29" s="36" t="s">
        <v>347</v>
      </c>
      <c r="C29" s="36" t="s">
        <v>773</v>
      </c>
      <c r="D29" s="36"/>
      <c r="E29" s="36"/>
      <c r="F29" s="36"/>
    </row>
    <row r="30" spans="1:6" x14ac:dyDescent="0.2">
      <c r="A30" s="36" t="s">
        <v>11</v>
      </c>
      <c r="B30" s="36" t="s">
        <v>348</v>
      </c>
      <c r="C30" s="36" t="s">
        <v>772</v>
      </c>
      <c r="D30" s="36"/>
      <c r="E30" s="36"/>
      <c r="F30" s="36"/>
    </row>
    <row r="31" spans="1:6" x14ac:dyDescent="0.2">
      <c r="A31" s="36" t="s">
        <v>365</v>
      </c>
      <c r="B31" s="36" t="s">
        <v>348</v>
      </c>
      <c r="C31" s="36" t="s">
        <v>771</v>
      </c>
      <c r="D31" s="36"/>
      <c r="E31" s="36"/>
      <c r="F31" s="36"/>
    </row>
    <row r="32" spans="1:6" x14ac:dyDescent="0.2">
      <c r="A32" s="36" t="s">
        <v>12</v>
      </c>
      <c r="B32" s="36" t="s">
        <v>345</v>
      </c>
      <c r="C32" s="36" t="s">
        <v>794</v>
      </c>
      <c r="D32" s="36"/>
      <c r="E32" s="36"/>
      <c r="F32" s="36"/>
    </row>
    <row r="33" spans="1:6" x14ac:dyDescent="0.2">
      <c r="A33" s="36" t="s">
        <v>13</v>
      </c>
      <c r="B33" s="36" t="s">
        <v>345</v>
      </c>
      <c r="C33" s="36" t="s">
        <v>795</v>
      </c>
      <c r="D33" s="36"/>
      <c r="E33" s="36"/>
      <c r="F33" s="36"/>
    </row>
    <row r="34" spans="1:6" x14ac:dyDescent="0.2">
      <c r="A34" s="36" t="s">
        <v>14</v>
      </c>
      <c r="B34" s="36" t="s">
        <v>345</v>
      </c>
      <c r="C34" s="36" t="s">
        <v>796</v>
      </c>
      <c r="D34" s="36"/>
      <c r="E34" s="36"/>
      <c r="F34" s="36"/>
    </row>
    <row r="35" spans="1:6" x14ac:dyDescent="0.2">
      <c r="A35" s="36" t="s">
        <v>15</v>
      </c>
      <c r="B35" s="36" t="s">
        <v>345</v>
      </c>
      <c r="C35" s="36" t="s">
        <v>797</v>
      </c>
      <c r="D35" s="36"/>
      <c r="E35" s="36"/>
      <c r="F35" s="36"/>
    </row>
    <row r="36" spans="1:6" x14ac:dyDescent="0.2">
      <c r="A36" s="36" t="s">
        <v>16</v>
      </c>
      <c r="B36" s="36" t="s">
        <v>345</v>
      </c>
      <c r="C36" s="36" t="s">
        <v>799</v>
      </c>
      <c r="D36" s="36"/>
      <c r="E36" s="36"/>
      <c r="F36" s="36"/>
    </row>
    <row r="37" spans="1:6" x14ac:dyDescent="0.2">
      <c r="A37" s="36" t="s">
        <v>17</v>
      </c>
      <c r="B37" s="36" t="s">
        <v>345</v>
      </c>
      <c r="C37" s="36" t="s">
        <v>798</v>
      </c>
      <c r="D37" s="36"/>
      <c r="E37" s="36"/>
      <c r="F37" s="36"/>
    </row>
    <row r="38" spans="1:6" x14ac:dyDescent="0.2">
      <c r="A38" s="36" t="s">
        <v>322</v>
      </c>
      <c r="B38" s="36" t="s">
        <v>345</v>
      </c>
      <c r="C38" s="36" t="s">
        <v>800</v>
      </c>
      <c r="D38" s="36"/>
      <c r="E38" s="36"/>
      <c r="F38" s="36"/>
    </row>
    <row r="39" spans="1:6" x14ac:dyDescent="0.2">
      <c r="A39" s="36" t="s">
        <v>18</v>
      </c>
      <c r="B39" s="36" t="s">
        <v>345</v>
      </c>
      <c r="C39" s="36" t="s">
        <v>801</v>
      </c>
      <c r="D39" s="36"/>
      <c r="E39" s="36"/>
      <c r="F39" s="36"/>
    </row>
    <row r="40" spans="1:6" x14ac:dyDescent="0.2">
      <c r="A40" s="36" t="s">
        <v>315</v>
      </c>
      <c r="B40" s="36" t="s">
        <v>345</v>
      </c>
      <c r="C40" s="36" t="s">
        <v>802</v>
      </c>
      <c r="D40" s="36"/>
      <c r="E40" s="36"/>
      <c r="F40" s="36"/>
    </row>
    <row r="41" spans="1:6" x14ac:dyDescent="0.2">
      <c r="A41" s="36" t="s">
        <v>19</v>
      </c>
      <c r="B41" s="36" t="s">
        <v>345</v>
      </c>
      <c r="C41" s="36" t="s">
        <v>803</v>
      </c>
      <c r="D41" s="36"/>
      <c r="E41" s="36"/>
      <c r="F41" s="36"/>
    </row>
    <row r="42" spans="1:6" x14ac:dyDescent="0.2">
      <c r="A42" s="36" t="s">
        <v>20</v>
      </c>
      <c r="B42" s="36" t="s">
        <v>345</v>
      </c>
      <c r="C42" s="36" t="s">
        <v>804</v>
      </c>
      <c r="D42" s="36"/>
      <c r="E42" s="36"/>
      <c r="F42" s="36"/>
    </row>
    <row r="43" spans="1:6" x14ac:dyDescent="0.2">
      <c r="A43" s="36" t="s">
        <v>21</v>
      </c>
      <c r="B43" s="36" t="s">
        <v>345</v>
      </c>
      <c r="C43" s="36" t="s">
        <v>805</v>
      </c>
      <c r="D43" s="36"/>
      <c r="E43" s="36"/>
      <c r="F43" s="36"/>
    </row>
    <row r="44" spans="1:6" x14ac:dyDescent="0.2">
      <c r="A44" s="36" t="s">
        <v>22</v>
      </c>
      <c r="B44" s="36" t="s">
        <v>345</v>
      </c>
      <c r="C44" s="36" t="s">
        <v>806</v>
      </c>
      <c r="D44" s="36"/>
      <c r="E44" s="36"/>
      <c r="F44" s="36"/>
    </row>
    <row r="45" spans="1:6" x14ac:dyDescent="0.2">
      <c r="A45" s="36" t="s">
        <v>324</v>
      </c>
      <c r="B45" s="36" t="s">
        <v>345</v>
      </c>
      <c r="C45" s="36" t="s">
        <v>807</v>
      </c>
      <c r="D45" s="36"/>
      <c r="E45" s="36"/>
      <c r="F45" s="36"/>
    </row>
    <row r="46" spans="1:6" x14ac:dyDescent="0.2">
      <c r="A46" s="36" t="s">
        <v>23</v>
      </c>
      <c r="B46" s="36" t="s">
        <v>349</v>
      </c>
      <c r="C46" s="36" t="s">
        <v>770</v>
      </c>
      <c r="D46" s="36"/>
      <c r="E46" s="36"/>
      <c r="F46" s="36"/>
    </row>
    <row r="47" spans="1:6" x14ac:dyDescent="0.2">
      <c r="A47" s="36" t="s">
        <v>24</v>
      </c>
      <c r="B47" s="36" t="s">
        <v>349</v>
      </c>
      <c r="C47" s="36" t="s">
        <v>769</v>
      </c>
      <c r="D47" s="36"/>
      <c r="E47" s="36"/>
      <c r="F47" s="36"/>
    </row>
    <row r="48" spans="1:6" x14ac:dyDescent="0.2">
      <c r="A48" s="36" t="s">
        <v>25</v>
      </c>
      <c r="B48" s="36" t="s">
        <v>349</v>
      </c>
      <c r="C48" s="36" t="s">
        <v>768</v>
      </c>
      <c r="D48" s="36"/>
      <c r="E48" s="36"/>
      <c r="F48" s="36"/>
    </row>
    <row r="49" spans="1:6" x14ac:dyDescent="0.2">
      <c r="A49" s="36" t="s">
        <v>26</v>
      </c>
      <c r="B49" s="36" t="s">
        <v>349</v>
      </c>
      <c r="C49" s="36" t="s">
        <v>767</v>
      </c>
      <c r="D49" s="36"/>
      <c r="E49" s="36"/>
      <c r="F49" s="36"/>
    </row>
    <row r="50" spans="1:6" x14ac:dyDescent="0.2">
      <c r="A50" s="36" t="s">
        <v>27</v>
      </c>
      <c r="B50" s="36" t="s">
        <v>350</v>
      </c>
      <c r="C50" s="36" t="s">
        <v>766</v>
      </c>
      <c r="D50" s="36"/>
      <c r="E50" s="36"/>
      <c r="F50" s="36"/>
    </row>
    <row r="51" spans="1:6" x14ac:dyDescent="0.2">
      <c r="A51" s="36" t="s">
        <v>28</v>
      </c>
      <c r="B51" s="36" t="s">
        <v>351</v>
      </c>
      <c r="C51" s="36" t="s">
        <v>765</v>
      </c>
      <c r="D51" s="36"/>
      <c r="E51" s="36"/>
      <c r="F51" s="36"/>
    </row>
    <row r="52" spans="1:6" x14ac:dyDescent="0.2">
      <c r="A52" s="36" t="s">
        <v>323</v>
      </c>
      <c r="B52" s="36" t="s">
        <v>349</v>
      </c>
      <c r="C52" s="36" t="s">
        <v>764</v>
      </c>
      <c r="D52" s="36"/>
      <c r="E52" s="36"/>
      <c r="F52" s="36"/>
    </row>
    <row r="53" spans="1:6" x14ac:dyDescent="0.2">
      <c r="A53" s="36" t="s">
        <v>29</v>
      </c>
      <c r="B53" s="36" t="s">
        <v>352</v>
      </c>
      <c r="C53" s="36" t="s">
        <v>763</v>
      </c>
      <c r="D53" s="36"/>
      <c r="E53" s="36"/>
      <c r="F53" s="36"/>
    </row>
    <row r="54" spans="1:6" x14ac:dyDescent="0.2">
      <c r="A54" s="36" t="s">
        <v>30</v>
      </c>
      <c r="B54" s="36" t="s">
        <v>353</v>
      </c>
      <c r="C54" s="36" t="s">
        <v>762</v>
      </c>
      <c r="D54" s="36"/>
      <c r="E54" s="36"/>
      <c r="F54" s="36"/>
    </row>
    <row r="55" spans="1:6" x14ac:dyDescent="0.2">
      <c r="A55" s="36" t="s">
        <v>31</v>
      </c>
      <c r="B55" s="36" t="s">
        <v>349</v>
      </c>
      <c r="C55" s="36" t="s">
        <v>645</v>
      </c>
      <c r="D55" s="36"/>
      <c r="E55" s="36"/>
      <c r="F55" s="36"/>
    </row>
    <row r="56" spans="1:6" x14ac:dyDescent="0.2">
      <c r="A56" s="36" t="s">
        <v>32</v>
      </c>
      <c r="B56" s="36" t="s">
        <v>349</v>
      </c>
      <c r="C56" s="36" t="s">
        <v>644</v>
      </c>
      <c r="D56" s="36"/>
      <c r="E56" s="36"/>
      <c r="F56" s="36"/>
    </row>
    <row r="57" spans="1:6" x14ac:dyDescent="0.2">
      <c r="A57" s="36" t="s">
        <v>33</v>
      </c>
      <c r="B57" s="36" t="s">
        <v>349</v>
      </c>
      <c r="C57" s="36" t="s">
        <v>643</v>
      </c>
      <c r="D57" s="36"/>
      <c r="E57" s="36"/>
      <c r="F57" s="36"/>
    </row>
    <row r="58" spans="1:6" x14ac:dyDescent="0.2">
      <c r="A58" s="36" t="s">
        <v>34</v>
      </c>
      <c r="B58" s="36" t="s">
        <v>349</v>
      </c>
      <c r="C58" s="36" t="s">
        <v>642</v>
      </c>
      <c r="D58" s="36"/>
      <c r="E58" s="36"/>
      <c r="F58" s="36"/>
    </row>
    <row r="59" spans="1:6" x14ac:dyDescent="0.2">
      <c r="A59" s="36" t="s">
        <v>35</v>
      </c>
      <c r="B59" s="36" t="s">
        <v>350</v>
      </c>
      <c r="C59" s="36" t="s">
        <v>641</v>
      </c>
      <c r="D59" s="36"/>
      <c r="E59" s="36"/>
      <c r="F59" s="36"/>
    </row>
    <row r="60" spans="1:6" x14ac:dyDescent="0.2">
      <c r="A60" s="36" t="s">
        <v>36</v>
      </c>
      <c r="B60" s="36" t="s">
        <v>351</v>
      </c>
      <c r="C60" s="36" t="s">
        <v>761</v>
      </c>
      <c r="D60" s="36"/>
      <c r="E60" s="36"/>
      <c r="F60" s="36"/>
    </row>
    <row r="61" spans="1:6" x14ac:dyDescent="0.2">
      <c r="A61" s="36" t="s">
        <v>325</v>
      </c>
      <c r="B61" s="36" t="s">
        <v>349</v>
      </c>
      <c r="C61" s="36" t="s">
        <v>760</v>
      </c>
      <c r="D61" s="36"/>
      <c r="E61" s="36"/>
      <c r="F61" s="36"/>
    </row>
    <row r="62" spans="1:6" x14ac:dyDescent="0.2">
      <c r="A62" s="36" t="s">
        <v>37</v>
      </c>
      <c r="B62" s="36" t="s">
        <v>345</v>
      </c>
      <c r="C62" s="36" t="s">
        <v>759</v>
      </c>
      <c r="D62" s="36"/>
      <c r="E62" s="36"/>
      <c r="F62" s="36"/>
    </row>
    <row r="63" spans="1:6" x14ac:dyDescent="0.2">
      <c r="A63" s="36" t="s">
        <v>38</v>
      </c>
      <c r="B63" s="36" t="s">
        <v>345</v>
      </c>
      <c r="C63" s="36" t="s">
        <v>758</v>
      </c>
      <c r="D63" s="36"/>
      <c r="E63" s="36"/>
      <c r="F63" s="36"/>
    </row>
    <row r="64" spans="1:6" x14ac:dyDescent="0.2">
      <c r="A64" s="36" t="s">
        <v>39</v>
      </c>
      <c r="B64" s="36" t="s">
        <v>345</v>
      </c>
      <c r="C64" s="36" t="s">
        <v>757</v>
      </c>
      <c r="D64" s="36"/>
      <c r="E64" s="36"/>
      <c r="F64" s="36"/>
    </row>
    <row r="65" spans="1:6" x14ac:dyDescent="0.2">
      <c r="A65" s="36" t="s">
        <v>40</v>
      </c>
      <c r="B65" s="36" t="s">
        <v>345</v>
      </c>
      <c r="C65" s="36" t="s">
        <v>756</v>
      </c>
      <c r="D65" s="36"/>
      <c r="E65" s="36"/>
      <c r="F65" s="36"/>
    </row>
    <row r="66" spans="1:6" x14ac:dyDescent="0.2">
      <c r="A66" s="36" t="s">
        <v>41</v>
      </c>
      <c r="B66" s="36" t="s">
        <v>345</v>
      </c>
      <c r="C66" s="36" t="s">
        <v>755</v>
      </c>
      <c r="D66" s="36"/>
      <c r="E66" s="36"/>
      <c r="F66" s="36"/>
    </row>
    <row r="67" spans="1:6" x14ac:dyDescent="0.2">
      <c r="A67" s="36" t="s">
        <v>42</v>
      </c>
      <c r="B67" s="36" t="s">
        <v>345</v>
      </c>
      <c r="C67" s="36" t="s">
        <v>754</v>
      </c>
      <c r="D67" s="36"/>
      <c r="E67" s="36"/>
      <c r="F67" s="36"/>
    </row>
    <row r="68" spans="1:6" x14ac:dyDescent="0.2">
      <c r="A68" s="36" t="s">
        <v>316</v>
      </c>
      <c r="B68" s="36" t="s">
        <v>345</v>
      </c>
      <c r="C68" s="36" t="s">
        <v>753</v>
      </c>
      <c r="D68" s="36"/>
      <c r="E68" s="36"/>
      <c r="F68" s="36"/>
    </row>
    <row r="69" spans="1:6" x14ac:dyDescent="0.2">
      <c r="A69" s="36" t="s">
        <v>43</v>
      </c>
      <c r="B69" s="36" t="s">
        <v>345</v>
      </c>
      <c r="C69" s="36" t="s">
        <v>752</v>
      </c>
      <c r="D69" s="36"/>
      <c r="E69" s="36"/>
      <c r="F69" s="36"/>
    </row>
    <row r="70" spans="1:6" x14ac:dyDescent="0.2">
      <c r="A70" s="36" t="s">
        <v>44</v>
      </c>
      <c r="B70" s="36" t="s">
        <v>345</v>
      </c>
      <c r="C70" s="36" t="s">
        <v>751</v>
      </c>
      <c r="D70" s="36"/>
      <c r="E70" s="36"/>
      <c r="F70" s="36"/>
    </row>
    <row r="71" spans="1:6" x14ac:dyDescent="0.2">
      <c r="A71" s="36" t="s">
        <v>45</v>
      </c>
      <c r="B71" s="36" t="s">
        <v>345</v>
      </c>
      <c r="C71" s="36" t="s">
        <v>750</v>
      </c>
      <c r="D71" s="36"/>
      <c r="E71" s="36"/>
      <c r="F71" s="36"/>
    </row>
    <row r="72" spans="1:6" x14ac:dyDescent="0.2">
      <c r="A72" s="36" t="s">
        <v>317</v>
      </c>
      <c r="B72" s="36" t="s">
        <v>345</v>
      </c>
      <c r="C72" s="36" t="s">
        <v>749</v>
      </c>
      <c r="D72" s="36"/>
      <c r="E72" s="36"/>
      <c r="F72" s="36"/>
    </row>
    <row r="73" spans="1:6" x14ac:dyDescent="0.2">
      <c r="A73" s="36" t="s">
        <v>46</v>
      </c>
      <c r="B73" s="36" t="s">
        <v>345</v>
      </c>
      <c r="C73" s="36" t="s">
        <v>748</v>
      </c>
      <c r="D73" s="36"/>
      <c r="E73" s="36"/>
      <c r="F73" s="36"/>
    </row>
    <row r="74" spans="1:6" x14ac:dyDescent="0.2">
      <c r="A74" s="36" t="s">
        <v>47</v>
      </c>
      <c r="B74" s="36" t="s">
        <v>345</v>
      </c>
      <c r="C74" s="36" t="s">
        <v>747</v>
      </c>
      <c r="D74" s="36"/>
      <c r="E74" s="36"/>
      <c r="F74" s="36"/>
    </row>
    <row r="75" spans="1:6" x14ac:dyDescent="0.2">
      <c r="A75" s="36" t="s">
        <v>48</v>
      </c>
      <c r="B75" s="36" t="s">
        <v>345</v>
      </c>
      <c r="C75" s="36" t="s">
        <v>746</v>
      </c>
      <c r="D75" s="36"/>
      <c r="E75" s="36"/>
      <c r="F75" s="36"/>
    </row>
    <row r="76" spans="1:6" x14ac:dyDescent="0.2">
      <c r="A76" s="36" t="s">
        <v>49</v>
      </c>
      <c r="B76" s="36" t="s">
        <v>354</v>
      </c>
      <c r="C76" s="36" t="s">
        <v>745</v>
      </c>
      <c r="D76" s="36"/>
      <c r="E76" s="36"/>
      <c r="F76" s="36"/>
    </row>
    <row r="77" spans="1:6" x14ac:dyDescent="0.2">
      <c r="A77" s="36" t="s">
        <v>50</v>
      </c>
      <c r="B77" s="36" t="s">
        <v>354</v>
      </c>
      <c r="C77" s="36" t="s">
        <v>744</v>
      </c>
      <c r="D77" s="36"/>
      <c r="E77" s="36"/>
      <c r="F77" s="36"/>
    </row>
    <row r="78" spans="1:6" x14ac:dyDescent="0.2">
      <c r="A78" s="36" t="s">
        <v>51</v>
      </c>
      <c r="B78" s="36" t="s">
        <v>354</v>
      </c>
      <c r="C78" s="36" t="s">
        <v>743</v>
      </c>
      <c r="D78" s="36"/>
      <c r="E78" s="36"/>
      <c r="F78" s="36"/>
    </row>
    <row r="79" spans="1:6" x14ac:dyDescent="0.2">
      <c r="A79" s="36" t="s">
        <v>52</v>
      </c>
      <c r="B79" s="36" t="s">
        <v>354</v>
      </c>
      <c r="C79" s="36" t="s">
        <v>742</v>
      </c>
      <c r="D79" s="36"/>
      <c r="E79" s="36"/>
      <c r="F79" s="36"/>
    </row>
    <row r="80" spans="1:6" x14ac:dyDescent="0.2">
      <c r="A80" s="36" t="s">
        <v>318</v>
      </c>
      <c r="B80" s="36" t="s">
        <v>354</v>
      </c>
      <c r="C80" s="36" t="s">
        <v>741</v>
      </c>
      <c r="D80" s="36"/>
      <c r="E80" s="36"/>
      <c r="F80" s="36"/>
    </row>
    <row r="81" spans="1:6" x14ac:dyDescent="0.2">
      <c r="A81" s="36" t="s">
        <v>53</v>
      </c>
      <c r="B81" s="36" t="s">
        <v>354</v>
      </c>
      <c r="C81" s="36" t="s">
        <v>740</v>
      </c>
      <c r="D81" s="36"/>
      <c r="E81" s="36"/>
      <c r="F81" s="36"/>
    </row>
    <row r="82" spans="1:6" x14ac:dyDescent="0.2">
      <c r="A82" s="36" t="s">
        <v>2</v>
      </c>
      <c r="B82" s="36" t="s">
        <v>355</v>
      </c>
      <c r="C82" s="36" t="s">
        <v>739</v>
      </c>
      <c r="D82" s="36"/>
      <c r="E82" s="36"/>
      <c r="F82" s="36"/>
    </row>
    <row r="83" spans="1:6" x14ac:dyDescent="0.2">
      <c r="A83" s="36" t="s">
        <v>54</v>
      </c>
      <c r="B83" s="36" t="s">
        <v>355</v>
      </c>
      <c r="C83" s="36" t="s">
        <v>738</v>
      </c>
      <c r="D83" s="36"/>
      <c r="E83" s="36"/>
      <c r="F83" s="36"/>
    </row>
    <row r="84" spans="1:6" x14ac:dyDescent="0.2">
      <c r="A84" s="36" t="s">
        <v>55</v>
      </c>
      <c r="B84" s="36" t="s">
        <v>355</v>
      </c>
      <c r="C84" s="36" t="s">
        <v>737</v>
      </c>
      <c r="D84" s="36"/>
      <c r="E84" s="36"/>
      <c r="F84" s="36"/>
    </row>
    <row r="85" spans="1:6" x14ac:dyDescent="0.2">
      <c r="A85" s="36" t="s">
        <v>56</v>
      </c>
      <c r="B85" s="36" t="s">
        <v>355</v>
      </c>
      <c r="C85" s="36" t="s">
        <v>736</v>
      </c>
      <c r="D85" s="36"/>
      <c r="E85" s="36"/>
      <c r="F85" s="36"/>
    </row>
    <row r="86" spans="1:6" x14ac:dyDescent="0.2">
      <c r="A86" s="36" t="s">
        <v>57</v>
      </c>
      <c r="B86" s="36" t="s">
        <v>355</v>
      </c>
      <c r="C86" s="36" t="s">
        <v>735</v>
      </c>
      <c r="D86" s="36"/>
      <c r="E86" s="36"/>
      <c r="F86" s="36"/>
    </row>
    <row r="87" spans="1:6" x14ac:dyDescent="0.2">
      <c r="A87" s="36" t="s">
        <v>58</v>
      </c>
      <c r="B87" s="36" t="s">
        <v>355</v>
      </c>
      <c r="C87" s="36" t="s">
        <v>734</v>
      </c>
      <c r="D87" s="36"/>
      <c r="E87" s="36"/>
      <c r="F87" s="36"/>
    </row>
    <row r="88" spans="1:6" x14ac:dyDescent="0.2">
      <c r="A88" s="36" t="s">
        <v>59</v>
      </c>
      <c r="B88" s="36" t="s">
        <v>355</v>
      </c>
      <c r="C88" s="36" t="s">
        <v>733</v>
      </c>
      <c r="D88" s="36"/>
      <c r="E88" s="36"/>
      <c r="F88" s="36"/>
    </row>
    <row r="89" spans="1:6" x14ac:dyDescent="0.2">
      <c r="A89" s="36" t="s">
        <v>60</v>
      </c>
      <c r="B89" s="36" t="s">
        <v>356</v>
      </c>
      <c r="C89" s="36" t="s">
        <v>732</v>
      </c>
      <c r="D89" s="36"/>
      <c r="E89" s="36"/>
      <c r="F89" s="36"/>
    </row>
    <row r="90" spans="1:6" x14ac:dyDescent="0.2">
      <c r="A90" s="36" t="s">
        <v>61</v>
      </c>
      <c r="B90" s="36" t="s">
        <v>356</v>
      </c>
      <c r="C90" s="36" t="s">
        <v>731</v>
      </c>
      <c r="D90" s="36"/>
      <c r="E90" s="36"/>
      <c r="F90" s="36"/>
    </row>
    <row r="91" spans="1:6" x14ac:dyDescent="0.2">
      <c r="A91" s="36" t="s">
        <v>62</v>
      </c>
      <c r="B91" s="36" t="s">
        <v>356</v>
      </c>
      <c r="C91" s="36" t="s">
        <v>730</v>
      </c>
      <c r="D91" s="36"/>
      <c r="E91" s="36"/>
      <c r="F91" s="36"/>
    </row>
    <row r="92" spans="1:6" x14ac:dyDescent="0.2">
      <c r="A92" s="36" t="s">
        <v>319</v>
      </c>
      <c r="B92" s="36" t="s">
        <v>356</v>
      </c>
      <c r="C92" s="36" t="s">
        <v>729</v>
      </c>
      <c r="D92" s="36"/>
      <c r="E92" s="36"/>
      <c r="F92" s="36"/>
    </row>
    <row r="93" spans="1:6" x14ac:dyDescent="0.2">
      <c r="A93" s="36" t="s">
        <v>63</v>
      </c>
      <c r="B93" s="36" t="s">
        <v>356</v>
      </c>
      <c r="C93" s="36" t="s">
        <v>728</v>
      </c>
      <c r="D93" s="36"/>
      <c r="E93" s="36"/>
      <c r="F93" s="36"/>
    </row>
    <row r="94" spans="1:6" x14ac:dyDescent="0.2">
      <c r="A94" s="36" t="s">
        <v>64</v>
      </c>
      <c r="B94" s="36" t="s">
        <v>356</v>
      </c>
      <c r="C94" s="36" t="s">
        <v>727</v>
      </c>
      <c r="D94" s="36"/>
      <c r="E94" s="36"/>
      <c r="F94" s="36"/>
    </row>
    <row r="95" spans="1:6" x14ac:dyDescent="0.2">
      <c r="A95" s="36" t="s">
        <v>65</v>
      </c>
      <c r="B95" s="36" t="s">
        <v>356</v>
      </c>
      <c r="C95" s="36" t="s">
        <v>726</v>
      </c>
      <c r="D95" s="36"/>
      <c r="E95" s="36"/>
      <c r="F95" s="36"/>
    </row>
    <row r="96" spans="1:6" x14ac:dyDescent="0.2">
      <c r="A96" s="36" t="s">
        <v>66</v>
      </c>
      <c r="B96" s="36" t="s">
        <v>355</v>
      </c>
      <c r="C96" s="36" t="s">
        <v>725</v>
      </c>
      <c r="D96" s="36"/>
      <c r="E96" s="36"/>
      <c r="F96" s="36"/>
    </row>
    <row r="97" spans="1:6" x14ac:dyDescent="0.2">
      <c r="A97" s="36" t="s">
        <v>67</v>
      </c>
      <c r="B97" s="36" t="s">
        <v>357</v>
      </c>
      <c r="C97" s="36" t="s">
        <v>724</v>
      </c>
      <c r="D97" s="36"/>
      <c r="E97" s="36"/>
      <c r="F97" s="36"/>
    </row>
    <row r="98" spans="1:6" x14ac:dyDescent="0.2">
      <c r="A98" s="36" t="s">
        <v>68</v>
      </c>
      <c r="B98" s="36" t="s">
        <v>358</v>
      </c>
      <c r="C98" s="36" t="s">
        <v>723</v>
      </c>
      <c r="D98" s="36"/>
      <c r="E98" s="36"/>
      <c r="F98" s="36"/>
    </row>
    <row r="99" spans="1:6" x14ac:dyDescent="0.2">
      <c r="A99" s="36" t="s">
        <v>69</v>
      </c>
      <c r="B99" s="36" t="s">
        <v>355</v>
      </c>
      <c r="C99" s="36" t="s">
        <v>722</v>
      </c>
      <c r="D99" s="36"/>
      <c r="E99" s="36"/>
      <c r="F99" s="36"/>
    </row>
    <row r="100" spans="1:6" x14ac:dyDescent="0.2">
      <c r="A100" s="36" t="s">
        <v>70</v>
      </c>
      <c r="B100" s="36" t="s">
        <v>357</v>
      </c>
      <c r="C100" s="36" t="s">
        <v>721</v>
      </c>
      <c r="D100" s="36"/>
      <c r="E100" s="36"/>
      <c r="F100" s="36"/>
    </row>
    <row r="101" spans="1:6" x14ac:dyDescent="0.2">
      <c r="A101" s="36" t="s">
        <v>71</v>
      </c>
      <c r="B101" s="36" t="s">
        <v>358</v>
      </c>
      <c r="C101" s="36" t="s">
        <v>720</v>
      </c>
      <c r="D101" s="36"/>
      <c r="E101" s="36"/>
      <c r="F101" s="36"/>
    </row>
    <row r="102" spans="1:6" x14ac:dyDescent="0.2">
      <c r="A102" s="36" t="s">
        <v>72</v>
      </c>
      <c r="B102" s="36" t="s">
        <v>355</v>
      </c>
      <c r="C102" s="36" t="s">
        <v>719</v>
      </c>
      <c r="D102" s="36"/>
      <c r="E102" s="36"/>
      <c r="F102" s="36"/>
    </row>
    <row r="103" spans="1:6" x14ac:dyDescent="0.2">
      <c r="A103" s="36" t="s">
        <v>73</v>
      </c>
      <c r="B103" s="36" t="s">
        <v>357</v>
      </c>
      <c r="C103" s="36" t="s">
        <v>718</v>
      </c>
      <c r="D103" s="36"/>
      <c r="E103" s="36"/>
      <c r="F103" s="36"/>
    </row>
    <row r="104" spans="1:6" x14ac:dyDescent="0.2">
      <c r="A104" s="36" t="s">
        <v>74</v>
      </c>
      <c r="B104" s="36" t="s">
        <v>358</v>
      </c>
      <c r="C104" s="36" t="s">
        <v>717</v>
      </c>
      <c r="D104" s="36"/>
      <c r="E104" s="36"/>
      <c r="F104" s="36"/>
    </row>
    <row r="105" spans="1:6" x14ac:dyDescent="0.2">
      <c r="A105" s="36" t="s">
        <v>75</v>
      </c>
      <c r="B105" s="36" t="s">
        <v>355</v>
      </c>
      <c r="C105" s="36" t="s">
        <v>716</v>
      </c>
      <c r="D105" s="36"/>
      <c r="E105" s="36"/>
      <c r="F105" s="36"/>
    </row>
    <row r="106" spans="1:6" x14ac:dyDescent="0.2">
      <c r="A106" s="36" t="s">
        <v>76</v>
      </c>
      <c r="B106" s="36" t="s">
        <v>357</v>
      </c>
      <c r="C106" s="36" t="s">
        <v>715</v>
      </c>
      <c r="D106" s="36"/>
      <c r="E106" s="36"/>
      <c r="F106" s="36"/>
    </row>
    <row r="107" spans="1:6" x14ac:dyDescent="0.2">
      <c r="A107" s="36" t="s">
        <v>77</v>
      </c>
      <c r="B107" s="36" t="s">
        <v>358</v>
      </c>
      <c r="C107" s="36" t="s">
        <v>714</v>
      </c>
      <c r="D107" s="36"/>
      <c r="E107" s="36"/>
      <c r="F107" s="36"/>
    </row>
    <row r="108" spans="1:6" x14ac:dyDescent="0.2">
      <c r="A108" s="36" t="s">
        <v>78</v>
      </c>
      <c r="B108" s="36" t="s">
        <v>355</v>
      </c>
      <c r="C108" s="36" t="s">
        <v>713</v>
      </c>
      <c r="D108" s="36"/>
      <c r="E108" s="36"/>
      <c r="F108" s="36"/>
    </row>
    <row r="109" spans="1:6" x14ac:dyDescent="0.2">
      <c r="A109" s="36" t="s">
        <v>79</v>
      </c>
      <c r="B109" s="36" t="s">
        <v>357</v>
      </c>
      <c r="C109" s="36" t="s">
        <v>712</v>
      </c>
      <c r="D109" s="36"/>
      <c r="E109" s="36"/>
      <c r="F109" s="36"/>
    </row>
    <row r="110" spans="1:6" x14ac:dyDescent="0.2">
      <c r="A110" s="36" t="s">
        <v>80</v>
      </c>
      <c r="B110" s="36" t="s">
        <v>358</v>
      </c>
      <c r="C110" s="36" t="s">
        <v>711</v>
      </c>
      <c r="D110" s="36"/>
      <c r="E110" s="36"/>
      <c r="F110" s="36"/>
    </row>
    <row r="111" spans="1:6" x14ac:dyDescent="0.2">
      <c r="A111" s="36" t="s">
        <v>81</v>
      </c>
      <c r="B111" s="36" t="s">
        <v>355</v>
      </c>
      <c r="C111" s="36" t="s">
        <v>713</v>
      </c>
      <c r="D111" s="36"/>
      <c r="E111" s="36"/>
      <c r="F111" s="36"/>
    </row>
    <row r="112" spans="1:6" x14ac:dyDescent="0.2">
      <c r="A112" s="36" t="s">
        <v>82</v>
      </c>
      <c r="B112" s="36" t="s">
        <v>357</v>
      </c>
      <c r="C112" s="36" t="s">
        <v>712</v>
      </c>
      <c r="D112" s="36"/>
      <c r="E112" s="36"/>
      <c r="F112" s="36"/>
    </row>
    <row r="113" spans="1:6" x14ac:dyDescent="0.2">
      <c r="A113" s="36" t="s">
        <v>83</v>
      </c>
      <c r="B113" s="36" t="s">
        <v>358</v>
      </c>
      <c r="C113" s="36" t="s">
        <v>711</v>
      </c>
      <c r="D113" s="36"/>
      <c r="E113" s="36"/>
      <c r="F113" s="36"/>
    </row>
    <row r="114" spans="1:6" x14ac:dyDescent="0.2">
      <c r="A114" s="36" t="s">
        <v>84</v>
      </c>
      <c r="B114" s="36" t="s">
        <v>355</v>
      </c>
      <c r="C114" s="36" t="s">
        <v>713</v>
      </c>
      <c r="D114" s="36"/>
      <c r="E114" s="36"/>
      <c r="F114" s="36"/>
    </row>
    <row r="115" spans="1:6" x14ac:dyDescent="0.2">
      <c r="A115" s="36" t="s">
        <v>85</v>
      </c>
      <c r="B115" s="36" t="s">
        <v>357</v>
      </c>
      <c r="C115" s="36" t="s">
        <v>712</v>
      </c>
      <c r="D115" s="36"/>
      <c r="E115" s="36"/>
      <c r="F115" s="36"/>
    </row>
    <row r="116" spans="1:6" x14ac:dyDescent="0.2">
      <c r="A116" s="36" t="s">
        <v>86</v>
      </c>
      <c r="B116" s="36" t="s">
        <v>358</v>
      </c>
      <c r="C116" s="36" t="s">
        <v>711</v>
      </c>
      <c r="D116" s="36"/>
      <c r="E116" s="36"/>
      <c r="F116" s="36"/>
    </row>
    <row r="117" spans="1:6" x14ac:dyDescent="0.2">
      <c r="A117" s="36" t="s">
        <v>87</v>
      </c>
      <c r="B117" s="36" t="s">
        <v>355</v>
      </c>
      <c r="C117" s="36" t="s">
        <v>710</v>
      </c>
      <c r="D117" s="36"/>
      <c r="E117" s="36"/>
      <c r="F117" s="36"/>
    </row>
    <row r="118" spans="1:6" x14ac:dyDescent="0.2">
      <c r="A118" s="36" t="s">
        <v>88</v>
      </c>
      <c r="B118" s="36" t="s">
        <v>357</v>
      </c>
      <c r="C118" s="36" t="s">
        <v>709</v>
      </c>
      <c r="D118" s="36"/>
      <c r="E118" s="36"/>
      <c r="F118" s="36"/>
    </row>
    <row r="119" spans="1:6" x14ac:dyDescent="0.2">
      <c r="A119" s="36" t="s">
        <v>89</v>
      </c>
      <c r="B119" s="36" t="s">
        <v>358</v>
      </c>
      <c r="C119" s="36" t="s">
        <v>708</v>
      </c>
      <c r="D119" s="36"/>
      <c r="E119" s="36"/>
      <c r="F119" s="36"/>
    </row>
    <row r="120" spans="1:6" x14ac:dyDescent="0.2">
      <c r="A120" s="36" t="s">
        <v>90</v>
      </c>
      <c r="B120" s="36" t="s">
        <v>355</v>
      </c>
      <c r="C120" s="36" t="s">
        <v>707</v>
      </c>
      <c r="D120" s="36"/>
      <c r="E120" s="36"/>
      <c r="F120" s="36"/>
    </row>
    <row r="121" spans="1:6" x14ac:dyDescent="0.2">
      <c r="A121" s="36" t="s">
        <v>91</v>
      </c>
      <c r="B121" s="36" t="s">
        <v>357</v>
      </c>
      <c r="C121" s="36" t="s">
        <v>706</v>
      </c>
      <c r="D121" s="36"/>
      <c r="E121" s="36"/>
      <c r="F121" s="36"/>
    </row>
    <row r="122" spans="1:6" x14ac:dyDescent="0.2">
      <c r="A122" s="36" t="s">
        <v>92</v>
      </c>
      <c r="B122" s="36" t="s">
        <v>358</v>
      </c>
      <c r="C122" s="36" t="s">
        <v>705</v>
      </c>
      <c r="D122" s="36"/>
      <c r="E122" s="36"/>
      <c r="F122" s="36"/>
    </row>
    <row r="123" spans="1:6" x14ac:dyDescent="0.2">
      <c r="A123" s="36" t="s">
        <v>93</v>
      </c>
      <c r="B123" s="36" t="s">
        <v>355</v>
      </c>
      <c r="C123" s="36" t="s">
        <v>704</v>
      </c>
      <c r="D123" s="36"/>
      <c r="E123" s="36"/>
      <c r="F123" s="36"/>
    </row>
    <row r="124" spans="1:6" x14ac:dyDescent="0.2">
      <c r="A124" s="36" t="s">
        <v>94</v>
      </c>
      <c r="B124" s="36" t="s">
        <v>357</v>
      </c>
      <c r="C124" s="36" t="s">
        <v>703</v>
      </c>
      <c r="D124" s="36"/>
      <c r="E124" s="36"/>
      <c r="F124" s="36"/>
    </row>
    <row r="125" spans="1:6" x14ac:dyDescent="0.2">
      <c r="A125" s="36" t="s">
        <v>95</v>
      </c>
      <c r="B125" s="36" t="s">
        <v>358</v>
      </c>
      <c r="C125" s="36" t="s">
        <v>702</v>
      </c>
      <c r="D125" s="36"/>
      <c r="E125" s="36"/>
      <c r="F125" s="36"/>
    </row>
    <row r="126" spans="1:6" x14ac:dyDescent="0.2">
      <c r="A126" s="36" t="s">
        <v>96</v>
      </c>
      <c r="B126" s="36" t="s">
        <v>355</v>
      </c>
      <c r="C126" s="36" t="s">
        <v>701</v>
      </c>
      <c r="D126" s="36"/>
      <c r="E126" s="36"/>
      <c r="F126" s="36"/>
    </row>
    <row r="127" spans="1:6" x14ac:dyDescent="0.2">
      <c r="A127" s="36" t="s">
        <v>97</v>
      </c>
      <c r="B127" s="36" t="s">
        <v>357</v>
      </c>
      <c r="C127" s="36" t="s">
        <v>700</v>
      </c>
      <c r="D127" s="36"/>
      <c r="E127" s="36"/>
      <c r="F127" s="36"/>
    </row>
    <row r="128" spans="1:6" x14ac:dyDescent="0.2">
      <c r="A128" s="36" t="s">
        <v>98</v>
      </c>
      <c r="B128" s="36" t="s">
        <v>358</v>
      </c>
      <c r="C128" s="36" t="s">
        <v>699</v>
      </c>
      <c r="D128" s="36"/>
      <c r="E128" s="36"/>
      <c r="F128" s="36"/>
    </row>
    <row r="129" spans="1:6" x14ac:dyDescent="0.2">
      <c r="A129" s="36" t="s">
        <v>99</v>
      </c>
      <c r="B129" s="36" t="s">
        <v>355</v>
      </c>
      <c r="C129" s="36" t="s">
        <v>698</v>
      </c>
      <c r="D129" s="36"/>
      <c r="E129" s="36"/>
      <c r="F129" s="36"/>
    </row>
    <row r="130" spans="1:6" x14ac:dyDescent="0.2">
      <c r="A130" s="36" t="s">
        <v>100</v>
      </c>
      <c r="B130" s="36" t="s">
        <v>357</v>
      </c>
      <c r="C130" s="36" t="s">
        <v>697</v>
      </c>
      <c r="D130" s="36"/>
      <c r="E130" s="36"/>
      <c r="F130" s="36"/>
    </row>
    <row r="131" spans="1:6" x14ac:dyDescent="0.2">
      <c r="A131" s="36" t="s">
        <v>101</v>
      </c>
      <c r="B131" s="36" t="s">
        <v>358</v>
      </c>
      <c r="C131" s="36" t="s">
        <v>696</v>
      </c>
      <c r="D131" s="36"/>
      <c r="E131" s="36"/>
      <c r="F131" s="36"/>
    </row>
    <row r="132" spans="1:6" x14ac:dyDescent="0.2">
      <c r="A132" s="36" t="s">
        <v>102</v>
      </c>
      <c r="B132" s="36" t="s">
        <v>355</v>
      </c>
      <c r="C132" s="36" t="s">
        <v>698</v>
      </c>
      <c r="D132" s="36"/>
      <c r="E132" s="36"/>
      <c r="F132" s="36"/>
    </row>
    <row r="133" spans="1:6" x14ac:dyDescent="0.2">
      <c r="A133" s="36" t="s">
        <v>103</v>
      </c>
      <c r="B133" s="36" t="s">
        <v>357</v>
      </c>
      <c r="C133" s="36" t="s">
        <v>697</v>
      </c>
      <c r="D133" s="36"/>
      <c r="E133" s="36"/>
      <c r="F133" s="36"/>
    </row>
    <row r="134" spans="1:6" x14ac:dyDescent="0.2">
      <c r="A134" s="36" t="s">
        <v>104</v>
      </c>
      <c r="B134" s="36" t="s">
        <v>358</v>
      </c>
      <c r="C134" s="36" t="s">
        <v>696</v>
      </c>
      <c r="D134" s="36"/>
      <c r="E134" s="36"/>
      <c r="F134" s="36"/>
    </row>
    <row r="135" spans="1:6" x14ac:dyDescent="0.2">
      <c r="A135" s="36" t="s">
        <v>105</v>
      </c>
      <c r="B135" s="36" t="s">
        <v>355</v>
      </c>
      <c r="C135" s="36" t="s">
        <v>698</v>
      </c>
      <c r="D135" s="36"/>
      <c r="E135" s="36"/>
      <c r="F135" s="36"/>
    </row>
    <row r="136" spans="1:6" x14ac:dyDescent="0.2">
      <c r="A136" s="36" t="s">
        <v>106</v>
      </c>
      <c r="B136" s="36" t="s">
        <v>357</v>
      </c>
      <c r="C136" s="36" t="s">
        <v>697</v>
      </c>
      <c r="D136" s="36"/>
      <c r="E136" s="36"/>
      <c r="F136" s="36"/>
    </row>
    <row r="137" spans="1:6" x14ac:dyDescent="0.2">
      <c r="A137" s="36" t="s">
        <v>107</v>
      </c>
      <c r="B137" s="36" t="s">
        <v>358</v>
      </c>
      <c r="C137" s="36" t="s">
        <v>696</v>
      </c>
      <c r="D137" s="36"/>
      <c r="E137" s="36"/>
      <c r="F137" s="36"/>
    </row>
    <row r="138" spans="1:6" x14ac:dyDescent="0.2">
      <c r="A138" s="36" t="s">
        <v>108</v>
      </c>
      <c r="B138" s="36" t="s">
        <v>355</v>
      </c>
      <c r="C138" s="36" t="s">
        <v>695</v>
      </c>
      <c r="D138" s="36"/>
      <c r="E138" s="36"/>
      <c r="F138" s="36"/>
    </row>
    <row r="139" spans="1:6" x14ac:dyDescent="0.2">
      <c r="A139" s="36" t="s">
        <v>109</v>
      </c>
      <c r="B139" s="36" t="s">
        <v>357</v>
      </c>
      <c r="C139" s="36" t="s">
        <v>694</v>
      </c>
      <c r="D139" s="36"/>
      <c r="E139" s="36"/>
      <c r="F139" s="36"/>
    </row>
    <row r="140" spans="1:6" x14ac:dyDescent="0.2">
      <c r="A140" s="36" t="s">
        <v>110</v>
      </c>
      <c r="B140" s="36" t="s">
        <v>358</v>
      </c>
      <c r="C140" s="36" t="s">
        <v>693</v>
      </c>
      <c r="D140" s="36"/>
      <c r="E140" s="36"/>
      <c r="F140" s="36"/>
    </row>
    <row r="141" spans="1:6" x14ac:dyDescent="0.2">
      <c r="A141" s="36" t="s">
        <v>111</v>
      </c>
      <c r="B141" s="36" t="s">
        <v>355</v>
      </c>
      <c r="C141" s="36" t="s">
        <v>692</v>
      </c>
      <c r="D141" s="36"/>
      <c r="E141" s="36"/>
      <c r="F141" s="36"/>
    </row>
    <row r="142" spans="1:6" x14ac:dyDescent="0.2">
      <c r="A142" s="36" t="s">
        <v>112</v>
      </c>
      <c r="B142" s="36" t="s">
        <v>357</v>
      </c>
      <c r="C142" s="36" t="s">
        <v>691</v>
      </c>
      <c r="D142" s="36"/>
      <c r="E142" s="36"/>
      <c r="F142" s="36"/>
    </row>
    <row r="143" spans="1:6" x14ac:dyDescent="0.2">
      <c r="A143" s="36" t="s">
        <v>113</v>
      </c>
      <c r="B143" s="36" t="s">
        <v>358</v>
      </c>
      <c r="C143" s="36" t="s">
        <v>690</v>
      </c>
      <c r="D143" s="36"/>
      <c r="E143" s="36"/>
      <c r="F143" s="36"/>
    </row>
    <row r="144" spans="1:6" x14ac:dyDescent="0.2">
      <c r="A144" s="36" t="s">
        <v>114</v>
      </c>
      <c r="B144" s="36" t="s">
        <v>355</v>
      </c>
      <c r="C144" s="36" t="s">
        <v>689</v>
      </c>
      <c r="D144" s="36"/>
      <c r="E144" s="36"/>
      <c r="F144" s="36"/>
    </row>
    <row r="145" spans="1:6" x14ac:dyDescent="0.2">
      <c r="A145" s="36" t="s">
        <v>115</v>
      </c>
      <c r="B145" s="36" t="s">
        <v>357</v>
      </c>
      <c r="C145" s="36" t="s">
        <v>688</v>
      </c>
      <c r="D145" s="36"/>
      <c r="E145" s="36"/>
      <c r="F145" s="36"/>
    </row>
    <row r="146" spans="1:6" x14ac:dyDescent="0.2">
      <c r="A146" s="36" t="s">
        <v>116</v>
      </c>
      <c r="B146" s="36" t="s">
        <v>358</v>
      </c>
      <c r="C146" s="36" t="s">
        <v>687</v>
      </c>
      <c r="D146" s="36"/>
      <c r="E146" s="36"/>
      <c r="F146" s="36"/>
    </row>
    <row r="147" spans="1:6" x14ac:dyDescent="0.2">
      <c r="A147" s="36" t="s">
        <v>117</v>
      </c>
      <c r="B147" s="36" t="s">
        <v>355</v>
      </c>
      <c r="C147" s="36" t="s">
        <v>686</v>
      </c>
      <c r="D147" s="36"/>
      <c r="E147" s="36"/>
      <c r="F147" s="36"/>
    </row>
    <row r="148" spans="1:6" x14ac:dyDescent="0.2">
      <c r="A148" s="36" t="s">
        <v>118</v>
      </c>
      <c r="B148" s="36" t="s">
        <v>357</v>
      </c>
      <c r="C148" s="36" t="s">
        <v>685</v>
      </c>
      <c r="D148" s="36"/>
      <c r="E148" s="36"/>
      <c r="F148" s="36"/>
    </row>
    <row r="149" spans="1:6" x14ac:dyDescent="0.2">
      <c r="A149" s="36" t="s">
        <v>119</v>
      </c>
      <c r="B149" s="36" t="s">
        <v>358</v>
      </c>
      <c r="C149" s="36" t="s">
        <v>684</v>
      </c>
      <c r="D149" s="36"/>
      <c r="E149" s="36"/>
      <c r="F149" s="36"/>
    </row>
    <row r="150" spans="1:6" x14ac:dyDescent="0.2">
      <c r="A150" s="36" t="s">
        <v>120</v>
      </c>
      <c r="B150" s="36" t="s">
        <v>355</v>
      </c>
      <c r="C150" s="36" t="s">
        <v>683</v>
      </c>
      <c r="D150" s="36"/>
      <c r="E150" s="36"/>
      <c r="F150" s="36"/>
    </row>
    <row r="151" spans="1:6" x14ac:dyDescent="0.2">
      <c r="A151" s="36" t="s">
        <v>121</v>
      </c>
      <c r="B151" s="36" t="s">
        <v>357</v>
      </c>
      <c r="C151" s="36" t="s">
        <v>682</v>
      </c>
      <c r="D151" s="36"/>
      <c r="E151" s="36"/>
      <c r="F151" s="36"/>
    </row>
    <row r="152" spans="1:6" x14ac:dyDescent="0.2">
      <c r="A152" s="36" t="s">
        <v>122</v>
      </c>
      <c r="B152" s="36" t="s">
        <v>358</v>
      </c>
      <c r="C152" s="36" t="s">
        <v>681</v>
      </c>
      <c r="D152" s="36"/>
      <c r="E152" s="36"/>
      <c r="F152" s="36"/>
    </row>
    <row r="153" spans="1:6" x14ac:dyDescent="0.2">
      <c r="A153" s="36" t="s">
        <v>123</v>
      </c>
      <c r="B153" s="36" t="s">
        <v>355</v>
      </c>
      <c r="C153" s="36" t="s">
        <v>680</v>
      </c>
      <c r="D153" s="36"/>
      <c r="E153" s="36"/>
      <c r="F153" s="36"/>
    </row>
    <row r="154" spans="1:6" x14ac:dyDescent="0.2">
      <c r="A154" s="36" t="s">
        <v>124</v>
      </c>
      <c r="B154" s="36" t="s">
        <v>357</v>
      </c>
      <c r="C154" s="36" t="s">
        <v>679</v>
      </c>
      <c r="D154" s="36"/>
      <c r="E154" s="36"/>
      <c r="F154" s="36"/>
    </row>
    <row r="155" spans="1:6" x14ac:dyDescent="0.2">
      <c r="A155" s="36" t="s">
        <v>125</v>
      </c>
      <c r="B155" s="36" t="s">
        <v>358</v>
      </c>
      <c r="C155" s="36" t="s">
        <v>678</v>
      </c>
      <c r="D155" s="36"/>
      <c r="E155" s="36"/>
      <c r="F155" s="36"/>
    </row>
    <row r="156" spans="1:6" x14ac:dyDescent="0.2">
      <c r="A156" s="36" t="s">
        <v>126</v>
      </c>
      <c r="B156" s="36" t="s">
        <v>355</v>
      </c>
      <c r="C156" s="36" t="s">
        <v>677</v>
      </c>
      <c r="D156" s="36"/>
      <c r="E156" s="36"/>
      <c r="F156" s="36"/>
    </row>
    <row r="157" spans="1:6" x14ac:dyDescent="0.2">
      <c r="A157" s="36" t="s">
        <v>127</v>
      </c>
      <c r="B157" s="36" t="s">
        <v>357</v>
      </c>
      <c r="C157" s="36" t="s">
        <v>676</v>
      </c>
      <c r="D157" s="36"/>
      <c r="E157" s="36"/>
      <c r="F157" s="36"/>
    </row>
    <row r="158" spans="1:6" x14ac:dyDescent="0.2">
      <c r="A158" s="36" t="s">
        <v>128</v>
      </c>
      <c r="B158" s="36" t="s">
        <v>358</v>
      </c>
      <c r="C158" s="36" t="s">
        <v>675</v>
      </c>
      <c r="D158" s="36"/>
      <c r="E158" s="36"/>
      <c r="F158" s="36"/>
    </row>
    <row r="159" spans="1:6" x14ac:dyDescent="0.2">
      <c r="A159" s="36" t="s">
        <v>129</v>
      </c>
      <c r="B159" s="36" t="s">
        <v>355</v>
      </c>
      <c r="C159" s="36" t="s">
        <v>674</v>
      </c>
      <c r="D159" s="36"/>
      <c r="E159" s="36"/>
      <c r="F159" s="36"/>
    </row>
    <row r="160" spans="1:6" x14ac:dyDescent="0.2">
      <c r="A160" s="36" t="s">
        <v>130</v>
      </c>
      <c r="B160" s="36" t="s">
        <v>357</v>
      </c>
      <c r="C160" s="36" t="s">
        <v>673</v>
      </c>
      <c r="D160" s="36"/>
      <c r="E160" s="36"/>
      <c r="F160" s="36"/>
    </row>
    <row r="161" spans="1:6" x14ac:dyDescent="0.2">
      <c r="A161" s="36" t="s">
        <v>131</v>
      </c>
      <c r="B161" s="36" t="s">
        <v>358</v>
      </c>
      <c r="C161" s="36" t="s">
        <v>672</v>
      </c>
      <c r="D161" s="36"/>
      <c r="E161" s="36"/>
      <c r="F161" s="36"/>
    </row>
    <row r="162" spans="1:6" x14ac:dyDescent="0.2">
      <c r="A162" s="36" t="s">
        <v>132</v>
      </c>
      <c r="B162" s="36" t="s">
        <v>355</v>
      </c>
      <c r="C162" s="36" t="s">
        <v>671</v>
      </c>
      <c r="D162" s="36"/>
      <c r="E162" s="36"/>
      <c r="F162" s="36"/>
    </row>
    <row r="163" spans="1:6" x14ac:dyDescent="0.2">
      <c r="A163" s="36" t="s">
        <v>133</v>
      </c>
      <c r="B163" s="36" t="s">
        <v>357</v>
      </c>
      <c r="C163" s="36" t="s">
        <v>670</v>
      </c>
      <c r="D163" s="36"/>
      <c r="E163" s="36"/>
      <c r="F163" s="36"/>
    </row>
    <row r="164" spans="1:6" x14ac:dyDescent="0.2">
      <c r="A164" s="36" t="s">
        <v>134</v>
      </c>
      <c r="B164" s="36" t="s">
        <v>358</v>
      </c>
      <c r="C164" s="36" t="s">
        <v>669</v>
      </c>
      <c r="D164" s="36"/>
      <c r="E164" s="36"/>
      <c r="F164" s="36"/>
    </row>
    <row r="165" spans="1:6" x14ac:dyDescent="0.2">
      <c r="A165" s="36" t="s">
        <v>135</v>
      </c>
      <c r="B165" s="36" t="s">
        <v>355</v>
      </c>
      <c r="C165" s="36" t="s">
        <v>668</v>
      </c>
      <c r="D165" s="36"/>
      <c r="E165" s="36"/>
      <c r="F165" s="36"/>
    </row>
    <row r="166" spans="1:6" x14ac:dyDescent="0.2">
      <c r="A166" s="36" t="s">
        <v>136</v>
      </c>
      <c r="B166" s="36" t="s">
        <v>357</v>
      </c>
      <c r="C166" s="36" t="s">
        <v>667</v>
      </c>
      <c r="D166" s="36"/>
      <c r="E166" s="36"/>
      <c r="F166" s="36"/>
    </row>
    <row r="167" spans="1:6" x14ac:dyDescent="0.2">
      <c r="A167" s="36" t="s">
        <v>137</v>
      </c>
      <c r="B167" s="36" t="s">
        <v>358</v>
      </c>
      <c r="C167" s="36" t="s">
        <v>666</v>
      </c>
      <c r="D167" s="36"/>
      <c r="E167" s="36"/>
      <c r="F167" s="36"/>
    </row>
    <row r="168" spans="1:6" x14ac:dyDescent="0.2">
      <c r="A168" s="36" t="s">
        <v>138</v>
      </c>
      <c r="B168" s="36" t="s">
        <v>355</v>
      </c>
      <c r="C168" s="36" t="s">
        <v>665</v>
      </c>
      <c r="D168" s="36"/>
      <c r="E168" s="36"/>
      <c r="F168" s="36"/>
    </row>
    <row r="169" spans="1:6" x14ac:dyDescent="0.2">
      <c r="A169" s="36" t="s">
        <v>139</v>
      </c>
      <c r="B169" s="36" t="s">
        <v>357</v>
      </c>
      <c r="C169" s="36" t="s">
        <v>664</v>
      </c>
      <c r="D169" s="36"/>
      <c r="E169" s="36"/>
      <c r="F169" s="36"/>
    </row>
    <row r="170" spans="1:6" x14ac:dyDescent="0.2">
      <c r="A170" s="36" t="s">
        <v>140</v>
      </c>
      <c r="B170" s="36" t="s">
        <v>358</v>
      </c>
      <c r="C170" s="36" t="s">
        <v>663</v>
      </c>
      <c r="D170" s="36"/>
      <c r="E170" s="36"/>
      <c r="F170" s="36"/>
    </row>
    <row r="171" spans="1:6" x14ac:dyDescent="0.2">
      <c r="A171" s="36" t="s">
        <v>141</v>
      </c>
      <c r="B171" s="36" t="s">
        <v>355</v>
      </c>
      <c r="C171" s="36" t="s">
        <v>662</v>
      </c>
      <c r="D171" s="36"/>
      <c r="E171" s="36"/>
      <c r="F171" s="36"/>
    </row>
    <row r="172" spans="1:6" x14ac:dyDescent="0.2">
      <c r="A172" s="36" t="s">
        <v>142</v>
      </c>
      <c r="B172" s="36" t="s">
        <v>357</v>
      </c>
      <c r="C172" s="36" t="s">
        <v>661</v>
      </c>
      <c r="D172" s="36"/>
      <c r="E172" s="36"/>
      <c r="F172" s="36"/>
    </row>
    <row r="173" spans="1:6" x14ac:dyDescent="0.2">
      <c r="A173" s="36" t="s">
        <v>143</v>
      </c>
      <c r="B173" s="36" t="s">
        <v>358</v>
      </c>
      <c r="C173" s="36" t="s">
        <v>660</v>
      </c>
      <c r="D173" s="36"/>
      <c r="E173" s="36"/>
      <c r="F173" s="36"/>
    </row>
    <row r="174" spans="1:6" x14ac:dyDescent="0.2">
      <c r="A174" s="36" t="s">
        <v>144</v>
      </c>
      <c r="B174" s="36" t="s">
        <v>355</v>
      </c>
      <c r="C174" s="36" t="s">
        <v>659</v>
      </c>
      <c r="D174" s="36"/>
      <c r="E174" s="36"/>
      <c r="F174" s="36"/>
    </row>
    <row r="175" spans="1:6" x14ac:dyDescent="0.2">
      <c r="A175" s="36" t="s">
        <v>145</v>
      </c>
      <c r="B175" s="36" t="s">
        <v>357</v>
      </c>
      <c r="C175" s="36" t="s">
        <v>658</v>
      </c>
      <c r="D175" s="36"/>
      <c r="E175" s="36"/>
      <c r="F175" s="36"/>
    </row>
    <row r="176" spans="1:6" x14ac:dyDescent="0.2">
      <c r="A176" s="36" t="s">
        <v>146</v>
      </c>
      <c r="B176" s="36" t="s">
        <v>358</v>
      </c>
      <c r="C176" s="36" t="s">
        <v>657</v>
      </c>
      <c r="D176" s="36"/>
      <c r="E176" s="36"/>
      <c r="F176" s="36"/>
    </row>
    <row r="177" spans="1:6" x14ac:dyDescent="0.2">
      <c r="A177" s="36" t="s">
        <v>147</v>
      </c>
      <c r="B177" s="36" t="s">
        <v>355</v>
      </c>
      <c r="C177" s="36" t="s">
        <v>656</v>
      </c>
      <c r="D177" s="36"/>
      <c r="E177" s="36"/>
      <c r="F177" s="36"/>
    </row>
    <row r="178" spans="1:6" x14ac:dyDescent="0.2">
      <c r="A178" s="36" t="s">
        <v>148</v>
      </c>
      <c r="B178" s="36" t="s">
        <v>357</v>
      </c>
      <c r="C178" s="36" t="s">
        <v>655</v>
      </c>
      <c r="D178" s="36"/>
      <c r="E178" s="36"/>
      <c r="F178" s="36"/>
    </row>
    <row r="179" spans="1:6" x14ac:dyDescent="0.2">
      <c r="A179" s="36" t="s">
        <v>149</v>
      </c>
      <c r="B179" s="36" t="s">
        <v>358</v>
      </c>
      <c r="C179" s="36" t="s">
        <v>654</v>
      </c>
      <c r="D179" s="36"/>
      <c r="E179" s="36"/>
      <c r="F179" s="36"/>
    </row>
    <row r="180" spans="1:6" x14ac:dyDescent="0.2">
      <c r="A180" s="36" t="s">
        <v>328</v>
      </c>
      <c r="B180" s="36" t="s">
        <v>345</v>
      </c>
      <c r="C180" s="36" t="s">
        <v>808</v>
      </c>
      <c r="D180" s="36"/>
      <c r="E180" s="36"/>
      <c r="F180" s="36"/>
    </row>
    <row r="181" spans="1:6" x14ac:dyDescent="0.2">
      <c r="A181" s="36" t="s">
        <v>329</v>
      </c>
      <c r="B181" s="36" t="s">
        <v>345</v>
      </c>
      <c r="C181" s="36" t="s">
        <v>809</v>
      </c>
      <c r="D181" s="36"/>
      <c r="E181" s="36"/>
      <c r="F181" s="36"/>
    </row>
    <row r="182" spans="1:6" x14ac:dyDescent="0.2">
      <c r="A182" s="36" t="s">
        <v>330</v>
      </c>
      <c r="B182" s="36" t="s">
        <v>345</v>
      </c>
      <c r="C182" s="36" t="s">
        <v>810</v>
      </c>
      <c r="D182" s="36"/>
      <c r="E182" s="36"/>
      <c r="F182" s="36"/>
    </row>
    <row r="183" spans="1:6" x14ac:dyDescent="0.2">
      <c r="A183" s="36" t="s">
        <v>331</v>
      </c>
      <c r="B183" s="36" t="s">
        <v>345</v>
      </c>
      <c r="C183" s="36" t="s">
        <v>811</v>
      </c>
      <c r="D183" s="36"/>
      <c r="E183" s="36"/>
      <c r="F183" s="36"/>
    </row>
    <row r="184" spans="1:6" x14ac:dyDescent="0.2">
      <c r="A184" s="36" t="s">
        <v>332</v>
      </c>
      <c r="B184" s="36" t="s">
        <v>345</v>
      </c>
      <c r="C184" s="36" t="s">
        <v>812</v>
      </c>
      <c r="D184" s="36"/>
      <c r="E184" s="36"/>
      <c r="F184" s="36"/>
    </row>
    <row r="185" spans="1:6" x14ac:dyDescent="0.2">
      <c r="A185" s="36" t="s">
        <v>333</v>
      </c>
      <c r="B185" s="36" t="s">
        <v>345</v>
      </c>
      <c r="C185" s="36" t="s">
        <v>813</v>
      </c>
      <c r="D185" s="36"/>
      <c r="E185" s="36"/>
      <c r="F185" s="36"/>
    </row>
    <row r="186" spans="1:6" x14ac:dyDescent="0.2">
      <c r="A186" s="36" t="s">
        <v>334</v>
      </c>
      <c r="B186" s="36" t="s">
        <v>345</v>
      </c>
      <c r="C186" s="36" t="s">
        <v>814</v>
      </c>
      <c r="D186" s="36"/>
      <c r="E186" s="36"/>
      <c r="F186" s="36"/>
    </row>
    <row r="187" spans="1:6" x14ac:dyDescent="0.2">
      <c r="A187" s="36" t="s">
        <v>150</v>
      </c>
      <c r="B187" s="36" t="s">
        <v>349</v>
      </c>
      <c r="C187" s="36" t="s">
        <v>653</v>
      </c>
      <c r="D187" s="36"/>
      <c r="E187" s="36"/>
      <c r="F187" s="36"/>
    </row>
    <row r="188" spans="1:6" x14ac:dyDescent="0.2">
      <c r="A188" s="36" t="s">
        <v>151</v>
      </c>
      <c r="B188" s="36" t="s">
        <v>349</v>
      </c>
      <c r="C188" s="36" t="s">
        <v>652</v>
      </c>
      <c r="D188" s="36"/>
      <c r="E188" s="36"/>
      <c r="F188" s="36"/>
    </row>
    <row r="189" spans="1:6" x14ac:dyDescent="0.2">
      <c r="A189" s="36" t="s">
        <v>152</v>
      </c>
      <c r="B189" s="36" t="s">
        <v>349</v>
      </c>
      <c r="C189" s="36" t="s">
        <v>651</v>
      </c>
      <c r="D189" s="36"/>
      <c r="E189" s="36"/>
      <c r="F189" s="36"/>
    </row>
    <row r="190" spans="1:6" x14ac:dyDescent="0.2">
      <c r="A190" s="36" t="s">
        <v>153</v>
      </c>
      <c r="B190" s="36" t="s">
        <v>349</v>
      </c>
      <c r="C190" s="36" t="s">
        <v>650</v>
      </c>
      <c r="D190" s="36"/>
      <c r="E190" s="36"/>
      <c r="F190" s="36"/>
    </row>
    <row r="191" spans="1:6" x14ac:dyDescent="0.2">
      <c r="A191" s="36" t="s">
        <v>154</v>
      </c>
      <c r="B191" s="36" t="s">
        <v>350</v>
      </c>
      <c r="C191" s="36" t="s">
        <v>649</v>
      </c>
      <c r="D191" s="36"/>
      <c r="E191" s="36"/>
      <c r="F191" s="36"/>
    </row>
    <row r="192" spans="1:6" x14ac:dyDescent="0.2">
      <c r="A192" s="36" t="s">
        <v>283</v>
      </c>
      <c r="B192" s="36" t="s">
        <v>353</v>
      </c>
      <c r="C192" s="36" t="s">
        <v>648</v>
      </c>
      <c r="D192" s="36"/>
      <c r="E192" s="36"/>
      <c r="F192" s="36"/>
    </row>
    <row r="193" spans="1:6" x14ac:dyDescent="0.2">
      <c r="A193" s="36" t="s">
        <v>155</v>
      </c>
      <c r="B193" s="36" t="s">
        <v>351</v>
      </c>
      <c r="C193" s="36" t="s">
        <v>647</v>
      </c>
      <c r="D193" s="36"/>
      <c r="E193" s="36"/>
      <c r="F193" s="36"/>
    </row>
    <row r="194" spans="1:6" x14ac:dyDescent="0.2">
      <c r="A194" s="36" t="s">
        <v>156</v>
      </c>
      <c r="B194" s="36" t="s">
        <v>349</v>
      </c>
      <c r="C194" s="36" t="s">
        <v>646</v>
      </c>
      <c r="D194" s="36"/>
      <c r="E194" s="36"/>
      <c r="F194" s="36"/>
    </row>
    <row r="195" spans="1:6" x14ac:dyDescent="0.2">
      <c r="A195" s="36" t="s">
        <v>335</v>
      </c>
      <c r="B195" s="36" t="s">
        <v>345</v>
      </c>
      <c r="C195" s="36" t="s">
        <v>815</v>
      </c>
      <c r="D195" s="36"/>
      <c r="E195" s="36"/>
      <c r="F195" s="36"/>
    </row>
    <row r="196" spans="1:6" x14ac:dyDescent="0.2">
      <c r="A196" s="36" t="s">
        <v>336</v>
      </c>
      <c r="B196" s="36" t="s">
        <v>345</v>
      </c>
      <c r="C196" s="36" t="s">
        <v>816</v>
      </c>
      <c r="D196" s="36"/>
      <c r="E196" s="36"/>
      <c r="F196" s="36"/>
    </row>
    <row r="197" spans="1:6" x14ac:dyDescent="0.2">
      <c r="A197" s="36" t="s">
        <v>337</v>
      </c>
      <c r="B197" s="36" t="s">
        <v>345</v>
      </c>
      <c r="C197" s="36" t="s">
        <v>817</v>
      </c>
      <c r="D197" s="36"/>
      <c r="E197" s="36"/>
      <c r="F197" s="36"/>
    </row>
    <row r="198" spans="1:6" x14ac:dyDescent="0.2">
      <c r="A198" s="36" t="s">
        <v>338</v>
      </c>
      <c r="B198" s="36" t="s">
        <v>345</v>
      </c>
      <c r="C198" s="36" t="s">
        <v>818</v>
      </c>
      <c r="D198" s="36"/>
      <c r="E198" s="36"/>
      <c r="F198" s="36"/>
    </row>
    <row r="199" spans="1:6" x14ac:dyDescent="0.2">
      <c r="A199" s="36" t="s">
        <v>339</v>
      </c>
      <c r="B199" s="36" t="s">
        <v>345</v>
      </c>
      <c r="C199" s="36" t="s">
        <v>819</v>
      </c>
      <c r="D199" s="36"/>
      <c r="E199" s="36"/>
      <c r="F199" s="36"/>
    </row>
    <row r="200" spans="1:6" x14ac:dyDescent="0.2">
      <c r="A200" s="36" t="s">
        <v>340</v>
      </c>
      <c r="B200" s="36" t="s">
        <v>345</v>
      </c>
      <c r="C200" s="36" t="s">
        <v>820</v>
      </c>
      <c r="D200" s="36"/>
      <c r="E200" s="36"/>
      <c r="F200" s="36"/>
    </row>
    <row r="201" spans="1:6" x14ac:dyDescent="0.2">
      <c r="A201" s="36" t="s">
        <v>341</v>
      </c>
      <c r="B201" s="36" t="s">
        <v>345</v>
      </c>
      <c r="C201" s="36" t="s">
        <v>821</v>
      </c>
      <c r="D201" s="36"/>
      <c r="E201" s="36"/>
      <c r="F201" s="36"/>
    </row>
    <row r="202" spans="1:6" x14ac:dyDescent="0.2">
      <c r="A202" s="36" t="s">
        <v>157</v>
      </c>
      <c r="B202" s="36" t="s">
        <v>349</v>
      </c>
      <c r="C202" s="36" t="s">
        <v>645</v>
      </c>
      <c r="D202" s="36"/>
      <c r="E202" s="36"/>
      <c r="F202" s="36"/>
    </row>
    <row r="203" spans="1:6" x14ac:dyDescent="0.2">
      <c r="A203" s="36" t="s">
        <v>320</v>
      </c>
      <c r="B203" s="36" t="s">
        <v>349</v>
      </c>
      <c r="C203" s="36" t="s">
        <v>644</v>
      </c>
      <c r="D203" s="36"/>
      <c r="E203" s="36"/>
      <c r="F203" s="36"/>
    </row>
    <row r="204" spans="1:6" x14ac:dyDescent="0.2">
      <c r="A204" s="36" t="s">
        <v>158</v>
      </c>
      <c r="B204" s="36" t="s">
        <v>349</v>
      </c>
      <c r="C204" s="36" t="s">
        <v>643</v>
      </c>
      <c r="D204" s="36"/>
      <c r="E204" s="36"/>
      <c r="F204" s="36"/>
    </row>
    <row r="205" spans="1:6" x14ac:dyDescent="0.2">
      <c r="A205" s="36" t="s">
        <v>159</v>
      </c>
      <c r="B205" s="36" t="s">
        <v>349</v>
      </c>
      <c r="C205" s="36" t="s">
        <v>642</v>
      </c>
      <c r="D205" s="36"/>
      <c r="E205" s="36"/>
      <c r="F205" s="36"/>
    </row>
    <row r="206" spans="1:6" x14ac:dyDescent="0.2">
      <c r="A206" s="36" t="s">
        <v>160</v>
      </c>
      <c r="B206" s="36" t="s">
        <v>350</v>
      </c>
      <c r="C206" s="36" t="s">
        <v>641</v>
      </c>
      <c r="D206" s="36"/>
      <c r="E206" s="36"/>
      <c r="F206" s="36"/>
    </row>
    <row r="207" spans="1:6" x14ac:dyDescent="0.2">
      <c r="A207" s="36" t="s">
        <v>161</v>
      </c>
      <c r="B207" s="36" t="s">
        <v>351</v>
      </c>
      <c r="C207" s="36" t="s">
        <v>640</v>
      </c>
      <c r="D207" s="36"/>
      <c r="E207" s="36"/>
      <c r="F207" s="36"/>
    </row>
    <row r="208" spans="1:6" x14ac:dyDescent="0.2">
      <c r="A208" s="36" t="s">
        <v>162</v>
      </c>
      <c r="B208" s="36" t="s">
        <v>349</v>
      </c>
      <c r="C208" s="36" t="s">
        <v>639</v>
      </c>
      <c r="D208" s="36"/>
      <c r="E208" s="36"/>
      <c r="F208" s="36"/>
    </row>
    <row r="209" spans="1:6" x14ac:dyDescent="0.2">
      <c r="A209" s="36" t="s">
        <v>163</v>
      </c>
      <c r="B209" s="36" t="s">
        <v>345</v>
      </c>
      <c r="C209" s="36" t="s">
        <v>638</v>
      </c>
      <c r="D209" s="36"/>
      <c r="E209" s="36"/>
      <c r="F209" s="36"/>
    </row>
    <row r="210" spans="1:6" x14ac:dyDescent="0.2">
      <c r="A210" s="36" t="s">
        <v>164</v>
      </c>
      <c r="B210" s="36" t="s">
        <v>345</v>
      </c>
      <c r="C210" s="36" t="s">
        <v>637</v>
      </c>
      <c r="D210" s="36"/>
      <c r="E210" s="36"/>
      <c r="F210" s="36"/>
    </row>
    <row r="211" spans="1:6" x14ac:dyDescent="0.2">
      <c r="A211" s="36" t="s">
        <v>165</v>
      </c>
      <c r="B211" s="36" t="s">
        <v>345</v>
      </c>
      <c r="C211" s="36" t="s">
        <v>636</v>
      </c>
      <c r="D211" s="36"/>
      <c r="E211" s="36"/>
      <c r="F211" s="36"/>
    </row>
    <row r="212" spans="1:6" x14ac:dyDescent="0.2">
      <c r="A212" s="36" t="s">
        <v>3</v>
      </c>
      <c r="B212" s="36" t="s">
        <v>345</v>
      </c>
      <c r="C212" s="36" t="s">
        <v>635</v>
      </c>
      <c r="D212" s="36"/>
      <c r="E212" s="36"/>
      <c r="F212" s="36"/>
    </row>
    <row r="213" spans="1:6" x14ac:dyDescent="0.2">
      <c r="A213" s="36" t="s">
        <v>166</v>
      </c>
      <c r="B213" s="36" t="s">
        <v>345</v>
      </c>
      <c r="C213" s="36" t="s">
        <v>634</v>
      </c>
      <c r="D213" s="36"/>
      <c r="E213" s="36"/>
      <c r="F213" s="36"/>
    </row>
    <row r="214" spans="1:6" x14ac:dyDescent="0.2">
      <c r="A214" s="36" t="s">
        <v>167</v>
      </c>
      <c r="B214" s="36" t="s">
        <v>345</v>
      </c>
      <c r="C214" s="36" t="s">
        <v>633</v>
      </c>
      <c r="D214" s="36"/>
      <c r="E214" s="36"/>
      <c r="F214" s="36"/>
    </row>
    <row r="215" spans="1:6" x14ac:dyDescent="0.2">
      <c r="A215" s="36" t="s">
        <v>4</v>
      </c>
      <c r="B215" s="36" t="s">
        <v>345</v>
      </c>
      <c r="C215" s="36" t="s">
        <v>632</v>
      </c>
      <c r="D215" s="36"/>
      <c r="E215" s="36"/>
      <c r="F215" s="36"/>
    </row>
    <row r="216" spans="1:6" x14ac:dyDescent="0.2">
      <c r="A216" s="36" t="s">
        <v>168</v>
      </c>
      <c r="B216" s="36" t="s">
        <v>345</v>
      </c>
      <c r="C216" s="36" t="s">
        <v>631</v>
      </c>
      <c r="D216" s="36"/>
      <c r="E216" s="36"/>
      <c r="F216" s="36"/>
    </row>
    <row r="217" spans="1:6" x14ac:dyDescent="0.2">
      <c r="A217" s="36" t="s">
        <v>169</v>
      </c>
      <c r="B217" s="36" t="s">
        <v>345</v>
      </c>
      <c r="C217" s="36" t="s">
        <v>630</v>
      </c>
      <c r="D217" s="36"/>
      <c r="E217" s="36"/>
      <c r="F217" s="36"/>
    </row>
    <row r="218" spans="1:6" x14ac:dyDescent="0.2">
      <c r="A218" s="36" t="s">
        <v>170</v>
      </c>
      <c r="B218" s="36" t="s">
        <v>345</v>
      </c>
      <c r="C218" s="36" t="s">
        <v>629</v>
      </c>
      <c r="D218" s="36"/>
      <c r="E218" s="36"/>
      <c r="F218" s="36"/>
    </row>
    <row r="219" spans="1:6" x14ac:dyDescent="0.2">
      <c r="A219" s="36" t="s">
        <v>171</v>
      </c>
      <c r="B219" s="36" t="s">
        <v>345</v>
      </c>
      <c r="C219" s="36" t="s">
        <v>628</v>
      </c>
      <c r="D219" s="36"/>
      <c r="E219" s="36"/>
      <c r="F219" s="36"/>
    </row>
    <row r="220" spans="1:6" x14ac:dyDescent="0.2">
      <c r="A220" s="36" t="s">
        <v>172</v>
      </c>
      <c r="B220" s="36" t="s">
        <v>345</v>
      </c>
      <c r="C220" s="36" t="s">
        <v>627</v>
      </c>
      <c r="D220" s="36"/>
      <c r="E220" s="36"/>
      <c r="F220" s="36"/>
    </row>
    <row r="221" spans="1:6" x14ac:dyDescent="0.2">
      <c r="A221" s="36" t="s">
        <v>173</v>
      </c>
      <c r="B221" s="36" t="s">
        <v>345</v>
      </c>
      <c r="C221" s="36" t="s">
        <v>626</v>
      </c>
      <c r="D221" s="36"/>
      <c r="E221" s="36"/>
      <c r="F221" s="36"/>
    </row>
    <row r="222" spans="1:6" x14ac:dyDescent="0.2">
      <c r="A222" s="36" t="s">
        <v>174</v>
      </c>
      <c r="B222" s="36" t="s">
        <v>345</v>
      </c>
      <c r="C222" s="36" t="s">
        <v>625</v>
      </c>
      <c r="D222" s="36"/>
      <c r="E222" s="36"/>
      <c r="F222" s="36"/>
    </row>
    <row r="223" spans="1:6" x14ac:dyDescent="0.2">
      <c r="A223" s="36" t="s">
        <v>175</v>
      </c>
      <c r="B223" s="36" t="s">
        <v>354</v>
      </c>
      <c r="C223" s="36" t="s">
        <v>624</v>
      </c>
      <c r="D223" s="36"/>
      <c r="E223" s="36"/>
      <c r="F223" s="36"/>
    </row>
    <row r="224" spans="1:6" x14ac:dyDescent="0.2">
      <c r="A224" s="36" t="s">
        <v>321</v>
      </c>
      <c r="B224" s="36" t="s">
        <v>354</v>
      </c>
      <c r="C224" s="36" t="s">
        <v>623</v>
      </c>
      <c r="D224" s="36"/>
      <c r="E224" s="36"/>
      <c r="F224" s="36"/>
    </row>
    <row r="225" spans="1:6" x14ac:dyDescent="0.2">
      <c r="A225" s="36" t="s">
        <v>176</v>
      </c>
      <c r="B225" s="36" t="s">
        <v>354</v>
      </c>
      <c r="C225" s="36" t="s">
        <v>622</v>
      </c>
      <c r="D225" s="36"/>
      <c r="E225" s="36"/>
      <c r="F225" s="36"/>
    </row>
    <row r="226" spans="1:6" x14ac:dyDescent="0.2">
      <c r="A226" s="36" t="s">
        <v>177</v>
      </c>
      <c r="B226" s="36" t="s">
        <v>354</v>
      </c>
      <c r="C226" s="36" t="s">
        <v>621</v>
      </c>
      <c r="D226" s="36"/>
      <c r="E226" s="36"/>
      <c r="F226" s="36"/>
    </row>
    <row r="227" spans="1:6" x14ac:dyDescent="0.2">
      <c r="A227" s="36" t="s">
        <v>178</v>
      </c>
      <c r="B227" s="36" t="s">
        <v>354</v>
      </c>
      <c r="C227" s="36" t="s">
        <v>620</v>
      </c>
      <c r="D227" s="36"/>
      <c r="E227" s="36"/>
      <c r="F227" s="36"/>
    </row>
    <row r="228" spans="1:6" x14ac:dyDescent="0.2">
      <c r="A228" s="36" t="s">
        <v>179</v>
      </c>
      <c r="B228" s="36" t="s">
        <v>354</v>
      </c>
      <c r="C228" s="36" t="s">
        <v>619</v>
      </c>
      <c r="D228" s="36"/>
      <c r="E228" s="36"/>
      <c r="F228" s="36"/>
    </row>
    <row r="229" spans="1:6" x14ac:dyDescent="0.2">
      <c r="A229" s="36" t="s">
        <v>180</v>
      </c>
      <c r="B229" s="36" t="s">
        <v>355</v>
      </c>
      <c r="C229" s="36" t="s">
        <v>618</v>
      </c>
      <c r="D229" s="36"/>
      <c r="E229" s="36"/>
      <c r="F229" s="36"/>
    </row>
    <row r="230" spans="1:6" x14ac:dyDescent="0.2">
      <c r="A230" s="36" t="s">
        <v>181</v>
      </c>
      <c r="B230" s="36" t="s">
        <v>355</v>
      </c>
      <c r="C230" s="36" t="s">
        <v>617</v>
      </c>
      <c r="D230" s="36"/>
      <c r="E230" s="36"/>
      <c r="F230" s="36"/>
    </row>
    <row r="231" spans="1:6" x14ac:dyDescent="0.2">
      <c r="A231" s="36" t="s">
        <v>182</v>
      </c>
      <c r="B231" s="36" t="s">
        <v>355</v>
      </c>
      <c r="C231" s="36" t="s">
        <v>616</v>
      </c>
      <c r="D231" s="36"/>
      <c r="E231" s="36"/>
      <c r="F231" s="36"/>
    </row>
    <row r="232" spans="1:6" x14ac:dyDescent="0.2">
      <c r="A232" s="36" t="s">
        <v>183</v>
      </c>
      <c r="B232" s="36" t="s">
        <v>355</v>
      </c>
      <c r="C232" s="36" t="s">
        <v>615</v>
      </c>
      <c r="D232" s="36"/>
      <c r="E232" s="36"/>
      <c r="F232" s="36"/>
    </row>
    <row r="233" spans="1:6" x14ac:dyDescent="0.2">
      <c r="A233" s="36" t="s">
        <v>184</v>
      </c>
      <c r="B233" s="36" t="s">
        <v>355</v>
      </c>
      <c r="C233" s="36" t="s">
        <v>614</v>
      </c>
      <c r="D233" s="36"/>
      <c r="E233" s="36"/>
      <c r="F233" s="36"/>
    </row>
    <row r="234" spans="1:6" x14ac:dyDescent="0.2">
      <c r="A234" s="36" t="s">
        <v>185</v>
      </c>
      <c r="B234" s="36" t="s">
        <v>355</v>
      </c>
      <c r="C234" s="36" t="s">
        <v>613</v>
      </c>
      <c r="D234" s="36"/>
      <c r="E234" s="36"/>
      <c r="F234" s="36"/>
    </row>
    <row r="235" spans="1:6" x14ac:dyDescent="0.2">
      <c r="A235" s="36" t="s">
        <v>186</v>
      </c>
      <c r="B235" s="36" t="s">
        <v>355</v>
      </c>
      <c r="C235" s="36" t="s">
        <v>612</v>
      </c>
      <c r="D235" s="36"/>
      <c r="E235" s="36"/>
      <c r="F235" s="36"/>
    </row>
    <row r="236" spans="1:6" x14ac:dyDescent="0.2">
      <c r="A236" s="36" t="s">
        <v>187</v>
      </c>
      <c r="B236" s="36" t="s">
        <v>356</v>
      </c>
      <c r="C236" s="36" t="s">
        <v>611</v>
      </c>
      <c r="D236" s="36"/>
      <c r="E236" s="36"/>
      <c r="F236" s="36"/>
    </row>
    <row r="237" spans="1:6" x14ac:dyDescent="0.2">
      <c r="A237" s="36" t="s">
        <v>188</v>
      </c>
      <c r="B237" s="36" t="s">
        <v>356</v>
      </c>
      <c r="C237" s="36" t="s">
        <v>610</v>
      </c>
      <c r="D237" s="36"/>
      <c r="E237" s="36"/>
      <c r="F237" s="36"/>
    </row>
    <row r="238" spans="1:6" x14ac:dyDescent="0.2">
      <c r="A238" s="36" t="s">
        <v>189</v>
      </c>
      <c r="B238" s="36" t="s">
        <v>356</v>
      </c>
      <c r="C238" s="36" t="s">
        <v>609</v>
      </c>
      <c r="D238" s="36"/>
      <c r="E238" s="36"/>
      <c r="F238" s="36"/>
    </row>
    <row r="239" spans="1:6" x14ac:dyDescent="0.2">
      <c r="A239" s="36" t="s">
        <v>190</v>
      </c>
      <c r="B239" s="36" t="s">
        <v>356</v>
      </c>
      <c r="C239" s="36" t="s">
        <v>608</v>
      </c>
      <c r="D239" s="36"/>
      <c r="E239" s="36"/>
      <c r="F239" s="36"/>
    </row>
    <row r="240" spans="1:6" x14ac:dyDescent="0.2">
      <c r="A240" s="36" t="s">
        <v>191</v>
      </c>
      <c r="B240" s="36" t="s">
        <v>356</v>
      </c>
      <c r="C240" s="36" t="s">
        <v>607</v>
      </c>
      <c r="D240" s="36"/>
      <c r="E240" s="36"/>
      <c r="F240" s="36"/>
    </row>
    <row r="241" spans="1:6" x14ac:dyDescent="0.2">
      <c r="A241" s="36" t="s">
        <v>192</v>
      </c>
      <c r="B241" s="36" t="s">
        <v>356</v>
      </c>
      <c r="C241" s="36" t="s">
        <v>606</v>
      </c>
      <c r="D241" s="36"/>
      <c r="E241" s="36"/>
      <c r="F241" s="36"/>
    </row>
    <row r="242" spans="1:6" x14ac:dyDescent="0.2">
      <c r="A242" s="36" t="s">
        <v>193</v>
      </c>
      <c r="B242" s="36" t="s">
        <v>356</v>
      </c>
      <c r="C242" s="36" t="s">
        <v>605</v>
      </c>
      <c r="D242" s="36"/>
      <c r="E242" s="36"/>
      <c r="F242" s="36"/>
    </row>
    <row r="243" spans="1:6" x14ac:dyDescent="0.2">
      <c r="A243" s="36" t="s">
        <v>194</v>
      </c>
      <c r="B243" s="36" t="s">
        <v>355</v>
      </c>
      <c r="C243" s="36" t="s">
        <v>604</v>
      </c>
      <c r="D243" s="36"/>
      <c r="E243" s="36"/>
      <c r="F243" s="36"/>
    </row>
    <row r="244" spans="1:6" x14ac:dyDescent="0.2">
      <c r="A244" s="36" t="s">
        <v>197</v>
      </c>
      <c r="B244" s="36" t="s">
        <v>357</v>
      </c>
      <c r="C244" s="36" t="s">
        <v>603</v>
      </c>
      <c r="D244" s="36"/>
      <c r="E244" s="36"/>
      <c r="F244" s="36"/>
    </row>
    <row r="245" spans="1:6" x14ac:dyDescent="0.2">
      <c r="A245" s="36" t="s">
        <v>198</v>
      </c>
      <c r="B245" s="36" t="s">
        <v>358</v>
      </c>
      <c r="C245" s="36" t="s">
        <v>602</v>
      </c>
      <c r="D245" s="36"/>
      <c r="E245" s="36"/>
      <c r="F245" s="36"/>
    </row>
    <row r="246" spans="1:6" x14ac:dyDescent="0.2">
      <c r="A246" s="36" t="s">
        <v>195</v>
      </c>
      <c r="B246" s="36" t="s">
        <v>355</v>
      </c>
      <c r="C246" s="36" t="s">
        <v>601</v>
      </c>
      <c r="D246" s="36"/>
      <c r="E246" s="36"/>
      <c r="F246" s="36"/>
    </row>
    <row r="247" spans="1:6" x14ac:dyDescent="0.2">
      <c r="A247" s="36" t="s">
        <v>199</v>
      </c>
      <c r="B247" s="36" t="s">
        <v>357</v>
      </c>
      <c r="C247" s="36" t="s">
        <v>600</v>
      </c>
      <c r="D247" s="36"/>
      <c r="E247" s="36"/>
      <c r="F247" s="36"/>
    </row>
    <row r="248" spans="1:6" x14ac:dyDescent="0.2">
      <c r="A248" s="36" t="s">
        <v>200</v>
      </c>
      <c r="B248" s="36" t="s">
        <v>358</v>
      </c>
      <c r="C248" s="36" t="s">
        <v>599</v>
      </c>
      <c r="D248" s="36"/>
      <c r="E248" s="36"/>
      <c r="F248" s="36"/>
    </row>
    <row r="249" spans="1:6" x14ac:dyDescent="0.2">
      <c r="A249" s="36" t="s">
        <v>196</v>
      </c>
      <c r="B249" s="36" t="s">
        <v>355</v>
      </c>
      <c r="C249" s="36" t="s">
        <v>598</v>
      </c>
      <c r="D249" s="36"/>
      <c r="E249" s="36"/>
      <c r="F249" s="36"/>
    </row>
    <row r="250" spans="1:6" x14ac:dyDescent="0.2">
      <c r="A250" s="36" t="s">
        <v>201</v>
      </c>
      <c r="B250" s="36" t="s">
        <v>357</v>
      </c>
      <c r="C250" s="36" t="s">
        <v>597</v>
      </c>
      <c r="D250" s="36"/>
      <c r="E250" s="36"/>
      <c r="F250" s="36"/>
    </row>
    <row r="251" spans="1:6" x14ac:dyDescent="0.2">
      <c r="A251" s="36" t="s">
        <v>202</v>
      </c>
      <c r="B251" s="36" t="s">
        <v>358</v>
      </c>
      <c r="C251" s="36" t="s">
        <v>596</v>
      </c>
      <c r="D251" s="36"/>
      <c r="E251" s="36"/>
      <c r="F251" s="36"/>
    </row>
    <row r="252" spans="1:6" x14ac:dyDescent="0.2">
      <c r="A252" s="36" t="s">
        <v>203</v>
      </c>
      <c r="B252" s="36" t="s">
        <v>355</v>
      </c>
      <c r="C252" s="36" t="s">
        <v>595</v>
      </c>
      <c r="D252" s="36"/>
      <c r="E252" s="36"/>
      <c r="F252" s="36"/>
    </row>
    <row r="253" spans="1:6" x14ac:dyDescent="0.2">
      <c r="A253" s="36" t="s">
        <v>204</v>
      </c>
      <c r="B253" s="36" t="s">
        <v>357</v>
      </c>
      <c r="C253" s="36" t="s">
        <v>594</v>
      </c>
      <c r="D253" s="36"/>
      <c r="E253" s="36"/>
      <c r="F253" s="36"/>
    </row>
    <row r="254" spans="1:6" x14ac:dyDescent="0.2">
      <c r="A254" s="36" t="s">
        <v>205</v>
      </c>
      <c r="B254" s="36" t="s">
        <v>358</v>
      </c>
      <c r="C254" s="36" t="s">
        <v>593</v>
      </c>
      <c r="D254" s="36"/>
      <c r="E254" s="36"/>
      <c r="F254" s="36"/>
    </row>
    <row r="255" spans="1:6" x14ac:dyDescent="0.2">
      <c r="A255" s="36" t="s">
        <v>206</v>
      </c>
      <c r="B255" s="36" t="s">
        <v>355</v>
      </c>
      <c r="C255" s="36" t="s">
        <v>592</v>
      </c>
      <c r="D255" s="36"/>
      <c r="E255" s="36"/>
      <c r="F255" s="36"/>
    </row>
    <row r="256" spans="1:6" x14ac:dyDescent="0.2">
      <c r="A256" s="36" t="s">
        <v>207</v>
      </c>
      <c r="B256" s="36" t="s">
        <v>357</v>
      </c>
      <c r="C256" s="36" t="s">
        <v>591</v>
      </c>
      <c r="D256" s="36"/>
      <c r="E256" s="36"/>
      <c r="F256" s="36"/>
    </row>
    <row r="257" spans="1:6" x14ac:dyDescent="0.2">
      <c r="A257" s="36" t="s">
        <v>208</v>
      </c>
      <c r="B257" s="36" t="s">
        <v>358</v>
      </c>
      <c r="C257" s="36" t="s">
        <v>590</v>
      </c>
      <c r="D257" s="36"/>
      <c r="E257" s="36"/>
      <c r="F257" s="36"/>
    </row>
    <row r="258" spans="1:6" x14ac:dyDescent="0.2">
      <c r="A258" s="36" t="s">
        <v>209</v>
      </c>
      <c r="B258" s="36" t="s">
        <v>355</v>
      </c>
      <c r="C258" s="36" t="s">
        <v>592</v>
      </c>
      <c r="D258" s="36"/>
      <c r="E258" s="36"/>
      <c r="F258" s="36"/>
    </row>
    <row r="259" spans="1:6" x14ac:dyDescent="0.2">
      <c r="A259" s="36" t="s">
        <v>210</v>
      </c>
      <c r="B259" s="36" t="s">
        <v>357</v>
      </c>
      <c r="C259" s="36" t="s">
        <v>591</v>
      </c>
      <c r="D259" s="36"/>
      <c r="E259" s="36"/>
      <c r="F259" s="36"/>
    </row>
    <row r="260" spans="1:6" x14ac:dyDescent="0.2">
      <c r="A260" s="36" t="s">
        <v>211</v>
      </c>
      <c r="B260" s="36" t="s">
        <v>358</v>
      </c>
      <c r="C260" s="36" t="s">
        <v>590</v>
      </c>
      <c r="D260" s="36"/>
      <c r="E260" s="36"/>
      <c r="F260" s="36"/>
    </row>
    <row r="261" spans="1:6" x14ac:dyDescent="0.2">
      <c r="A261" s="36" t="s">
        <v>212</v>
      </c>
      <c r="B261" s="36" t="s">
        <v>355</v>
      </c>
      <c r="C261" s="36" t="s">
        <v>592</v>
      </c>
      <c r="D261" s="36"/>
      <c r="E261" s="36"/>
      <c r="F261" s="36"/>
    </row>
    <row r="262" spans="1:6" x14ac:dyDescent="0.2">
      <c r="A262" s="36" t="s">
        <v>213</v>
      </c>
      <c r="B262" s="36" t="s">
        <v>357</v>
      </c>
      <c r="C262" s="36" t="s">
        <v>591</v>
      </c>
      <c r="D262" s="36"/>
      <c r="E262" s="36"/>
      <c r="F262" s="36"/>
    </row>
    <row r="263" spans="1:6" x14ac:dyDescent="0.2">
      <c r="A263" s="36" t="s">
        <v>214</v>
      </c>
      <c r="B263" s="36" t="s">
        <v>358</v>
      </c>
      <c r="C263" s="36" t="s">
        <v>590</v>
      </c>
      <c r="D263" s="36"/>
      <c r="E263" s="36"/>
      <c r="F263" s="36"/>
    </row>
    <row r="264" spans="1:6" x14ac:dyDescent="0.2">
      <c r="A264" s="36" t="s">
        <v>215</v>
      </c>
      <c r="B264" s="36" t="s">
        <v>355</v>
      </c>
      <c r="C264" s="36" t="s">
        <v>589</v>
      </c>
      <c r="D264" s="36"/>
      <c r="E264" s="36"/>
      <c r="F264" s="36"/>
    </row>
    <row r="265" spans="1:6" x14ac:dyDescent="0.2">
      <c r="A265" s="36" t="s">
        <v>216</v>
      </c>
      <c r="B265" s="36" t="s">
        <v>357</v>
      </c>
      <c r="C265" s="36" t="s">
        <v>588</v>
      </c>
      <c r="D265" s="36"/>
      <c r="E265" s="36"/>
      <c r="F265" s="36"/>
    </row>
    <row r="266" spans="1:6" x14ac:dyDescent="0.2">
      <c r="A266" s="36" t="s">
        <v>217</v>
      </c>
      <c r="B266" s="36" t="s">
        <v>358</v>
      </c>
      <c r="C266" s="36" t="s">
        <v>587</v>
      </c>
      <c r="D266" s="36"/>
      <c r="E266" s="36"/>
      <c r="F266" s="36"/>
    </row>
    <row r="267" spans="1:6" x14ac:dyDescent="0.2">
      <c r="A267" s="36" t="s">
        <v>218</v>
      </c>
      <c r="B267" s="36" t="s">
        <v>355</v>
      </c>
      <c r="C267" s="36" t="s">
        <v>586</v>
      </c>
      <c r="D267" s="36"/>
      <c r="E267" s="36"/>
      <c r="F267" s="36"/>
    </row>
    <row r="268" spans="1:6" x14ac:dyDescent="0.2">
      <c r="A268" s="36" t="s">
        <v>219</v>
      </c>
      <c r="B268" s="36" t="s">
        <v>357</v>
      </c>
      <c r="C268" s="36" t="s">
        <v>585</v>
      </c>
      <c r="D268" s="36"/>
      <c r="E268" s="36"/>
      <c r="F268" s="36"/>
    </row>
    <row r="269" spans="1:6" x14ac:dyDescent="0.2">
      <c r="A269" s="36" t="s">
        <v>220</v>
      </c>
      <c r="B269" s="36" t="s">
        <v>358</v>
      </c>
      <c r="C269" s="36" t="s">
        <v>584</v>
      </c>
      <c r="D269" s="36"/>
      <c r="E269" s="36"/>
      <c r="F269" s="36"/>
    </row>
    <row r="270" spans="1:6" x14ac:dyDescent="0.2">
      <c r="A270" s="36" t="s">
        <v>221</v>
      </c>
      <c r="B270" s="36" t="s">
        <v>355</v>
      </c>
      <c r="C270" s="36" t="s">
        <v>583</v>
      </c>
      <c r="D270" s="36"/>
      <c r="E270" s="36"/>
      <c r="F270" s="36"/>
    </row>
    <row r="271" spans="1:6" x14ac:dyDescent="0.2">
      <c r="A271" s="36" t="s">
        <v>222</v>
      </c>
      <c r="B271" s="36" t="s">
        <v>357</v>
      </c>
      <c r="C271" s="36" t="s">
        <v>582</v>
      </c>
      <c r="D271" s="36"/>
      <c r="E271" s="36"/>
      <c r="F271" s="36"/>
    </row>
    <row r="272" spans="1:6" x14ac:dyDescent="0.2">
      <c r="A272" s="36" t="s">
        <v>223</v>
      </c>
      <c r="B272" s="36" t="s">
        <v>358</v>
      </c>
      <c r="C272" s="36" t="s">
        <v>581</v>
      </c>
      <c r="D272" s="36"/>
      <c r="E272" s="36"/>
      <c r="F272" s="36"/>
    </row>
    <row r="273" spans="1:6" x14ac:dyDescent="0.2">
      <c r="A273" s="36" t="s">
        <v>224</v>
      </c>
      <c r="B273" s="36" t="s">
        <v>355</v>
      </c>
      <c r="C273" s="36" t="s">
        <v>580</v>
      </c>
      <c r="D273" s="36"/>
      <c r="E273" s="36"/>
      <c r="F273" s="36"/>
    </row>
    <row r="274" spans="1:6" x14ac:dyDescent="0.2">
      <c r="A274" s="36" t="s">
        <v>225</v>
      </c>
      <c r="B274" s="36" t="s">
        <v>357</v>
      </c>
      <c r="C274" s="36" t="s">
        <v>579</v>
      </c>
      <c r="D274" s="36"/>
      <c r="E274" s="36"/>
      <c r="F274" s="36"/>
    </row>
    <row r="275" spans="1:6" x14ac:dyDescent="0.2">
      <c r="A275" s="36" t="s">
        <v>226</v>
      </c>
      <c r="B275" s="36" t="s">
        <v>358</v>
      </c>
      <c r="C275" s="36" t="s">
        <v>578</v>
      </c>
      <c r="D275" s="36"/>
      <c r="E275" s="36"/>
      <c r="F275" s="36"/>
    </row>
    <row r="276" spans="1:6" x14ac:dyDescent="0.2">
      <c r="A276" s="1" t="s">
        <v>227</v>
      </c>
      <c r="B276" s="36" t="s">
        <v>355</v>
      </c>
      <c r="C276" s="36" t="s">
        <v>577</v>
      </c>
      <c r="D276" s="36"/>
      <c r="E276" s="36"/>
      <c r="F276" s="36"/>
    </row>
    <row r="277" spans="1:6" x14ac:dyDescent="0.2">
      <c r="A277" s="1" t="s">
        <v>228</v>
      </c>
      <c r="B277" s="36" t="s">
        <v>357</v>
      </c>
      <c r="C277" s="36" t="s">
        <v>576</v>
      </c>
      <c r="D277" s="36"/>
      <c r="E277" s="36"/>
      <c r="F277" s="36"/>
    </row>
    <row r="278" spans="1:6" x14ac:dyDescent="0.2">
      <c r="A278" s="1" t="s">
        <v>229</v>
      </c>
      <c r="B278" s="36" t="s">
        <v>358</v>
      </c>
      <c r="C278" s="36" t="s">
        <v>575</v>
      </c>
      <c r="D278" s="36"/>
      <c r="E278" s="36"/>
      <c r="F278" s="36"/>
    </row>
    <row r="279" spans="1:6" x14ac:dyDescent="0.2">
      <c r="A279" s="1" t="s">
        <v>230</v>
      </c>
      <c r="B279" s="36" t="s">
        <v>355</v>
      </c>
      <c r="C279" s="36" t="s">
        <v>577</v>
      </c>
      <c r="D279" s="36"/>
      <c r="E279" s="36"/>
      <c r="F279" s="36"/>
    </row>
    <row r="280" spans="1:6" x14ac:dyDescent="0.2">
      <c r="A280" s="1" t="s">
        <v>231</v>
      </c>
      <c r="B280" s="36" t="s">
        <v>357</v>
      </c>
      <c r="C280" s="36" t="s">
        <v>576</v>
      </c>
      <c r="D280" s="36"/>
      <c r="E280" s="36"/>
      <c r="F280" s="36"/>
    </row>
    <row r="281" spans="1:6" x14ac:dyDescent="0.2">
      <c r="A281" s="1" t="s">
        <v>232</v>
      </c>
      <c r="B281" s="36" t="s">
        <v>358</v>
      </c>
      <c r="C281" s="36" t="s">
        <v>575</v>
      </c>
      <c r="D281" s="36"/>
      <c r="E281" s="36"/>
      <c r="F281" s="36"/>
    </row>
    <row r="282" spans="1:6" x14ac:dyDescent="0.2">
      <c r="A282" s="1" t="s">
        <v>233</v>
      </c>
      <c r="B282" s="36" t="s">
        <v>355</v>
      </c>
      <c r="C282" s="36" t="s">
        <v>577</v>
      </c>
      <c r="D282" s="36"/>
      <c r="E282" s="36"/>
      <c r="F282" s="36"/>
    </row>
    <row r="283" spans="1:6" x14ac:dyDescent="0.2">
      <c r="A283" s="1" t="s">
        <v>234</v>
      </c>
      <c r="B283" s="36" t="s">
        <v>357</v>
      </c>
      <c r="C283" s="36" t="s">
        <v>576</v>
      </c>
      <c r="D283" s="36"/>
      <c r="E283" s="36"/>
      <c r="F283" s="36"/>
    </row>
    <row r="284" spans="1:6" x14ac:dyDescent="0.2">
      <c r="A284" s="1" t="s">
        <v>235</v>
      </c>
      <c r="B284" s="36" t="s">
        <v>358</v>
      </c>
      <c r="C284" s="36" t="s">
        <v>575</v>
      </c>
      <c r="D284" s="36"/>
      <c r="E284" s="36"/>
      <c r="F284" s="36"/>
    </row>
    <row r="285" spans="1:6" x14ac:dyDescent="0.2">
      <c r="A285" s="36" t="s">
        <v>236</v>
      </c>
      <c r="B285" s="36" t="s">
        <v>355</v>
      </c>
      <c r="C285" s="36" t="s">
        <v>574</v>
      </c>
      <c r="D285" s="36"/>
      <c r="E285" s="36"/>
      <c r="F285" s="36"/>
    </row>
    <row r="286" spans="1:6" x14ac:dyDescent="0.2">
      <c r="A286" s="36" t="s">
        <v>237</v>
      </c>
      <c r="B286" s="36" t="s">
        <v>357</v>
      </c>
      <c r="C286" s="36" t="s">
        <v>573</v>
      </c>
      <c r="D286" s="36"/>
      <c r="E286" s="36"/>
      <c r="F286" s="36"/>
    </row>
    <row r="287" spans="1:6" x14ac:dyDescent="0.2">
      <c r="A287" s="36" t="s">
        <v>238</v>
      </c>
      <c r="B287" s="36" t="s">
        <v>358</v>
      </c>
      <c r="C287" s="36" t="s">
        <v>572</v>
      </c>
      <c r="D287" s="36"/>
      <c r="E287" s="36"/>
      <c r="F287" s="36"/>
    </row>
    <row r="288" spans="1:6" x14ac:dyDescent="0.2">
      <c r="A288" s="36" t="s">
        <v>239</v>
      </c>
      <c r="B288" s="36" t="s">
        <v>355</v>
      </c>
      <c r="C288" s="36" t="s">
        <v>571</v>
      </c>
      <c r="D288" s="36"/>
      <c r="E288" s="36"/>
      <c r="F288" s="36"/>
    </row>
    <row r="289" spans="1:6" x14ac:dyDescent="0.2">
      <c r="A289" s="36" t="s">
        <v>240</v>
      </c>
      <c r="B289" s="36" t="s">
        <v>357</v>
      </c>
      <c r="C289" s="36" t="s">
        <v>570</v>
      </c>
      <c r="D289" s="36"/>
      <c r="E289" s="36"/>
      <c r="F289" s="36"/>
    </row>
    <row r="290" spans="1:6" x14ac:dyDescent="0.2">
      <c r="A290" s="36" t="s">
        <v>241</v>
      </c>
      <c r="B290" s="36" t="s">
        <v>358</v>
      </c>
      <c r="C290" s="36" t="s">
        <v>569</v>
      </c>
      <c r="D290" s="36"/>
      <c r="E290" s="36"/>
      <c r="F290" s="36"/>
    </row>
    <row r="291" spans="1:6" x14ac:dyDescent="0.2">
      <c r="A291" s="36" t="s">
        <v>242</v>
      </c>
      <c r="B291" s="36" t="s">
        <v>355</v>
      </c>
      <c r="C291" s="36" t="s">
        <v>568</v>
      </c>
      <c r="D291" s="36"/>
      <c r="E291" s="36"/>
      <c r="F291" s="36"/>
    </row>
    <row r="292" spans="1:6" x14ac:dyDescent="0.2">
      <c r="A292" s="36" t="s">
        <v>243</v>
      </c>
      <c r="B292" s="36" t="s">
        <v>357</v>
      </c>
      <c r="C292" s="36" t="s">
        <v>567</v>
      </c>
      <c r="D292" s="36"/>
      <c r="E292" s="36"/>
      <c r="F292" s="36"/>
    </row>
    <row r="293" spans="1:6" x14ac:dyDescent="0.2">
      <c r="A293" s="36" t="s">
        <v>244</v>
      </c>
      <c r="B293" s="36" t="s">
        <v>358</v>
      </c>
      <c r="C293" s="36" t="s">
        <v>566</v>
      </c>
      <c r="D293" s="36"/>
      <c r="E293" s="36"/>
      <c r="F293" s="36"/>
    </row>
    <row r="294" spans="1:6" x14ac:dyDescent="0.2">
      <c r="A294" s="1" t="s">
        <v>245</v>
      </c>
      <c r="B294" s="36" t="s">
        <v>355</v>
      </c>
      <c r="C294" s="36" t="s">
        <v>565</v>
      </c>
      <c r="D294" s="36"/>
      <c r="E294" s="36"/>
      <c r="F294" s="36"/>
    </row>
    <row r="295" spans="1:6" x14ac:dyDescent="0.2">
      <c r="A295" s="1" t="s">
        <v>246</v>
      </c>
      <c r="B295" s="36" t="s">
        <v>357</v>
      </c>
      <c r="C295" s="36" t="s">
        <v>564</v>
      </c>
      <c r="D295" s="36"/>
      <c r="E295" s="36"/>
      <c r="F295" s="36"/>
    </row>
    <row r="296" spans="1:6" x14ac:dyDescent="0.2">
      <c r="A296" s="1" t="s">
        <v>247</v>
      </c>
      <c r="B296" s="36" t="s">
        <v>358</v>
      </c>
      <c r="C296" s="36" t="s">
        <v>563</v>
      </c>
      <c r="D296" s="36"/>
      <c r="E296" s="36"/>
      <c r="F296" s="36"/>
    </row>
    <row r="297" spans="1:6" x14ac:dyDescent="0.2">
      <c r="A297" s="1" t="s">
        <v>248</v>
      </c>
      <c r="B297" s="36" t="s">
        <v>355</v>
      </c>
      <c r="C297" s="36" t="s">
        <v>562</v>
      </c>
      <c r="D297" s="36"/>
      <c r="E297" s="36"/>
      <c r="F297" s="36"/>
    </row>
    <row r="298" spans="1:6" x14ac:dyDescent="0.2">
      <c r="A298" s="1" t="s">
        <v>249</v>
      </c>
      <c r="B298" s="36" t="s">
        <v>357</v>
      </c>
      <c r="C298" s="36" t="s">
        <v>561</v>
      </c>
      <c r="D298" s="36"/>
      <c r="E298" s="36"/>
      <c r="F298" s="36"/>
    </row>
    <row r="299" spans="1:6" x14ac:dyDescent="0.2">
      <c r="A299" s="1" t="s">
        <v>250</v>
      </c>
      <c r="B299" s="36" t="s">
        <v>358</v>
      </c>
      <c r="C299" s="36" t="s">
        <v>560</v>
      </c>
      <c r="D299" s="36"/>
      <c r="E299" s="36"/>
      <c r="F299" s="36"/>
    </row>
    <row r="300" spans="1:6" x14ac:dyDescent="0.2">
      <c r="A300" s="1" t="s">
        <v>251</v>
      </c>
      <c r="B300" s="36" t="s">
        <v>355</v>
      </c>
      <c r="C300" s="36" t="s">
        <v>559</v>
      </c>
      <c r="D300" s="36"/>
      <c r="E300" s="36"/>
      <c r="F300" s="36"/>
    </row>
    <row r="301" spans="1:6" x14ac:dyDescent="0.2">
      <c r="A301" s="1" t="s">
        <v>252</v>
      </c>
      <c r="B301" s="36" t="s">
        <v>357</v>
      </c>
      <c r="C301" s="36" t="s">
        <v>558</v>
      </c>
      <c r="D301" s="36"/>
      <c r="E301" s="36"/>
      <c r="F301" s="36"/>
    </row>
    <row r="302" spans="1:6" x14ac:dyDescent="0.2">
      <c r="A302" s="1" t="s">
        <v>253</v>
      </c>
      <c r="B302" s="36" t="s">
        <v>358</v>
      </c>
      <c r="C302" s="36" t="s">
        <v>557</v>
      </c>
      <c r="D302" s="36"/>
      <c r="E302" s="36"/>
      <c r="F302" s="36"/>
    </row>
    <row r="303" spans="1:6" x14ac:dyDescent="0.2">
      <c r="A303" s="1" t="s">
        <v>254</v>
      </c>
      <c r="B303" s="36" t="s">
        <v>355</v>
      </c>
      <c r="C303" s="36" t="s">
        <v>556</v>
      </c>
      <c r="D303" s="36"/>
      <c r="E303" s="36"/>
      <c r="F303" s="36"/>
    </row>
    <row r="304" spans="1:6" x14ac:dyDescent="0.2">
      <c r="A304" s="1" t="s">
        <v>255</v>
      </c>
      <c r="B304" s="36" t="s">
        <v>357</v>
      </c>
      <c r="C304" s="36" t="s">
        <v>555</v>
      </c>
      <c r="D304" s="36"/>
      <c r="E304" s="36"/>
      <c r="F304" s="36"/>
    </row>
    <row r="305" spans="1:6" x14ac:dyDescent="0.2">
      <c r="A305" s="1" t="s">
        <v>256</v>
      </c>
      <c r="B305" s="36" t="s">
        <v>358</v>
      </c>
      <c r="C305" s="36" t="s">
        <v>554</v>
      </c>
      <c r="D305" s="36"/>
      <c r="E305" s="36"/>
      <c r="F305" s="36"/>
    </row>
    <row r="306" spans="1:6" x14ac:dyDescent="0.2">
      <c r="A306" s="1" t="s">
        <v>257</v>
      </c>
      <c r="B306" s="36" t="s">
        <v>355</v>
      </c>
      <c r="C306" s="36" t="s">
        <v>553</v>
      </c>
      <c r="D306" s="36"/>
      <c r="E306" s="36"/>
      <c r="F306" s="36"/>
    </row>
    <row r="307" spans="1:6" x14ac:dyDescent="0.2">
      <c r="A307" s="36" t="s">
        <v>258</v>
      </c>
      <c r="B307" s="36" t="s">
        <v>357</v>
      </c>
      <c r="C307" s="36" t="s">
        <v>552</v>
      </c>
      <c r="D307" s="36"/>
      <c r="E307" s="36"/>
      <c r="F307" s="36"/>
    </row>
    <row r="308" spans="1:6" x14ac:dyDescent="0.2">
      <c r="A308" s="36" t="s">
        <v>259</v>
      </c>
      <c r="B308" s="36" t="s">
        <v>358</v>
      </c>
      <c r="C308" s="36" t="s">
        <v>551</v>
      </c>
      <c r="D308" s="36"/>
      <c r="E308" s="36"/>
      <c r="F308" s="36"/>
    </row>
    <row r="309" spans="1:6" x14ac:dyDescent="0.2">
      <c r="A309" s="1" t="s">
        <v>260</v>
      </c>
      <c r="B309" s="36" t="s">
        <v>355</v>
      </c>
      <c r="C309" s="36" t="s">
        <v>550</v>
      </c>
      <c r="D309" s="36"/>
      <c r="E309" s="36"/>
      <c r="F309" s="36"/>
    </row>
    <row r="310" spans="1:6" x14ac:dyDescent="0.2">
      <c r="A310" s="36" t="s">
        <v>261</v>
      </c>
      <c r="B310" s="36" t="s">
        <v>357</v>
      </c>
      <c r="C310" s="36" t="s">
        <v>549</v>
      </c>
      <c r="D310" s="36"/>
      <c r="E310" s="36"/>
      <c r="F310" s="36"/>
    </row>
    <row r="311" spans="1:6" x14ac:dyDescent="0.2">
      <c r="A311" s="36" t="s">
        <v>262</v>
      </c>
      <c r="B311" s="36" t="s">
        <v>358</v>
      </c>
      <c r="C311" s="36" t="s">
        <v>548</v>
      </c>
      <c r="D311" s="36"/>
      <c r="E311" s="36"/>
      <c r="F311" s="36"/>
    </row>
    <row r="312" spans="1:6" x14ac:dyDescent="0.2">
      <c r="A312" s="1" t="s">
        <v>263</v>
      </c>
      <c r="B312" s="36" t="s">
        <v>355</v>
      </c>
      <c r="C312" s="36" t="s">
        <v>547</v>
      </c>
      <c r="D312" s="36"/>
      <c r="E312" s="36"/>
      <c r="F312" s="36"/>
    </row>
    <row r="313" spans="1:6" x14ac:dyDescent="0.2">
      <c r="A313" s="1" t="s">
        <v>264</v>
      </c>
      <c r="B313" s="36" t="s">
        <v>357</v>
      </c>
      <c r="C313" s="36" t="s">
        <v>546</v>
      </c>
      <c r="D313" s="36"/>
      <c r="E313" s="36"/>
      <c r="F313" s="36"/>
    </row>
    <row r="314" spans="1:6" x14ac:dyDescent="0.2">
      <c r="A314" s="1" t="s">
        <v>265</v>
      </c>
      <c r="B314" s="36" t="s">
        <v>358</v>
      </c>
      <c r="C314" s="36" t="s">
        <v>545</v>
      </c>
      <c r="D314" s="36"/>
      <c r="E314" s="36"/>
      <c r="F314" s="36"/>
    </row>
    <row r="315" spans="1:6" x14ac:dyDescent="0.2">
      <c r="A315" s="1" t="s">
        <v>266</v>
      </c>
      <c r="B315" s="36" t="s">
        <v>355</v>
      </c>
      <c r="C315" s="36" t="s">
        <v>544</v>
      </c>
      <c r="D315" s="36"/>
      <c r="E315" s="36"/>
      <c r="F315" s="36"/>
    </row>
    <row r="316" spans="1:6" x14ac:dyDescent="0.2">
      <c r="A316" s="1" t="s">
        <v>267</v>
      </c>
      <c r="B316" s="36" t="s">
        <v>357</v>
      </c>
      <c r="C316" s="36" t="s">
        <v>543</v>
      </c>
      <c r="D316" s="36"/>
      <c r="E316" s="36"/>
      <c r="F316" s="36"/>
    </row>
    <row r="317" spans="1:6" x14ac:dyDescent="0.2">
      <c r="A317" s="1" t="s">
        <v>268</v>
      </c>
      <c r="B317" s="36" t="s">
        <v>358</v>
      </c>
      <c r="C317" s="36" t="s">
        <v>542</v>
      </c>
      <c r="D317" s="36"/>
      <c r="E317" s="36"/>
      <c r="F317" s="36"/>
    </row>
    <row r="318" spans="1:6" x14ac:dyDescent="0.2">
      <c r="A318" s="1" t="s">
        <v>269</v>
      </c>
      <c r="B318" s="36" t="s">
        <v>355</v>
      </c>
      <c r="C318" s="36" t="s">
        <v>541</v>
      </c>
      <c r="D318" s="36"/>
      <c r="E318" s="36"/>
      <c r="F318" s="36"/>
    </row>
    <row r="319" spans="1:6" x14ac:dyDescent="0.2">
      <c r="A319" s="1" t="s">
        <v>270</v>
      </c>
      <c r="B319" s="36" t="s">
        <v>357</v>
      </c>
      <c r="C319" s="36" t="s">
        <v>540</v>
      </c>
      <c r="D319" s="36"/>
      <c r="E319" s="36"/>
      <c r="F319" s="36"/>
    </row>
    <row r="320" spans="1:6" x14ac:dyDescent="0.2">
      <c r="A320" s="1" t="s">
        <v>271</v>
      </c>
      <c r="B320" s="36" t="s">
        <v>358</v>
      </c>
      <c r="C320" s="36" t="s">
        <v>539</v>
      </c>
      <c r="D320" s="36"/>
      <c r="E320" s="36"/>
      <c r="F320" s="36"/>
    </row>
    <row r="321" spans="1:6" x14ac:dyDescent="0.2">
      <c r="A321" s="1" t="s">
        <v>272</v>
      </c>
      <c r="B321" s="36" t="s">
        <v>355</v>
      </c>
      <c r="C321" s="36" t="s">
        <v>538</v>
      </c>
      <c r="D321" s="36"/>
      <c r="E321" s="36"/>
      <c r="F321" s="36"/>
    </row>
    <row r="322" spans="1:6" x14ac:dyDescent="0.2">
      <c r="A322" s="1" t="s">
        <v>273</v>
      </c>
      <c r="B322" s="36" t="s">
        <v>357</v>
      </c>
      <c r="C322" s="36" t="s">
        <v>537</v>
      </c>
      <c r="D322" s="36"/>
      <c r="E322" s="36"/>
      <c r="F322" s="36"/>
    </row>
    <row r="323" spans="1:6" x14ac:dyDescent="0.2">
      <c r="A323" s="1" t="s">
        <v>274</v>
      </c>
      <c r="B323" s="36" t="s">
        <v>358</v>
      </c>
      <c r="C323" s="36" t="s">
        <v>536</v>
      </c>
      <c r="D323" s="36"/>
      <c r="E323" s="36"/>
      <c r="F323" s="36"/>
    </row>
    <row r="324" spans="1:6" x14ac:dyDescent="0.2">
      <c r="A324" s="1" t="s">
        <v>275</v>
      </c>
      <c r="B324" s="36" t="s">
        <v>355</v>
      </c>
      <c r="C324" s="36" t="s">
        <v>535</v>
      </c>
      <c r="D324" s="36"/>
      <c r="E324" s="36"/>
      <c r="F324" s="36"/>
    </row>
    <row r="325" spans="1:6" x14ac:dyDescent="0.2">
      <c r="A325" s="1" t="s">
        <v>276</v>
      </c>
      <c r="B325" s="36" t="s">
        <v>357</v>
      </c>
      <c r="C325" s="36" t="s">
        <v>534</v>
      </c>
      <c r="D325" s="36"/>
      <c r="E325" s="36"/>
      <c r="F325" s="36"/>
    </row>
    <row r="326" spans="1:6" x14ac:dyDescent="0.2">
      <c r="A326" s="1" t="s">
        <v>277</v>
      </c>
      <c r="B326" s="36" t="s">
        <v>358</v>
      </c>
      <c r="C326" s="36" t="s">
        <v>533</v>
      </c>
      <c r="D326" s="36"/>
      <c r="E326" s="36"/>
      <c r="F326" s="36"/>
    </row>
    <row r="327" spans="1:6" x14ac:dyDescent="0.2">
      <c r="A327" s="1" t="s">
        <v>278</v>
      </c>
      <c r="B327" s="1" t="s">
        <v>345</v>
      </c>
      <c r="C327" s="36" t="s">
        <v>532</v>
      </c>
      <c r="D327" s="36"/>
      <c r="E327" s="36"/>
      <c r="F327" s="36"/>
    </row>
    <row r="328" spans="1:6" x14ac:dyDescent="0.2">
      <c r="A328" s="1" t="s">
        <v>279</v>
      </c>
      <c r="B328" s="1" t="s">
        <v>345</v>
      </c>
      <c r="C328" s="36" t="s">
        <v>531</v>
      </c>
      <c r="D328" s="36"/>
      <c r="E328" s="36"/>
      <c r="F328" s="36"/>
    </row>
    <row r="329" spans="1:6" x14ac:dyDescent="0.2">
      <c r="A329" s="1" t="s">
        <v>359</v>
      </c>
      <c r="B329" s="1" t="s">
        <v>345</v>
      </c>
      <c r="C329" s="36" t="s">
        <v>530</v>
      </c>
      <c r="D329" s="36"/>
      <c r="E329" s="36"/>
      <c r="F329" s="36"/>
    </row>
    <row r="330" spans="1:6" x14ac:dyDescent="0.2">
      <c r="A330" s="1" t="s">
        <v>360</v>
      </c>
      <c r="B330" s="1" t="s">
        <v>345</v>
      </c>
      <c r="C330" s="36" t="s">
        <v>529</v>
      </c>
      <c r="D330" s="36"/>
      <c r="E330" s="36"/>
      <c r="F330" s="36"/>
    </row>
    <row r="331" spans="1:6" x14ac:dyDescent="0.2">
      <c r="A331" s="1" t="s">
        <v>280</v>
      </c>
      <c r="B331" s="1"/>
      <c r="C331" s="36" t="s">
        <v>528</v>
      </c>
      <c r="D331" s="36"/>
      <c r="E331" s="36"/>
      <c r="F331" s="36"/>
    </row>
    <row r="332" spans="1:6" x14ac:dyDescent="0.2">
      <c r="A332" s="1" t="s">
        <v>281</v>
      </c>
      <c r="B332" s="1" t="s">
        <v>345</v>
      </c>
      <c r="C332" s="36" t="s">
        <v>527</v>
      </c>
      <c r="D332" s="36"/>
      <c r="E332" s="36"/>
      <c r="F332" s="36"/>
    </row>
    <row r="333" spans="1:6" x14ac:dyDescent="0.2">
      <c r="A333" s="1" t="s">
        <v>282</v>
      </c>
      <c r="B333" s="1" t="s">
        <v>343</v>
      </c>
      <c r="C333" s="36" t="s">
        <v>526</v>
      </c>
      <c r="D333" s="36"/>
      <c r="E333" s="36"/>
      <c r="F333" s="36"/>
    </row>
    <row r="334" spans="1:6" x14ac:dyDescent="0.2">
      <c r="A334" s="1" t="s">
        <v>302</v>
      </c>
      <c r="B334" s="1" t="s">
        <v>345</v>
      </c>
      <c r="C334" s="36" t="s">
        <v>525</v>
      </c>
      <c r="D334" s="36"/>
      <c r="E334" s="36"/>
      <c r="F334" s="36"/>
    </row>
    <row r="335" spans="1:6" x14ac:dyDescent="0.2">
      <c r="A335" s="1" t="s">
        <v>480</v>
      </c>
      <c r="B335" s="1" t="s">
        <v>345</v>
      </c>
      <c r="C335" s="36" t="s">
        <v>793</v>
      </c>
      <c r="D335" s="36"/>
      <c r="E335" s="36"/>
      <c r="F335" s="36"/>
    </row>
    <row r="336" spans="1:6" x14ac:dyDescent="0.2">
      <c r="A336" s="1" t="s">
        <v>395</v>
      </c>
      <c r="B336" s="1" t="s">
        <v>343</v>
      </c>
      <c r="C336" s="36" t="s">
        <v>524</v>
      </c>
      <c r="D336" s="36"/>
      <c r="E336" s="36"/>
      <c r="F336" s="36"/>
    </row>
  </sheetData>
  <mergeCells count="6">
    <mergeCell ref="A8:F8"/>
    <mergeCell ref="A1:F1"/>
    <mergeCell ref="A2:F2"/>
    <mergeCell ref="A3:F3"/>
    <mergeCell ref="A4:F4"/>
    <mergeCell ref="A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98D07-373D-6844-B55B-C69B9E771244}">
  <dimension ref="A1:B52"/>
  <sheetViews>
    <sheetView topLeftCell="A38" workbookViewId="0">
      <selection activeCell="B51" sqref="B51:B52"/>
    </sheetView>
  </sheetViews>
  <sheetFormatPr baseColWidth="10" defaultRowHeight="14" x14ac:dyDescent="0.2"/>
  <cols>
    <col min="1" max="1" width="10.83203125" style="2"/>
    <col min="2" max="2" width="88.1640625" style="3" customWidth="1"/>
    <col min="3" max="16384" width="10.83203125" style="2"/>
  </cols>
  <sheetData>
    <row r="1" spans="1:2" x14ac:dyDescent="0.2">
      <c r="A1" s="2" t="s">
        <v>826</v>
      </c>
      <c r="B1" s="3" t="s">
        <v>839</v>
      </c>
    </row>
    <row r="2" spans="1:2" ht="15" x14ac:dyDescent="0.2">
      <c r="A2" s="2" t="s">
        <v>1</v>
      </c>
      <c r="B2" s="4" t="s">
        <v>833</v>
      </c>
    </row>
    <row r="3" spans="1:2" ht="15" x14ac:dyDescent="0.2">
      <c r="A3" s="2" t="s">
        <v>291</v>
      </c>
      <c r="B3" s="4" t="s">
        <v>833</v>
      </c>
    </row>
    <row r="4" spans="1:2" ht="30" x14ac:dyDescent="0.2">
      <c r="A4" s="2" t="s">
        <v>292</v>
      </c>
      <c r="B4" s="5" t="s">
        <v>837</v>
      </c>
    </row>
    <row r="5" spans="1:2" ht="15" x14ac:dyDescent="0.2">
      <c r="A5" s="2" t="s">
        <v>293</v>
      </c>
      <c r="B5" s="4" t="s">
        <v>833</v>
      </c>
    </row>
    <row r="6" spans="1:2" ht="15" x14ac:dyDescent="0.2">
      <c r="A6" s="2" t="s">
        <v>295</v>
      </c>
      <c r="B6" s="4" t="s">
        <v>833</v>
      </c>
    </row>
    <row r="7" spans="1:2" ht="30" x14ac:dyDescent="0.2">
      <c r="A7" s="2" t="s">
        <v>299</v>
      </c>
      <c r="B7" s="5" t="s">
        <v>837</v>
      </c>
    </row>
    <row r="8" spans="1:2" ht="15" x14ac:dyDescent="0.2">
      <c r="A8" s="2" t="s">
        <v>380</v>
      </c>
      <c r="B8" s="4" t="s">
        <v>833</v>
      </c>
    </row>
    <row r="9" spans="1:2" ht="30" x14ac:dyDescent="0.2">
      <c r="A9" s="6" t="s">
        <v>297</v>
      </c>
      <c r="B9" s="5" t="s">
        <v>837</v>
      </c>
    </row>
    <row r="10" spans="1:2" ht="45" x14ac:dyDescent="0.2">
      <c r="A10" s="2" t="s">
        <v>366</v>
      </c>
      <c r="B10" s="5" t="s">
        <v>838</v>
      </c>
    </row>
    <row r="11" spans="1:2" ht="30" x14ac:dyDescent="0.2">
      <c r="A11" s="2" t="s">
        <v>300</v>
      </c>
      <c r="B11" s="4" t="s">
        <v>836</v>
      </c>
    </row>
    <row r="12" spans="1:2" ht="30" x14ac:dyDescent="0.2">
      <c r="A12" s="2" t="s">
        <v>386</v>
      </c>
      <c r="B12" s="5" t="s">
        <v>837</v>
      </c>
    </row>
    <row r="13" spans="1:2" ht="15" x14ac:dyDescent="0.2">
      <c r="A13" s="2" t="s">
        <v>396</v>
      </c>
      <c r="B13" s="4" t="s">
        <v>833</v>
      </c>
    </row>
    <row r="14" spans="1:2" ht="15" x14ac:dyDescent="0.2">
      <c r="A14" s="2" t="s">
        <v>399</v>
      </c>
      <c r="B14" s="4" t="s">
        <v>833</v>
      </c>
    </row>
    <row r="15" spans="1:2" ht="15" x14ac:dyDescent="0.2">
      <c r="A15" s="2" t="s">
        <v>404</v>
      </c>
      <c r="B15" s="4" t="s">
        <v>833</v>
      </c>
    </row>
    <row r="16" spans="1:2" ht="15" x14ac:dyDescent="0.2">
      <c r="A16" s="2" t="s">
        <v>387</v>
      </c>
      <c r="B16" s="4" t="s">
        <v>833</v>
      </c>
    </row>
    <row r="17" spans="1:2" ht="30" x14ac:dyDescent="0.2">
      <c r="A17" s="2" t="s">
        <v>402</v>
      </c>
      <c r="B17" s="4" t="s">
        <v>837</v>
      </c>
    </row>
    <row r="18" spans="1:2" ht="30" x14ac:dyDescent="0.2">
      <c r="A18" s="2" t="s">
        <v>413</v>
      </c>
      <c r="B18" s="4" t="s">
        <v>837</v>
      </c>
    </row>
    <row r="19" spans="1:2" ht="15" x14ac:dyDescent="0.2">
      <c r="A19" s="2" t="s">
        <v>420</v>
      </c>
      <c r="B19" s="4" t="s">
        <v>833</v>
      </c>
    </row>
    <row r="20" spans="1:2" ht="15" x14ac:dyDescent="0.2">
      <c r="A20" s="2" t="s">
        <v>426</v>
      </c>
      <c r="B20" s="4" t="s">
        <v>833</v>
      </c>
    </row>
    <row r="21" spans="1:2" ht="15" x14ac:dyDescent="0.2">
      <c r="A21" s="2" t="s">
        <v>427</v>
      </c>
      <c r="B21" s="4" t="s">
        <v>833</v>
      </c>
    </row>
    <row r="22" spans="1:2" ht="15" x14ac:dyDescent="0.2">
      <c r="A22" s="2" t="s">
        <v>428</v>
      </c>
      <c r="B22" s="4" t="s">
        <v>833</v>
      </c>
    </row>
    <row r="23" spans="1:2" ht="15" x14ac:dyDescent="0.2">
      <c r="A23" s="7" t="s">
        <v>871</v>
      </c>
      <c r="B23" s="4" t="s">
        <v>833</v>
      </c>
    </row>
    <row r="24" spans="1:2" ht="15" x14ac:dyDescent="0.2">
      <c r="A24" s="7" t="s">
        <v>872</v>
      </c>
      <c r="B24" s="4" t="s">
        <v>833</v>
      </c>
    </row>
    <row r="25" spans="1:2" ht="15" x14ac:dyDescent="0.2">
      <c r="A25" s="7" t="s">
        <v>850</v>
      </c>
      <c r="B25" s="4" t="s">
        <v>833</v>
      </c>
    </row>
    <row r="26" spans="1:2" ht="15" x14ac:dyDescent="0.2">
      <c r="A26" s="7" t="s">
        <v>860</v>
      </c>
      <c r="B26" s="4" t="s">
        <v>833</v>
      </c>
    </row>
    <row r="27" spans="1:2" ht="15" x14ac:dyDescent="0.2">
      <c r="A27" s="7" t="s">
        <v>865</v>
      </c>
      <c r="B27" s="4" t="s">
        <v>833</v>
      </c>
    </row>
    <row r="28" spans="1:2" ht="15" x14ac:dyDescent="0.2">
      <c r="A28" s="2" t="s">
        <v>430</v>
      </c>
      <c r="B28" s="4" t="s">
        <v>833</v>
      </c>
    </row>
    <row r="29" spans="1:2" ht="15" x14ac:dyDescent="0.2">
      <c r="A29" s="2" t="s">
        <v>437</v>
      </c>
      <c r="B29" s="4" t="s">
        <v>833</v>
      </c>
    </row>
    <row r="30" spans="1:2" ht="15" x14ac:dyDescent="0.2">
      <c r="A30" s="2" t="s">
        <v>443</v>
      </c>
      <c r="B30" s="4" t="s">
        <v>833</v>
      </c>
    </row>
    <row r="31" spans="1:2" ht="30" x14ac:dyDescent="0.2">
      <c r="A31" s="2" t="s">
        <v>445</v>
      </c>
      <c r="B31" s="4" t="s">
        <v>837</v>
      </c>
    </row>
    <row r="32" spans="1:2" ht="30" x14ac:dyDescent="0.2">
      <c r="A32" s="2" t="s">
        <v>449</v>
      </c>
      <c r="B32" s="4" t="s">
        <v>837</v>
      </c>
    </row>
    <row r="33" spans="1:2" ht="15" x14ac:dyDescent="0.2">
      <c r="A33" s="2" t="s">
        <v>450</v>
      </c>
      <c r="B33" s="4" t="s">
        <v>833</v>
      </c>
    </row>
    <row r="34" spans="1:2" ht="15" x14ac:dyDescent="0.2">
      <c r="A34" s="2" t="s">
        <v>451</v>
      </c>
      <c r="B34" s="4" t="s">
        <v>833</v>
      </c>
    </row>
    <row r="35" spans="1:2" ht="30" x14ac:dyDescent="0.2">
      <c r="A35" s="2" t="s">
        <v>459</v>
      </c>
      <c r="B35" s="4" t="s">
        <v>836</v>
      </c>
    </row>
    <row r="36" spans="1:2" ht="15" x14ac:dyDescent="0.2">
      <c r="A36" s="2" t="s">
        <v>463</v>
      </c>
      <c r="B36" s="4" t="s">
        <v>833</v>
      </c>
    </row>
    <row r="37" spans="1:2" ht="15" x14ac:dyDescent="0.2">
      <c r="A37" s="2" t="s">
        <v>391</v>
      </c>
      <c r="B37" s="4" t="s">
        <v>833</v>
      </c>
    </row>
    <row r="38" spans="1:2" ht="30" x14ac:dyDescent="0.2">
      <c r="A38" s="2" t="s">
        <v>473</v>
      </c>
      <c r="B38" s="4" t="s">
        <v>835</v>
      </c>
    </row>
    <row r="39" spans="1:2" ht="30" x14ac:dyDescent="0.2">
      <c r="A39" s="2" t="s">
        <v>476</v>
      </c>
      <c r="B39" s="4" t="s">
        <v>835</v>
      </c>
    </row>
    <row r="40" spans="1:2" ht="30" x14ac:dyDescent="0.2">
      <c r="A40" s="2" t="s">
        <v>478</v>
      </c>
      <c r="B40" s="4" t="s">
        <v>834</v>
      </c>
    </row>
    <row r="41" spans="1:2" ht="15" x14ac:dyDescent="0.2">
      <c r="A41" s="2" t="s">
        <v>496</v>
      </c>
      <c r="B41" s="4" t="s">
        <v>833</v>
      </c>
    </row>
    <row r="42" spans="1:2" ht="15" x14ac:dyDescent="0.2">
      <c r="A42" s="2" t="s">
        <v>503</v>
      </c>
      <c r="B42" s="4" t="s">
        <v>833</v>
      </c>
    </row>
    <row r="43" spans="1:2" ht="15" x14ac:dyDescent="0.2">
      <c r="A43" s="2" t="s">
        <v>874</v>
      </c>
      <c r="B43" s="4" t="s">
        <v>833</v>
      </c>
    </row>
    <row r="44" spans="1:2" x14ac:dyDescent="0.2">
      <c r="A44" s="2" t="s">
        <v>875</v>
      </c>
      <c r="B44" s="3" t="s">
        <v>912</v>
      </c>
    </row>
    <row r="45" spans="1:2" ht="15" x14ac:dyDescent="0.2">
      <c r="A45" s="2" t="s">
        <v>876</v>
      </c>
      <c r="B45" s="4" t="s">
        <v>833</v>
      </c>
    </row>
    <row r="46" spans="1:2" ht="15" x14ac:dyDescent="0.2">
      <c r="A46" s="2" t="s">
        <v>877</v>
      </c>
      <c r="B46" s="4" t="s">
        <v>833</v>
      </c>
    </row>
    <row r="47" spans="1:2" ht="15" x14ac:dyDescent="0.2">
      <c r="A47" s="2" t="s">
        <v>878</v>
      </c>
      <c r="B47" s="4" t="s">
        <v>833</v>
      </c>
    </row>
    <row r="48" spans="1:2" ht="15" x14ac:dyDescent="0.2">
      <c r="A48" s="2" t="s">
        <v>879</v>
      </c>
      <c r="B48" s="4" t="s">
        <v>833</v>
      </c>
    </row>
    <row r="49" spans="1:2" ht="15" x14ac:dyDescent="0.2">
      <c r="A49" s="2" t="s">
        <v>880</v>
      </c>
      <c r="B49" s="4" t="s">
        <v>833</v>
      </c>
    </row>
    <row r="50" spans="1:2" ht="30" x14ac:dyDescent="0.2">
      <c r="A50" s="2" t="s">
        <v>881</v>
      </c>
      <c r="B50" s="4" t="s">
        <v>913</v>
      </c>
    </row>
    <row r="51" spans="1:2" ht="15" x14ac:dyDescent="0.2">
      <c r="A51" s="2" t="s">
        <v>882</v>
      </c>
      <c r="B51" s="4" t="s">
        <v>833</v>
      </c>
    </row>
    <row r="52" spans="1:2" ht="15" x14ac:dyDescent="0.2">
      <c r="A52" s="2" t="s">
        <v>883</v>
      </c>
      <c r="B52" s="4" t="s">
        <v>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python_inputs</vt:lpstr>
      <vt:lpstr>vertical_input</vt:lpstr>
      <vt:lpstr>read_me</vt:lpstr>
      <vt:lpstr>adjustment_explanation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Annelise Gill-Wiehl</cp:lastModifiedBy>
  <dcterms:created xsi:type="dcterms:W3CDTF">2022-04-13T01:00:46Z</dcterms:created>
  <dcterms:modified xsi:type="dcterms:W3CDTF">2023-12-12T21:24:46Z</dcterms:modified>
</cp:coreProperties>
</file>