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annelisewiehl/Desktop/Python/Final Publication/"/>
    </mc:Choice>
  </mc:AlternateContent>
  <xr:revisionPtr revIDLastSave="0" documentId="13_ncr:1_{0DBB5B2B-4B6E-6C40-A80E-B8D17BDEF43D}" xr6:coauthVersionLast="47" xr6:coauthVersionMax="47" xr10:uidLastSave="{00000000-0000-0000-0000-000000000000}"/>
  <bookViews>
    <workbookView xWindow="1160" yWindow="760" windowWidth="21500" windowHeight="16340" activeTab="1" xr2:uid="{C885ADC1-1BBE-2B43-82EE-089BF4087DD0}"/>
  </bookViews>
  <sheets>
    <sheet name="python_inputs" sheetId="5" r:id="rId1"/>
    <sheet name="vertical_input" sheetId="4" r:id="rId2"/>
    <sheet name="read_me" sheetId="11" r:id="rId3"/>
    <sheet name="recreation_explanation" sheetId="13" r:id="rId4"/>
  </sheets>
  <externalReferences>
    <externalReference r:id="rId5"/>
  </externalReferences>
  <definedNames>
    <definedName name="NCVb_fuel">[1]Assumption!$E$7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 i="5" l="1" a="1"/>
  <c r="A1" i="5" s="1"/>
  <c r="AW6" i="4"/>
  <c r="AV6" i="4"/>
  <c r="D24" i="4" l="1"/>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AG24" i="4"/>
  <c r="AH24" i="4"/>
  <c r="AI24" i="4"/>
  <c r="AJ24" i="4"/>
  <c r="AK24" i="4"/>
  <c r="AL24" i="4"/>
  <c r="AM24" i="4"/>
  <c r="AN24" i="4"/>
  <c r="AO24" i="4"/>
  <c r="AP24" i="4"/>
  <c r="AQ24" i="4"/>
  <c r="AS24" i="4"/>
  <c r="AT24" i="4"/>
  <c r="AU24" i="4"/>
  <c r="AV24" i="4"/>
  <c r="AW24" i="4"/>
  <c r="AX24" i="4"/>
  <c r="AY24" i="4"/>
  <c r="AZ24" i="4"/>
  <c r="BA24" i="4"/>
  <c r="BB24" i="4"/>
  <c r="BC24" i="4"/>
  <c r="BD24" i="4"/>
  <c r="BE24" i="4"/>
  <c r="BF24" i="4"/>
  <c r="BG24" i="4"/>
  <c r="BH24" i="4"/>
  <c r="BI24" i="4"/>
  <c r="BJ24" i="4"/>
  <c r="BK24" i="4"/>
  <c r="BL24" i="4"/>
  <c r="BM24" i="4"/>
  <c r="BN24" i="4"/>
  <c r="BO24" i="4"/>
  <c r="BP24" i="4"/>
  <c r="BQ24" i="4"/>
  <c r="BR24" i="4"/>
  <c r="BS24" i="4"/>
  <c r="BT24" i="4"/>
  <c r="BU24" i="4"/>
  <c r="BV24" i="4"/>
  <c r="BW24" i="4"/>
  <c r="BX24" i="4"/>
  <c r="BY24" i="4"/>
  <c r="BZ24" i="4"/>
  <c r="CA24" i="4"/>
  <c r="CB24" i="4"/>
  <c r="CC24" i="4"/>
  <c r="CD24" i="4"/>
  <c r="CE24" i="4"/>
  <c r="CF24" i="4"/>
  <c r="CG24" i="4"/>
  <c r="CI24" i="4"/>
  <c r="CJ24" i="4"/>
  <c r="CK24" i="4"/>
  <c r="CL24" i="4"/>
  <c r="CM24" i="4"/>
  <c r="CN24" i="4"/>
  <c r="CO24" i="4"/>
  <c r="CP24" i="4"/>
  <c r="CQ24" i="4"/>
  <c r="CR24" i="4"/>
  <c r="CS24" i="4"/>
  <c r="CT24" i="4"/>
  <c r="CU24" i="4"/>
  <c r="CV24" i="4"/>
  <c r="CW24" i="4"/>
  <c r="CX24" i="4"/>
  <c r="CY24" i="4"/>
  <c r="CZ24" i="4"/>
  <c r="DA24" i="4"/>
  <c r="DB24" i="4"/>
  <c r="DC24" i="4"/>
  <c r="DD24" i="4"/>
  <c r="DE24" i="4"/>
  <c r="DF24" i="4"/>
  <c r="DG24" i="4"/>
  <c r="DH24" i="4"/>
  <c r="DI24" i="4"/>
  <c r="DJ24" i="4"/>
  <c r="DK24" i="4"/>
  <c r="DL24" i="4"/>
  <c r="DM24" i="4"/>
  <c r="DN24" i="4"/>
  <c r="DO24" i="4"/>
  <c r="DP24" i="4"/>
  <c r="DQ24" i="4"/>
  <c r="DR24" i="4"/>
  <c r="DS24" i="4"/>
  <c r="DT24" i="4"/>
  <c r="DU24" i="4"/>
  <c r="DV24" i="4"/>
  <c r="DW24" i="4"/>
  <c r="DX24" i="4"/>
  <c r="DY24" i="4"/>
  <c r="DZ24" i="4"/>
  <c r="EA24" i="4"/>
  <c r="EB24" i="4"/>
  <c r="EC24" i="4"/>
  <c r="ED24" i="4"/>
  <c r="EE24" i="4"/>
  <c r="EF24" i="4"/>
  <c r="EG24" i="4"/>
  <c r="EH24" i="4"/>
  <c r="EI24" i="4"/>
  <c r="EJ24" i="4"/>
  <c r="EK24" i="4"/>
  <c r="EL24" i="4"/>
  <c r="EM24" i="4"/>
  <c r="EN24" i="4"/>
  <c r="EO24" i="4"/>
  <c r="EP24" i="4"/>
  <c r="EQ24" i="4"/>
  <c r="ER24" i="4"/>
  <c r="ES24" i="4"/>
  <c r="ET24" i="4"/>
  <c r="EV24" i="4"/>
  <c r="EW24" i="4"/>
  <c r="C24" i="4"/>
  <c r="C335" i="4" l="1"/>
  <c r="C334" i="4"/>
  <c r="EV325" i="4"/>
  <c r="EW330" i="4" l="1"/>
  <c r="EU39" i="4"/>
  <c r="EU330" i="4"/>
  <c r="ER330" i="4"/>
  <c r="ER39" i="4"/>
  <c r="EU180" i="4" l="1"/>
  <c r="EU22" i="4"/>
  <c r="EU24" i="4" s="1"/>
  <c r="EU337" i="4" l="1"/>
  <c r="EV337" i="4"/>
  <c r="EW337" i="4"/>
  <c r="EW39" i="4"/>
  <c r="EW180" i="4" s="1"/>
  <c r="EV39" i="4"/>
  <c r="EV180" i="4" s="1"/>
  <c r="ET337" i="4" l="1"/>
  <c r="ET39" i="4"/>
  <c r="ET180" i="4" s="1"/>
  <c r="ES39" i="4"/>
  <c r="ES180" i="4"/>
  <c r="ES337" i="4"/>
  <c r="ER180" i="4"/>
  <c r="ER337" i="4"/>
  <c r="EQ19" i="4"/>
  <c r="EQ337" i="4" s="1"/>
  <c r="EQ18" i="4"/>
  <c r="EP39" i="4"/>
  <c r="EP337" i="4"/>
  <c r="EO337" i="4"/>
  <c r="EN337" i="4"/>
  <c r="D337" i="4" l="1"/>
  <c r="E337" i="4"/>
  <c r="F337" i="4"/>
  <c r="G337" i="4"/>
  <c r="H337" i="4"/>
  <c r="I337" i="4"/>
  <c r="J337" i="4"/>
  <c r="K337" i="4"/>
  <c r="L337" i="4"/>
  <c r="M337" i="4"/>
  <c r="N337" i="4"/>
  <c r="O337" i="4"/>
  <c r="P337" i="4"/>
  <c r="Q337" i="4"/>
  <c r="R337" i="4"/>
  <c r="S337" i="4"/>
  <c r="T337" i="4"/>
  <c r="U337" i="4"/>
  <c r="V337" i="4"/>
  <c r="W337" i="4"/>
  <c r="X337" i="4"/>
  <c r="Y337" i="4"/>
  <c r="Z337" i="4"/>
  <c r="AA337" i="4"/>
  <c r="AB337" i="4"/>
  <c r="AC337" i="4"/>
  <c r="AD337" i="4"/>
  <c r="AE337" i="4"/>
  <c r="AF337" i="4"/>
  <c r="AG337" i="4"/>
  <c r="AH337" i="4"/>
  <c r="AI337" i="4"/>
  <c r="AJ337" i="4"/>
  <c r="AK337" i="4"/>
  <c r="AL337" i="4"/>
  <c r="AM337" i="4"/>
  <c r="AN337" i="4"/>
  <c r="AO337" i="4"/>
  <c r="AP337" i="4"/>
  <c r="AQ337" i="4"/>
  <c r="AR337" i="4"/>
  <c r="AS337" i="4"/>
  <c r="AT337" i="4"/>
  <c r="AU337" i="4"/>
  <c r="AV337" i="4"/>
  <c r="AW337" i="4"/>
  <c r="AX337" i="4"/>
  <c r="AY337" i="4"/>
  <c r="AZ337" i="4"/>
  <c r="BA337" i="4"/>
  <c r="BB337" i="4"/>
  <c r="BC337" i="4"/>
  <c r="BD337" i="4"/>
  <c r="BE337" i="4"/>
  <c r="BF337" i="4"/>
  <c r="BG337" i="4"/>
  <c r="BH337" i="4"/>
  <c r="BI337" i="4"/>
  <c r="BJ337" i="4"/>
  <c r="BK337" i="4"/>
  <c r="BL337" i="4"/>
  <c r="BM337" i="4"/>
  <c r="BN337" i="4"/>
  <c r="BO337" i="4"/>
  <c r="BP337" i="4"/>
  <c r="BQ337" i="4"/>
  <c r="BR337" i="4"/>
  <c r="BS337" i="4"/>
  <c r="BT337" i="4"/>
  <c r="BU337" i="4"/>
  <c r="BV337" i="4"/>
  <c r="BW337" i="4"/>
  <c r="BX337" i="4"/>
  <c r="BY337" i="4"/>
  <c r="BZ337" i="4"/>
  <c r="CA337" i="4"/>
  <c r="CB337" i="4"/>
  <c r="CC337" i="4"/>
  <c r="CD337" i="4"/>
  <c r="CE337" i="4"/>
  <c r="CF337" i="4"/>
  <c r="CG337" i="4"/>
  <c r="CI337" i="4"/>
  <c r="CP337" i="4"/>
  <c r="CQ337" i="4"/>
  <c r="CR337" i="4"/>
  <c r="CS337" i="4"/>
  <c r="CT337" i="4"/>
  <c r="CU337" i="4"/>
  <c r="CV337" i="4"/>
  <c r="CW337" i="4"/>
  <c r="CX337" i="4"/>
  <c r="CY337" i="4"/>
  <c r="CZ337" i="4"/>
  <c r="DA337" i="4"/>
  <c r="DB337" i="4"/>
  <c r="DC337" i="4"/>
  <c r="DD337" i="4"/>
  <c r="DE337" i="4"/>
  <c r="DF337" i="4"/>
  <c r="DG337" i="4"/>
  <c r="DH337" i="4"/>
  <c r="DI337" i="4"/>
  <c r="DJ337" i="4"/>
  <c r="DK337" i="4"/>
  <c r="DL337" i="4"/>
  <c r="DM337" i="4"/>
  <c r="DN337" i="4"/>
  <c r="DO337" i="4"/>
  <c r="DP337" i="4"/>
  <c r="DQ337" i="4"/>
  <c r="DR337" i="4"/>
  <c r="DS337" i="4"/>
  <c r="DT337" i="4"/>
  <c r="DU337" i="4"/>
  <c r="DV337" i="4"/>
  <c r="DW337" i="4"/>
  <c r="DX337" i="4"/>
  <c r="DY337" i="4"/>
  <c r="DZ337" i="4"/>
  <c r="EA337" i="4"/>
  <c r="EB337" i="4"/>
  <c r="EC337" i="4"/>
  <c r="ED337" i="4"/>
  <c r="EE337" i="4"/>
  <c r="EF337" i="4"/>
  <c r="EG337" i="4"/>
  <c r="EH337" i="4"/>
  <c r="EI337" i="4"/>
  <c r="EJ337" i="4"/>
  <c r="EK337" i="4"/>
  <c r="EL337" i="4"/>
  <c r="EM337" i="4"/>
  <c r="C337" i="4"/>
  <c r="CO19" i="4"/>
  <c r="CO337" i="4" s="1"/>
  <c r="CO18" i="4"/>
  <c r="CN19" i="4"/>
  <c r="CN337" i="4" s="1"/>
  <c r="CN18" i="4"/>
  <c r="CM19" i="4"/>
  <c r="CM337" i="4" s="1"/>
  <c r="CM18" i="4"/>
  <c r="CL19" i="4"/>
  <c r="CL337" i="4" s="1"/>
  <c r="CL18" i="4"/>
  <c r="CK19" i="4"/>
  <c r="CK337" i="4" s="1"/>
  <c r="CK18" i="4"/>
  <c r="CI9" i="4" l="1"/>
  <c r="CJ9" i="4"/>
  <c r="CK9" i="4"/>
  <c r="CL9" i="4"/>
  <c r="CM9" i="4"/>
  <c r="CN9" i="4"/>
  <c r="CO9" i="4"/>
  <c r="CP9" i="4"/>
  <c r="CQ9" i="4"/>
  <c r="CR9" i="4"/>
  <c r="CS9" i="4"/>
  <c r="CT9" i="4"/>
  <c r="CU9" i="4"/>
  <c r="CV9" i="4"/>
  <c r="CW9" i="4"/>
  <c r="CI39" i="4" l="1"/>
  <c r="CW330" i="4" l="1"/>
  <c r="CW39" i="4"/>
  <c r="CW180" i="4" s="1"/>
  <c r="CV330" i="4"/>
  <c r="CV39" i="4"/>
  <c r="CV180" i="4" s="1"/>
  <c r="CU330" i="4"/>
  <c r="CU39" i="4"/>
  <c r="CU180" i="4" s="1"/>
  <c r="CT330" i="4"/>
  <c r="CT39" i="4"/>
  <c r="CT180" i="4" s="1"/>
  <c r="CS39" i="4"/>
  <c r="CS180" i="4" s="1"/>
  <c r="CR39" i="4"/>
  <c r="CR180" i="4" s="1"/>
  <c r="CQ39" i="4"/>
  <c r="CQ180" i="4" s="1"/>
  <c r="CP39" i="4"/>
  <c r="CP180" i="4" s="1"/>
  <c r="CO330" i="4" l="1"/>
  <c r="CO39" i="4"/>
  <c r="CO180" i="4" s="1"/>
  <c r="CN39" i="4"/>
  <c r="CN180" i="4" s="1"/>
  <c r="CM330" i="4"/>
  <c r="CM39" i="4"/>
  <c r="CM180" i="4" s="1"/>
  <c r="CL330" i="4"/>
  <c r="CL39" i="4"/>
  <c r="CL180" i="4" s="1"/>
  <c r="CK330" i="4"/>
  <c r="CK39" i="4"/>
  <c r="CK180" i="4" s="1"/>
  <c r="CJ330" i="4"/>
  <c r="CJ39" i="4"/>
  <c r="CJ180" i="4" s="1"/>
  <c r="CJ19" i="4"/>
  <c r="CJ337" i="4" s="1"/>
  <c r="CJ18" i="4"/>
  <c r="CI330" i="4" l="1"/>
  <c r="C336" i="4" s="1"/>
  <c r="CI180" i="4"/>
  <c r="AZ9" i="4" l="1"/>
  <c r="F39" i="4" l="1"/>
  <c r="F180" i="4" s="1"/>
  <c r="F9" i="4"/>
  <c r="E39" i="4"/>
  <c r="E180" i="4" s="1"/>
  <c r="E9" i="4"/>
  <c r="D39" i="4"/>
  <c r="D180" i="4" s="1"/>
  <c r="D9" i="4"/>
  <c r="C39" i="4"/>
  <c r="C180" i="4" s="1"/>
  <c r="C9" i="4"/>
  <c r="AW39" i="4"/>
  <c r="AW269" i="4"/>
  <c r="AW184" i="4"/>
  <c r="AW9" i="4"/>
  <c r="AV269" i="4"/>
  <c r="AV184" i="4"/>
  <c r="AV39" i="4"/>
  <c r="AV9" i="4"/>
  <c r="G9" i="4" l="1"/>
  <c r="H9" i="4"/>
  <c r="I9" i="4"/>
  <c r="J9" i="4"/>
  <c r="K9" i="4"/>
  <c r="L9" i="4"/>
  <c r="M9" i="4"/>
  <c r="N9" i="4"/>
  <c r="O9" i="4"/>
  <c r="P9" i="4"/>
  <c r="Q9" i="4"/>
  <c r="R9" i="4"/>
  <c r="S9" i="4"/>
  <c r="T9" i="4"/>
  <c r="U9" i="4"/>
  <c r="V9" i="4"/>
  <c r="W9" i="4"/>
  <c r="X9" i="4"/>
  <c r="Y9" i="4"/>
  <c r="Z9" i="4"/>
  <c r="AA9" i="4"/>
  <c r="AB9" i="4"/>
  <c r="AC9" i="4"/>
  <c r="AD9" i="4"/>
  <c r="AE9" i="4"/>
  <c r="AF9" i="4"/>
  <c r="AG9" i="4"/>
  <c r="AH9" i="4"/>
  <c r="AI9" i="4"/>
  <c r="AJ9" i="4"/>
  <c r="AK9" i="4"/>
  <c r="AL9" i="4"/>
  <c r="AM9" i="4"/>
  <c r="AN9" i="4"/>
  <c r="AO9" i="4"/>
  <c r="AP9" i="4"/>
  <c r="AQ9" i="4"/>
  <c r="AS9" i="4"/>
  <c r="AT9" i="4"/>
  <c r="AU9" i="4"/>
  <c r="AX9" i="4"/>
  <c r="AY9" i="4"/>
  <c r="BA9" i="4"/>
  <c r="BB9" i="4"/>
  <c r="BC9" i="4"/>
  <c r="BD9" i="4"/>
  <c r="BE9" i="4"/>
  <c r="BF9" i="4"/>
  <c r="BG9" i="4"/>
  <c r="BH9" i="4"/>
  <c r="BI9" i="4"/>
  <c r="BJ9" i="4"/>
  <c r="BK9" i="4"/>
  <c r="BL9" i="4"/>
  <c r="BM9" i="4"/>
  <c r="BN9" i="4"/>
  <c r="BO9" i="4"/>
  <c r="BP9" i="4"/>
  <c r="BQ9" i="4"/>
  <c r="BR9" i="4"/>
  <c r="BS9" i="4"/>
  <c r="BT9" i="4"/>
  <c r="BU9" i="4"/>
  <c r="BV9" i="4"/>
  <c r="BW9" i="4"/>
  <c r="BX9" i="4"/>
  <c r="BY9" i="4"/>
  <c r="BZ9" i="4"/>
  <c r="CA9" i="4"/>
  <c r="CB9" i="4"/>
  <c r="CC9" i="4"/>
  <c r="CD9" i="4"/>
  <c r="CE9" i="4"/>
  <c r="CF9" i="4"/>
  <c r="CG9" i="4"/>
  <c r="CX9" i="4"/>
  <c r="CY9" i="4"/>
  <c r="CZ9" i="4"/>
  <c r="DA9" i="4"/>
  <c r="DB9" i="4"/>
  <c r="DC9" i="4"/>
  <c r="DD9" i="4"/>
  <c r="DE9" i="4"/>
  <c r="DF9" i="4"/>
  <c r="DG9" i="4"/>
  <c r="DH9" i="4"/>
  <c r="DI9" i="4"/>
  <c r="DJ9" i="4"/>
  <c r="DK9" i="4"/>
  <c r="DL9" i="4"/>
  <c r="DM9" i="4"/>
  <c r="DN9" i="4"/>
  <c r="DO9" i="4"/>
  <c r="DP9" i="4"/>
  <c r="DQ9" i="4"/>
  <c r="DR9" i="4"/>
  <c r="DS9" i="4"/>
  <c r="DT9" i="4"/>
  <c r="DU9" i="4"/>
  <c r="DV9" i="4"/>
  <c r="DW9" i="4"/>
  <c r="DX9" i="4"/>
  <c r="DY9" i="4"/>
  <c r="DZ9" i="4"/>
  <c r="EA9" i="4"/>
  <c r="EB9" i="4"/>
  <c r="EC9" i="4"/>
  <c r="ED9" i="4"/>
  <c r="EE9" i="4"/>
  <c r="EF9" i="4"/>
  <c r="EG9" i="4"/>
  <c r="EH9" i="4"/>
  <c r="EI9" i="4"/>
  <c r="EJ9" i="4"/>
  <c r="EK9" i="4"/>
  <c r="EL9" i="4"/>
  <c r="EM9" i="4"/>
  <c r="AR20" i="4" l="1"/>
  <c r="AR9" i="4" l="1"/>
  <c r="AR24" i="4"/>
  <c r="BQ183" i="4"/>
  <c r="BQ180" i="4"/>
  <c r="BQ40" i="4"/>
  <c r="BE39" i="4"/>
  <c r="BE180" i="4" s="1"/>
  <c r="CH39" i="4"/>
  <c r="CH180" i="4" s="1"/>
  <c r="CH20" i="4"/>
  <c r="CH19" i="4"/>
  <c r="CH18" i="4"/>
  <c r="CH9" i="4" l="1"/>
  <c r="CH24" i="4"/>
  <c r="CH337" i="4"/>
  <c r="C342" i="4"/>
  <c r="EM183" i="4"/>
  <c r="EM41" i="4"/>
  <c r="EM40" i="4"/>
  <c r="EM39" i="4"/>
  <c r="EK40" i="4"/>
  <c r="EK39" i="4"/>
  <c r="EK225" i="4"/>
  <c r="EJ232" i="4"/>
  <c r="EJ225" i="4"/>
  <c r="EJ229" i="4"/>
  <c r="EL232" i="4"/>
  <c r="EL229" i="4"/>
  <c r="EL183" i="4"/>
  <c r="EL82" i="4"/>
  <c r="EJ181" i="4"/>
  <c r="EJ180" i="4"/>
  <c r="EI232" i="4"/>
  <c r="EI183" i="4"/>
  <c r="EI229" i="4"/>
  <c r="EK229" i="4"/>
  <c r="EJ39" i="4"/>
  <c r="EJ40" i="4"/>
  <c r="EK82" i="4"/>
  <c r="EJ82" i="4"/>
  <c r="EI82" i="4"/>
  <c r="EK183" i="4"/>
  <c r="EJ183" i="4"/>
  <c r="C340" i="4" l="1"/>
  <c r="C339" i="4"/>
  <c r="C338" i="4"/>
  <c r="EH45" i="4"/>
  <c r="EH187" i="4"/>
  <c r="EG45" i="4"/>
  <c r="EF187" i="4"/>
  <c r="EF45" i="4"/>
  <c r="DC180" i="4" l="1"/>
  <c r="DC39" i="4"/>
  <c r="BX39" i="4"/>
  <c r="BX180" i="4" s="1"/>
  <c r="BW180" i="4"/>
  <c r="BU180" i="4"/>
  <c r="BV180" i="4"/>
  <c r="BD39" i="4"/>
  <c r="BD180" i="4" s="1"/>
  <c r="BC39" i="4"/>
  <c r="BC180" i="4" s="1"/>
  <c r="DZ180" i="4" l="1"/>
  <c r="DP39" i="4"/>
  <c r="DJ325" i="4"/>
  <c r="DM39" i="4"/>
  <c r="DL39" i="4"/>
  <c r="EA202" i="4" l="1"/>
  <c r="EA39" i="4"/>
  <c r="EA180" i="4" s="1"/>
  <c r="DZ202" i="4"/>
  <c r="DZ39" i="4"/>
  <c r="DY229" i="4"/>
  <c r="DY39" i="4"/>
  <c r="DY180" i="4" s="1"/>
  <c r="DX181" i="4" l="1"/>
  <c r="DX182" i="4" s="1"/>
  <c r="DX180" i="4"/>
  <c r="DX230" i="4"/>
  <c r="DX223" i="4"/>
  <c r="DX83" i="4"/>
  <c r="DX76" i="4"/>
  <c r="DX70" i="4"/>
  <c r="DX40" i="4"/>
  <c r="DX39" i="4"/>
  <c r="DW181" i="4"/>
  <c r="DW182" i="4" s="1"/>
  <c r="DW180" i="4"/>
  <c r="DW230" i="4"/>
  <c r="DW223" i="4"/>
  <c r="DW83" i="4"/>
  <c r="DW76" i="4"/>
  <c r="DW70" i="4"/>
  <c r="DW40" i="4"/>
  <c r="DW39" i="4"/>
  <c r="DV230" i="4"/>
  <c r="DV223" i="4"/>
  <c r="DV40" i="4"/>
  <c r="DV70" i="4"/>
  <c r="DV76" i="4"/>
  <c r="DV83" i="4"/>
  <c r="DV181" i="4"/>
  <c r="DV180" i="4"/>
  <c r="DV39" i="4"/>
  <c r="DU180" i="4"/>
  <c r="DU39" i="4"/>
  <c r="DT180" i="4"/>
  <c r="DT39" i="4"/>
  <c r="DS180" i="4"/>
  <c r="DS39" i="4"/>
  <c r="DR180" i="4"/>
  <c r="DR39" i="4"/>
  <c r="DQ180" i="4"/>
  <c r="DQ39" i="4"/>
  <c r="DP180" i="4"/>
  <c r="DO180" i="4"/>
  <c r="DO39" i="4"/>
  <c r="DN180" i="4"/>
  <c r="DN39" i="4"/>
  <c r="DK39" i="4" l="1"/>
  <c r="DJ180" i="4"/>
  <c r="DJ39" i="4"/>
  <c r="DF180" i="4"/>
  <c r="DF39" i="4"/>
  <c r="DE180" i="4"/>
  <c r="DE39" i="4"/>
  <c r="DD180" i="4"/>
  <c r="DD39" i="4"/>
  <c r="DB180" i="4" l="1"/>
  <c r="DB39" i="4"/>
  <c r="DA180" i="4"/>
  <c r="DA39" i="4"/>
  <c r="CZ180" i="4"/>
  <c r="CZ39" i="4"/>
  <c r="CY39" i="4"/>
  <c r="CX180" i="4"/>
  <c r="CX39" i="4"/>
  <c r="CE39" i="4"/>
  <c r="CE180" i="4" s="1"/>
  <c r="CD39" i="4"/>
  <c r="CD180" i="4" s="1"/>
  <c r="CC39" i="4"/>
  <c r="CC180" i="4" s="1"/>
  <c r="CB39" i="4"/>
  <c r="CB180" i="4" s="1"/>
  <c r="BY39" i="4" l="1"/>
  <c r="BY180" i="4" s="1"/>
  <c r="BT39" i="4" l="1"/>
  <c r="BT180" i="4" s="1"/>
  <c r="BR39" i="4"/>
  <c r="BR180" i="4" s="1"/>
  <c r="BS39" i="4"/>
  <c r="BS180" i="4" s="1"/>
  <c r="BP180" i="4" l="1"/>
  <c r="BP39" i="4"/>
  <c r="AU40" i="4" l="1"/>
  <c r="AU39" i="4"/>
  <c r="AU183" i="4"/>
  <c r="AY40" i="4" l="1"/>
  <c r="AX40" i="4"/>
  <c r="AU113" i="4"/>
  <c r="AU232" i="4"/>
  <c r="AY83" i="4" l="1"/>
  <c r="AX83" i="4"/>
  <c r="AT326" i="4" l="1"/>
  <c r="AS326" i="4"/>
  <c r="AS181" i="4"/>
  <c r="G180" i="4" l="1"/>
  <c r="AZ183" i="4" l="1"/>
  <c r="AZ182" i="4"/>
  <c r="AZ181" i="4"/>
  <c r="AZ41" i="4"/>
  <c r="AZ40" i="4"/>
  <c r="AT181" i="4"/>
  <c r="AT40" i="4"/>
  <c r="AS40" i="4"/>
  <c r="AR39" i="4"/>
  <c r="AR180" i="4" s="1"/>
  <c r="AQ39" i="4"/>
  <c r="AQ180" i="4" s="1"/>
  <c r="AF39" i="4"/>
  <c r="AF180" i="4" s="1"/>
  <c r="AG39" i="4"/>
  <c r="AG180" i="4" s="1"/>
  <c r="AH39" i="4"/>
  <c r="AH180" i="4" s="1"/>
  <c r="AI39" i="4"/>
  <c r="AI180" i="4" s="1"/>
  <c r="AJ39" i="4"/>
  <c r="AJ180" i="4" s="1"/>
  <c r="AK39" i="4"/>
  <c r="AK180" i="4" s="1"/>
  <c r="AL39" i="4"/>
  <c r="AL180" i="4" s="1"/>
  <c r="AM39" i="4"/>
  <c r="AM180" i="4" s="1"/>
  <c r="AN39" i="4"/>
  <c r="AN180" i="4" s="1"/>
  <c r="AO39" i="4"/>
  <c r="AO180" i="4" s="1"/>
  <c r="AP39" i="4"/>
  <c r="AP180" i="4" s="1"/>
  <c r="AE39" i="4"/>
  <c r="AE180" i="4" s="1"/>
  <c r="T180" i="4" l="1"/>
  <c r="U180" i="4"/>
  <c r="V180" i="4"/>
  <c r="W180" i="4"/>
  <c r="X180" i="4"/>
  <c r="Y180" i="4"/>
  <c r="Z180" i="4"/>
  <c r="AA180" i="4"/>
  <c r="AB180" i="4"/>
  <c r="AC180" i="4"/>
  <c r="AD180" i="4"/>
  <c r="S180" i="4"/>
  <c r="O180" i="4"/>
  <c r="P180" i="4"/>
  <c r="Q180" i="4"/>
  <c r="R180" i="4"/>
  <c r="M180" i="4"/>
  <c r="N180" i="4"/>
  <c r="K180" i="4"/>
  <c r="L180" i="4"/>
  <c r="I180" i="4"/>
  <c r="J180" i="4"/>
  <c r="H18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tc={6019EE15-D57F-4841-8BB1-D908E47767A7}</author>
    <author>tc={2E1D2C5B-04B0-AE4A-84AE-94401E569718}</author>
    <author>tc={6993682F-4077-5549-BB61-21E2676A242A}</author>
    <author>tc={55746310-44AA-A74A-99DF-338D05AB7165}</author>
    <author>tc={CA857FE8-659E-1849-8EAA-4E2023FD0FAF}</author>
    <author>tc={57B0965D-19F4-3E4C-9174-ED95DF756E89}</author>
    <author>tc={91AEAE9A-8A29-7F44-9AD1-50A3A40171BE}</author>
  </authors>
  <commentList>
    <comment ref="AV6" authorId="0" shapeId="0" xr:uid="{6019EE15-D57F-4841-8BB1-D908E47767A7}">
      <text>
        <t>[Threaded comment]
Your version of Excel allows you to read this threaded comment; however, any edits to it will get removed if the file is opened in a newer version of Excel. Learn more: https://go.microsoft.com/fwlink/?linkid=870924
Comment:
    From 10884</t>
      </text>
    </comment>
    <comment ref="EM6" authorId="1" shapeId="0" xr:uid="{2E1D2C5B-04B0-AE4A-84AE-94401E569718}">
      <text>
        <t>[Threaded comment]
Your version of Excel allows you to read this threaded comment; however, any edits to it will get removed if the file is opened in a newer version of Excel. Learn more: https://go.microsoft.com/fwlink/?linkid=870924
Comment:
    Took 2022 projection</t>
      </text>
    </comment>
    <comment ref="AQ15" authorId="2" shapeId="0" xr:uid="{6993682F-4077-5549-BB61-21E2676A242A}">
      <text>
        <t>[Threaded comment]
Your version of Excel allows you to read this threaded comment; however, any edits to it will get removed if the file is opened in a newer version of Excel. Learn more: https://go.microsoft.com/fwlink/?linkid=870924
Comment:
    In PDD list out the specific providence; but then use one fNRB value in MR</t>
      </text>
    </comment>
    <comment ref="CH20" authorId="3" shapeId="0" xr:uid="{55746310-44AA-A74A-99DF-338D05AB7165}">
      <text>
        <t>[Threaded comment]
Your version of Excel allows you to read this threaded comment; however, any edits to it will get removed if the file is opened in a newer version of Excel. Learn more: https://go.microsoft.com/fwlink/?linkid=870924
Comment:
    Adjusted as this total number of stoves wasn’t deployed day 1 of the Monitoring Period</t>
      </text>
    </comment>
    <comment ref="AZ22" authorId="4" shapeId="0" xr:uid="{CA857FE8-659E-1849-8EAA-4E2023FD0FAF}">
      <text>
        <t>[Threaded comment]
Your version of Excel allows you to read this threaded comment; however, any edits to it will get removed if the file is opened in a newer version of Excel. Learn more: https://go.microsoft.com/fwlink/?linkid=870924
Comment:
    Stoves is actually stove-days</t>
      </text>
    </comment>
    <comment ref="DG320" authorId="5" shapeId="0" xr:uid="{57B0965D-19F4-3E4C-9174-ED95DF756E89}">
      <text>
        <t>[Threaded comment]
Your version of Excel allows you to read this threaded comment; however, any edits to it will get removed if the file is opened in a newer version of Excel. Learn more: https://go.microsoft.com/fwlink/?linkid=870924
Comment:
    Usage combined with their eligibility rate</t>
      </text>
    </comment>
    <comment ref="BK329" authorId="6" shapeId="0" xr:uid="{91AEAE9A-8A29-7F44-9AD1-50A3A40171BE}">
      <text>
        <t xml:space="preserve">[Threaded comment]
Your version of Excel allows you to read this threaded comment; however, any edits to it will get removed if the file is opened in a newer version of Excel. Learn more: https://go.microsoft.com/fwlink/?linkid=870924
Comment:
    This is double counting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<sst xmlns="http://schemas.openxmlformats.org/spreadsheetml/2006/main" count="3080" uniqueCount="957">
  <si>
    <t>prov_project</t>
  </si>
  <si>
    <t>GS10974</t>
  </si>
  <si>
    <t>co2_ef_firewood</t>
  </si>
  <si>
    <t>eff_LPG_project</t>
  </si>
  <si>
    <t>eff_pellet_project</t>
  </si>
  <si>
    <t>protocol_type</t>
  </si>
  <si>
    <t>protocol_id</t>
  </si>
  <si>
    <t>num_countries</t>
  </si>
  <si>
    <t>fNRB_project</t>
  </si>
  <si>
    <t>n_devices_domestic</t>
  </si>
  <si>
    <t>n_devices_commercial</t>
  </si>
  <si>
    <t>project_days</t>
  </si>
  <si>
    <t>prc_firewood_baseline</t>
  </si>
  <si>
    <t>prc_charcoal_baseline</t>
  </si>
  <si>
    <t>prc_kerosene_baseline</t>
  </si>
  <si>
    <t>prc_lpg_baseline</t>
  </si>
  <si>
    <t>prc_ethanol_baseline</t>
  </si>
  <si>
    <t>prc_electric_baseline</t>
  </si>
  <si>
    <t>prc_firewood_baseline_commercial</t>
  </si>
  <si>
    <t>prc_kerosene_baseline_commercial</t>
  </si>
  <si>
    <t>prc_lpg_baseline_commercial</t>
  </si>
  <si>
    <t>prc_ethanol_baseline_commercial</t>
  </si>
  <si>
    <t>prc_electric_baseline_commercial</t>
  </si>
  <si>
    <t>kg_firewood_baseline</t>
  </si>
  <si>
    <t>kg_charcoal_baseline</t>
  </si>
  <si>
    <t>kg_kerosene_baseline</t>
  </si>
  <si>
    <t>kg_lpg_baseline</t>
  </si>
  <si>
    <t>l_ethanol_baseline</t>
  </si>
  <si>
    <t>kWh_electric_baseline</t>
  </si>
  <si>
    <t>kg_per_liter_kerosene_baseline</t>
  </si>
  <si>
    <t>kg_per_liter_ethanol_baseline</t>
  </si>
  <si>
    <t>kg_firewood_baseline_commercial</t>
  </si>
  <si>
    <t>kg_charcoal_baseline_commercial</t>
  </si>
  <si>
    <t>kg_kerosene_baseline_commercial</t>
  </si>
  <si>
    <t>kg_lpg_baseline_commercial</t>
  </si>
  <si>
    <t>l_ethanol_baseline_commercial</t>
  </si>
  <si>
    <t>kWh_electric_baseline_commercial</t>
  </si>
  <si>
    <t>eff_firewood_baseline</t>
  </si>
  <si>
    <t>eff_charcoal_baseline</t>
  </si>
  <si>
    <t>eff_kerosene_baseline</t>
  </si>
  <si>
    <t>eff_LPG_baseline</t>
  </si>
  <si>
    <t>eff_ethanol_baseline</t>
  </si>
  <si>
    <t>eff_electric_baseline</t>
  </si>
  <si>
    <t>eff_firewood_baseline_commercial</t>
  </si>
  <si>
    <t>eff_charcoal_baseline_commercial</t>
  </si>
  <si>
    <t>eff_kerosene_baseline_commercial</t>
  </si>
  <si>
    <t>eff_ethanol_baseline_commercial</t>
  </si>
  <si>
    <t>eff_electric_baseline_commercial</t>
  </si>
  <si>
    <t>eff_pellet_baseline_commercial</t>
  </si>
  <si>
    <t>ncv_firewood_baseline</t>
  </si>
  <si>
    <t>ncv_charcoal_baseline</t>
  </si>
  <si>
    <t>ncv_kerosene_baseline</t>
  </si>
  <si>
    <t>ncv_LPG_baseline</t>
  </si>
  <si>
    <t>ncv_pellets_baseline</t>
  </si>
  <si>
    <t>co2_ef_charcoal</t>
  </si>
  <si>
    <t>co2_ef_kerosene</t>
  </si>
  <si>
    <t>co2_ef_LPG</t>
  </si>
  <si>
    <t>co2_ef_ethanol</t>
  </si>
  <si>
    <t>co2_ef_electric</t>
  </si>
  <si>
    <t>co2_ef_pellets</t>
  </si>
  <si>
    <t>nonco2_ef_firewood</t>
  </si>
  <si>
    <t>nonco2_ef_charcoal</t>
  </si>
  <si>
    <t>nonco2_ef_kerosene</t>
  </si>
  <si>
    <t>nonco2_ef_ethanol</t>
  </si>
  <si>
    <t>nonco2_ef_electric</t>
  </si>
  <si>
    <t>nonco2_ef_pellets</t>
  </si>
  <si>
    <t>stoveproduction_ef_co2_firewood_baseline</t>
  </si>
  <si>
    <t>stoveproduction_ef_ch4_firewood_baseline</t>
  </si>
  <si>
    <t>stoveproduction_ef_n2O_firewood_baseline</t>
  </si>
  <si>
    <t>stoveproduction_ef_co2_charcoal_baseline</t>
  </si>
  <si>
    <t>stoveproduction_ef_ch4_charcoal_baseline</t>
  </si>
  <si>
    <t>stoveproduction_ef_n2O_charcoal_baseline</t>
  </si>
  <si>
    <t>stoveproduction_ef_co2_kerosene_baseline</t>
  </si>
  <si>
    <t>stoveproduction_ef_ch4_kerosene_baseline</t>
  </si>
  <si>
    <t>stoveproduction_ef_n2O_kerosene_baseline</t>
  </si>
  <si>
    <t>stoveproduction_ef_co2_LPG_baseline</t>
  </si>
  <si>
    <t>stoveproduction_ef_ch4_LPG_baseline</t>
  </si>
  <si>
    <t>stoveproduction_ef_n2O_LPG_baseline</t>
  </si>
  <si>
    <t>stoveproduction_ef_co2_ethanol_baseline</t>
  </si>
  <si>
    <t>stoveproduction_ef_ch4_ethanol_baseline</t>
  </si>
  <si>
    <t>stoveproduction_ef_n2O_ethanol_baseline</t>
  </si>
  <si>
    <t>stoveproduction_ef_co2_electric_baseline</t>
  </si>
  <si>
    <t>stoveproduction_ef_ch4_electric_baseline</t>
  </si>
  <si>
    <t>stoveproduction_ef_n2O_electric_baseline</t>
  </si>
  <si>
    <t>stoveproduction_ef_co2_pellets_baseline</t>
  </si>
  <si>
    <t>stoveproduction_ef_ch4_pellets_baseline</t>
  </si>
  <si>
    <t>stoveproduction_ef_n2O_pellets_baseline</t>
  </si>
  <si>
    <t>feedstockproduction_ef_co2_firewood_baseline</t>
  </si>
  <si>
    <t>feedstockproduction_ef_ch4_firewood_baseline</t>
  </si>
  <si>
    <t>feedstockproduction_ef_n2O_firewood_baseline</t>
  </si>
  <si>
    <t>feedstockproduction_ef_co2_charcoal_baseline</t>
  </si>
  <si>
    <t>feedstockproduction_ef_ch4_charcoal_baseline</t>
  </si>
  <si>
    <t>feedstockproduction_ef_n2O_charcoal_baseline</t>
  </si>
  <si>
    <t>feedstockproduction_ef_co2_kerosene_baseline</t>
  </si>
  <si>
    <t>feedstockproduction_ef_ch4_kerosene_baseline</t>
  </si>
  <si>
    <t>feedstockproduction_ef_n2O_kerosene_baseline</t>
  </si>
  <si>
    <t>feedstockproduction_ef_co2_LPG_baseline</t>
  </si>
  <si>
    <t>feedstockproduction_ef_ch4_LPG_baseline</t>
  </si>
  <si>
    <t>feedstockproduction_ef_n2O_LPG_baseline</t>
  </si>
  <si>
    <t>feedstockproduction_ef_co2_ethanol_baseline</t>
  </si>
  <si>
    <t>feedstockproduction_ef_ch4_ethanol_baseline</t>
  </si>
  <si>
    <t>feedstockproduction_ef_n2O_ethanol_baseline</t>
  </si>
  <si>
    <t>feedstockproduction_ef_co2_electric_baseline</t>
  </si>
  <si>
    <t>feedstockproduction_ef_ch4_electric_baseline</t>
  </si>
  <si>
    <t>feedstockproduction_ef_n2O_electric_baseline</t>
  </si>
  <si>
    <t>feedstockproduction_ef_co2_pellets_baseline</t>
  </si>
  <si>
    <t>feedstockproduction_ef_ch4_pellets_baseline</t>
  </si>
  <si>
    <t>feedstockproduction_ef_n2O_pellets_baseline</t>
  </si>
  <si>
    <t>distribution_ef_co2_firewood_baseline</t>
  </si>
  <si>
    <t>distribution_ef_ch4_firewood_baseline</t>
  </si>
  <si>
    <t>distribution_ef_n2O_firewood_baseline</t>
  </si>
  <si>
    <t>distribution_ef_co2_charcoal_baseline</t>
  </si>
  <si>
    <t>distribution_ef_ch4_charcoal_baseline</t>
  </si>
  <si>
    <t>distribution_ef_n2O_charcoal_baseline</t>
  </si>
  <si>
    <t>distribution_ef_co2_kerosene_baseline</t>
  </si>
  <si>
    <t>distribution_ef_ch4_kerosene_baseline</t>
  </si>
  <si>
    <t>distribution_ef_n2O_kerosene_baseline</t>
  </si>
  <si>
    <t>distribution_ef_co2_LPG_baseline</t>
  </si>
  <si>
    <t>distribution_ef_ch4_LPG_baseline</t>
  </si>
  <si>
    <t>distribution_ef_n2O_LPG_baseline</t>
  </si>
  <si>
    <t>distribution_ef_co2_ethanol_baseline</t>
  </si>
  <si>
    <t>distribution_ef_ch4_ethanol_baseline</t>
  </si>
  <si>
    <t>distribution_ef_n2O_ethanol_baseline</t>
  </si>
  <si>
    <t>distribution_ef_co2_electric_baseline</t>
  </si>
  <si>
    <t>distribution_ef_ch4_electric_baseline</t>
  </si>
  <si>
    <t>distribution_ef_n2O_electric_baseline</t>
  </si>
  <si>
    <t>distribution_ef_co2_pellets_baseline</t>
  </si>
  <si>
    <t>distribution_ef_ch4_pellets_baseline</t>
  </si>
  <si>
    <t>distribution_ef_n2O_pellets_baseline</t>
  </si>
  <si>
    <t>processing_ef_co2_firewood_baseline</t>
  </si>
  <si>
    <t>processing_ef_ch4_firewood_baseline</t>
  </si>
  <si>
    <t>processing_ef_n2O_firewood_baseline</t>
  </si>
  <si>
    <t>processing_ef_co2_charcoal_baseline</t>
  </si>
  <si>
    <t>processing_ef_ch4_charcoal_baseline</t>
  </si>
  <si>
    <t>processing_ef_n2O_charcoal_baseline</t>
  </si>
  <si>
    <t>processing_ef_co2_kerosene_baseline</t>
  </si>
  <si>
    <t>processing_ef_ch4_kerosene_baseline</t>
  </si>
  <si>
    <t>processing_ef_n2O_kerosene_baseline</t>
  </si>
  <si>
    <t>processing_ef_co2_LPG_baseline</t>
  </si>
  <si>
    <t>processing_ef_ch4_LPG_baseline</t>
  </si>
  <si>
    <t>processing_ef_n2O_LPG_baseline</t>
  </si>
  <si>
    <t>processing_ef_co2_ethanol_baseline</t>
  </si>
  <si>
    <t>processing_ef_ch4_ethanol_baseline</t>
  </si>
  <si>
    <t>processing_ef_n2O_ethanol_baseline</t>
  </si>
  <si>
    <t>processing_ef_co2_electric_baseline</t>
  </si>
  <si>
    <t>processing_ef_ch4_electric_baseline</t>
  </si>
  <si>
    <t>processing_ef_n2O_electric_baseline</t>
  </si>
  <si>
    <t>processing_ef_co2_pellets_baseline</t>
  </si>
  <si>
    <t>processing_ef_ch4_pellets_baseline</t>
  </si>
  <si>
    <t>processing_ef_n2O_pellets_baseline</t>
  </si>
  <si>
    <t>kg_firewood_project</t>
  </si>
  <si>
    <t>kg_charcoal_project</t>
  </si>
  <si>
    <t>kg_kerosene_project</t>
  </si>
  <si>
    <t>kg_lpg_project</t>
  </si>
  <si>
    <t>l_ethanol_project</t>
  </si>
  <si>
    <t>kWh_electric_project</t>
  </si>
  <si>
    <t>kg_pellets_project</t>
  </si>
  <si>
    <t>kg_firewood_project_commercial</t>
  </si>
  <si>
    <t>kg_kerosene_project_commercial</t>
  </si>
  <si>
    <t>kg_lpg_project_commercial</t>
  </si>
  <si>
    <t>l_ethanol_project_commercial</t>
  </si>
  <si>
    <t>kWh_electric_project_commercial</t>
  </si>
  <si>
    <t>kg_pellets_project_commercial</t>
  </si>
  <si>
    <t>eff_firewood_project</t>
  </si>
  <si>
    <t>eff_charcoal_project</t>
  </si>
  <si>
    <t>eff_kerosene_project</t>
  </si>
  <si>
    <t>eff_ethanol_project</t>
  </si>
  <si>
    <t>eff_electric_project</t>
  </si>
  <si>
    <t>eff_firewood_project_commercial</t>
  </si>
  <si>
    <t>eff_charcoal_project_commercial</t>
  </si>
  <si>
    <t>eff_kerosene_project_commercial</t>
  </si>
  <si>
    <t>eff_LPG_project_commercial</t>
  </si>
  <si>
    <t>eff_ethanol_project_commercial</t>
  </si>
  <si>
    <t>eff_electric_project_commercial</t>
  </si>
  <si>
    <t>eff_pellet_project_commercial</t>
  </si>
  <si>
    <t>ncv_firewood_project</t>
  </si>
  <si>
    <t>ncv_kerosene_project</t>
  </si>
  <si>
    <t>ncv_LPG_project</t>
  </si>
  <si>
    <t>ncv_ethanol_project</t>
  </si>
  <si>
    <t>ncv_pellets_project</t>
  </si>
  <si>
    <t>co2_ef_firewood_project</t>
  </si>
  <si>
    <t>co2_ef_charcoal_project</t>
  </si>
  <si>
    <t>co2_ef_kerosene_project</t>
  </si>
  <si>
    <t>co2_ef_LPG_project</t>
  </si>
  <si>
    <t>co2_ef_ethanol_project</t>
  </si>
  <si>
    <t>co2_ef_electric_project</t>
  </si>
  <si>
    <t>co2_ef_pellets_project</t>
  </si>
  <si>
    <t>nonco2_ef_firewood_project</t>
  </si>
  <si>
    <t>nonco2_ef_charcoal_project</t>
  </si>
  <si>
    <t>nonco2_ef_kerosene_project</t>
  </si>
  <si>
    <t>nonco2_ef_LPG_project</t>
  </si>
  <si>
    <t>nonco2_ef_ethanol_project</t>
  </si>
  <si>
    <t>nonco2_ef_electric_project</t>
  </si>
  <si>
    <t>nonco2_ef_pellets_project</t>
  </si>
  <si>
    <t>stoveproduction_ef_co2_firewood_project</t>
  </si>
  <si>
    <t>stoveproduction_ef_co2_charcoal_project</t>
  </si>
  <si>
    <t>stoveproduction_ef_co2_kerosene_project</t>
  </si>
  <si>
    <t>stoveproduction_ef_ch4_firewood_project</t>
  </si>
  <si>
    <t>stoveproduction_ef_n2O_firewood_project</t>
  </si>
  <si>
    <t>stoveproduction_ef_ch4_charcoal_project</t>
  </si>
  <si>
    <t>stoveproduction_ef_n2O_charcoal_project</t>
  </si>
  <si>
    <t>stoveproduction_ef_ch4_kerosene_project</t>
  </si>
  <si>
    <t>stoveproduction_ef_n2O_kerosene_project</t>
  </si>
  <si>
    <t>stoveproduction_ef_co2_LPG_project</t>
  </si>
  <si>
    <t>stoveproduction_ef_ch4_LPG_project</t>
  </si>
  <si>
    <t>stoveproduction_ef_n2O_LPG_project</t>
  </si>
  <si>
    <t>stoveproduction_ef_co2_ethanol_project</t>
  </si>
  <si>
    <t>stoveproduction_ef_ch4_ethanol_project</t>
  </si>
  <si>
    <t>stoveproduction_ef_n2O_ethanol_project</t>
  </si>
  <si>
    <t>stoveproduction_ef_co2_electric_project</t>
  </si>
  <si>
    <t>stoveproduction_ef_ch4_electric_project</t>
  </si>
  <si>
    <t>stoveproduction_ef_n2O_electric_project</t>
  </si>
  <si>
    <t>stoveproduction_ef_co2_pellets_project</t>
  </si>
  <si>
    <t>stoveproduction_ef_ch4_pellets_project</t>
  </si>
  <si>
    <t>stoveproduction_ef_n2O_pellets_project</t>
  </si>
  <si>
    <t>feedstockproduction_ef_co2_firewood_project</t>
  </si>
  <si>
    <t>feedstockproduction_ef_ch4_firewood_project</t>
  </si>
  <si>
    <t>feedstockproduction_ef_n2O_firewood_project</t>
  </si>
  <si>
    <t>feedstockproduction_ef_co2_charcoal_project</t>
  </si>
  <si>
    <t>feedstockproduction_ef_ch4_charcoal_project</t>
  </si>
  <si>
    <t>feedstockproduction_ef_n2O_charcoal_project</t>
  </si>
  <si>
    <t>feedstockproduction_ef_co2_kerosene_project</t>
  </si>
  <si>
    <t>feedstockproduction_ef_ch4_kerosene_project</t>
  </si>
  <si>
    <t>feedstockproduction_ef_n2O_kerosene_project</t>
  </si>
  <si>
    <t>feedstockproduction_ef_co2_LPG_project</t>
  </si>
  <si>
    <t>feedstockproduction_ef_ch4_LPG_project</t>
  </si>
  <si>
    <t>feedstockproduction_ef_n2O_LPG_project</t>
  </si>
  <si>
    <t>feedstockproduction_ef_co2_ethanol_project</t>
  </si>
  <si>
    <t>feedstockproduction_ef_ch4_ethanol_project</t>
  </si>
  <si>
    <t>feedstockproduction_ef_n2O_ethanol_project</t>
  </si>
  <si>
    <t>feedstockproduction_ef_co2_electric_project</t>
  </si>
  <si>
    <t>feedstockproduction_ef_ch4_electric_project</t>
  </si>
  <si>
    <t>feedstockproduction_ef_n2O_electric_project</t>
  </si>
  <si>
    <t>feedstockproduction_ef_co2_pellets_project</t>
  </si>
  <si>
    <t>feedstockproduction_ef_ch4_pellets_project</t>
  </si>
  <si>
    <t>feedstockproduction_ef_n2O_pellets_project</t>
  </si>
  <si>
    <t>distribution_ef_co2_firewood_project</t>
  </si>
  <si>
    <t>distribution_ef_ch4_firewood_project</t>
  </si>
  <si>
    <t>distribution_ef_n2O_firewood_project</t>
  </si>
  <si>
    <t>distribution_ef_co2_charcoal_project</t>
  </si>
  <si>
    <t>distribution_ef_ch4_charcoal_project</t>
  </si>
  <si>
    <t>distribution_ef_n2O_charcoal_project</t>
  </si>
  <si>
    <t>distribution_ef_co2_kerosene_project</t>
  </si>
  <si>
    <t>distribution_ef_ch4_kerosene_project</t>
  </si>
  <si>
    <t>distribution_ef_n2O_kerosene_project</t>
  </si>
  <si>
    <t>distribution_ef_co2_LPG_project</t>
  </si>
  <si>
    <t>distribution_ef_ch4_LPG_project</t>
  </si>
  <si>
    <t>distribution_ef_n2O_LPG_project</t>
  </si>
  <si>
    <t>distribution_ef_co2_ethanol_project</t>
  </si>
  <si>
    <t>distribution_ef_ch4_ethanol_project</t>
  </si>
  <si>
    <t>distribution_ef_n2O_ethanol_project</t>
  </si>
  <si>
    <t>distribution_ef_co2_electric_project</t>
  </si>
  <si>
    <t>distribution_ef_ch4_electric_project</t>
  </si>
  <si>
    <t>distribution_ef_n2O_electric_project</t>
  </si>
  <si>
    <t>distribution_ef_co2_pellets_project</t>
  </si>
  <si>
    <t>distribution_ef_ch4_pellets_project</t>
  </si>
  <si>
    <t>distribution_ef_n2O_pellets_project</t>
  </si>
  <si>
    <t>processing_ef_co2_firewood_project</t>
  </si>
  <si>
    <t>processing_ef_ch4_firewood_project</t>
  </si>
  <si>
    <t>processing_ef_n2O_firewood_project</t>
  </si>
  <si>
    <t>processing_ef_co2_charcoal_project</t>
  </si>
  <si>
    <t>processing_ef_ch4_charcoal_project</t>
  </si>
  <si>
    <t>processing_ef_n2O_charcoal_project</t>
  </si>
  <si>
    <t>processing_ef_co2_kerosene_project</t>
  </si>
  <si>
    <t>processing_ef_ch4_kerosene_project</t>
  </si>
  <si>
    <t>processing_ef_n2O_kerosene_project</t>
  </si>
  <si>
    <t>processing_ef_co2_LPG_project</t>
  </si>
  <si>
    <t>processing_ef_ch4_LPG_project</t>
  </si>
  <si>
    <t>processing_ef_n2O_LPG_project</t>
  </si>
  <si>
    <t>processing_ef_co2_ethanol_project</t>
  </si>
  <si>
    <t>processing_ef_ch4_ethanol_project</t>
  </si>
  <si>
    <t>processing_ef_n2O_ethanol_project</t>
  </si>
  <si>
    <t>processing_ef_co2_electric_project</t>
  </si>
  <si>
    <t>processing_ef_ch4_electric_project</t>
  </si>
  <si>
    <t>processing_ef_n2O_electric_project</t>
  </si>
  <si>
    <t>processing_ef_co2_pellets_project</t>
  </si>
  <si>
    <t>processing_ef_ch4_pellets_project</t>
  </si>
  <si>
    <t>processing_ef_n2O_pellets_project</t>
  </si>
  <si>
    <t>project_adoption</t>
  </si>
  <si>
    <t>project_usage</t>
  </si>
  <si>
    <t>leakage_binary</t>
  </si>
  <si>
    <t>leakage_default</t>
  </si>
  <si>
    <t>leakage_tCO2e</t>
  </si>
  <si>
    <t>kg_per_liter_ethanol_project</t>
  </si>
  <si>
    <t>country</t>
  </si>
  <si>
    <t>CDM AMS II G</t>
  </si>
  <si>
    <t>China</t>
  </si>
  <si>
    <t>monitoring_period</t>
  </si>
  <si>
    <t>verified_credits</t>
  </si>
  <si>
    <t>stove_year_cohort</t>
  </si>
  <si>
    <t>NA</t>
  </si>
  <si>
    <t>VCS1216</t>
  </si>
  <si>
    <t>GS2094</t>
  </si>
  <si>
    <t>VCS1719</t>
  </si>
  <si>
    <t>2016/2017</t>
  </si>
  <si>
    <t>VCS1721</t>
  </si>
  <si>
    <t>2016/2018</t>
  </si>
  <si>
    <t>GS10884</t>
  </si>
  <si>
    <t>GS TPDDTEC</t>
  </si>
  <si>
    <t>GS7312</t>
  </si>
  <si>
    <t>GS2564</t>
  </si>
  <si>
    <t>2019/2021</t>
  </si>
  <si>
    <t>more_than_one_stove_adj</t>
  </si>
  <si>
    <t>Mexico</t>
  </si>
  <si>
    <t>Ghana</t>
  </si>
  <si>
    <t>Malawi</t>
  </si>
  <si>
    <t>Central, Northern, &amp; Southern</t>
  </si>
  <si>
    <t>Guatemala</t>
  </si>
  <si>
    <t>Nigeria</t>
  </si>
  <si>
    <t>Haiti</t>
  </si>
  <si>
    <t>Ouest</t>
  </si>
  <si>
    <t>Nigeria tot</t>
  </si>
  <si>
    <t>Guatemala tot</t>
  </si>
  <si>
    <t>Ghana tot</t>
  </si>
  <si>
    <t>Mexico tot</t>
  </si>
  <si>
    <t>prc_charcoal_baseline_commercial</t>
  </si>
  <si>
    <t>eff_pellets_baseline</t>
  </si>
  <si>
    <t>eff_LPG_baseline_commercial</t>
  </si>
  <si>
    <t>ncv_ethanol_baseline</t>
  </si>
  <si>
    <t>nonco2_ef_LPG</t>
  </si>
  <si>
    <t>kg_charcoal_project_commercial</t>
  </si>
  <si>
    <t>ncv_charcoal_project</t>
  </si>
  <si>
    <t>prc_pellets_baseline</t>
  </si>
  <si>
    <t>kg_pellets_baseline</t>
  </si>
  <si>
    <t>prc_pellets_baseline_commercial</t>
  </si>
  <si>
    <t>kg_pellets_baseline_commercial</t>
  </si>
  <si>
    <t>mfNRB_bailis</t>
  </si>
  <si>
    <t>expfNRB_bailis</t>
  </si>
  <si>
    <t>prc_firewood_project</t>
  </si>
  <si>
    <t>prc_charcoal_project</t>
  </si>
  <si>
    <t>prc_kerosene_project</t>
  </si>
  <si>
    <t>prc_lpg_project</t>
  </si>
  <si>
    <t>prc_ethanol_project</t>
  </si>
  <si>
    <t>prc_electric_project</t>
  </si>
  <si>
    <t>prc_pellets_project</t>
  </si>
  <si>
    <t>prc_firewood_project_commercial</t>
  </si>
  <si>
    <t>prc_charcoal_project_commercial</t>
  </si>
  <si>
    <t>prc_kerosene_project_commercial</t>
  </si>
  <si>
    <t>prc_lpg_project_commercial</t>
  </si>
  <si>
    <t>prc_electric_project_commercial</t>
  </si>
  <si>
    <t>prc_ethanol_project_commercial</t>
  </si>
  <si>
    <t>prc_pellets_project_commercial</t>
  </si>
  <si>
    <t>Units</t>
  </si>
  <si>
    <t>tCO2e</t>
  </si>
  <si>
    <t>countries</t>
  </si>
  <si>
    <t>%</t>
  </si>
  <si>
    <t>domestic stoves</t>
  </si>
  <si>
    <t>commercial stoves</t>
  </si>
  <si>
    <t>days</t>
  </si>
  <si>
    <t>kgs per day</t>
  </si>
  <si>
    <t>liters per day</t>
  </si>
  <si>
    <t>kWh per day</t>
  </si>
  <si>
    <t>kgs per liter kerosene</t>
  </si>
  <si>
    <t>kgs per liter ethanol</t>
  </si>
  <si>
    <t>TJ/tonne</t>
  </si>
  <si>
    <t>tCO2/TJ</t>
  </si>
  <si>
    <t>tCO2e/TJ</t>
  </si>
  <si>
    <t>tCH4/TJ</t>
  </si>
  <si>
    <t>tN2O/TJ</t>
  </si>
  <si>
    <t>project_adoption_commercial</t>
  </si>
  <si>
    <t>project_usage_commercial</t>
  </si>
  <si>
    <t>av_hhsize</t>
  </si>
  <si>
    <t>individuals</t>
  </si>
  <si>
    <t>region</t>
  </si>
  <si>
    <t>Asia</t>
  </si>
  <si>
    <t>project_days_commercial</t>
  </si>
  <si>
    <t>GS447</t>
  </si>
  <si>
    <t>Uganda</t>
  </si>
  <si>
    <t>Uganda tot</t>
  </si>
  <si>
    <t>Kenya</t>
  </si>
  <si>
    <t>Kenya tot</t>
  </si>
  <si>
    <t>India tot</t>
  </si>
  <si>
    <t>India</t>
  </si>
  <si>
    <t>Honduras tot</t>
  </si>
  <si>
    <t>Honduras</t>
  </si>
  <si>
    <t>Ethiopia tot</t>
  </si>
  <si>
    <t>Ethiopia</t>
  </si>
  <si>
    <t>Burkina Faso</t>
  </si>
  <si>
    <t>Bangladesh tot</t>
  </si>
  <si>
    <t>Bangladesh</t>
  </si>
  <si>
    <t>GS500</t>
  </si>
  <si>
    <t>8th</t>
  </si>
  <si>
    <t>Sudan</t>
  </si>
  <si>
    <t>Northern Darfur</t>
  </si>
  <si>
    <t>CDM AMS I E</t>
  </si>
  <si>
    <t>Sub-Saharan Africa</t>
  </si>
  <si>
    <t>GS7438</t>
  </si>
  <si>
    <t>GS3112</t>
  </si>
  <si>
    <t>1-2 years</t>
  </si>
  <si>
    <t>2-3 years</t>
  </si>
  <si>
    <t>3-4 years</t>
  </si>
  <si>
    <t>GS407</t>
  </si>
  <si>
    <t>small domestic</t>
  </si>
  <si>
    <t>medium domestic</t>
  </si>
  <si>
    <t>domestic</t>
  </si>
  <si>
    <t>other_tCO2e_reduction</t>
  </si>
  <si>
    <t>GS913</t>
  </si>
  <si>
    <t>Lesotho</t>
  </si>
  <si>
    <t>districts Berea, Maseru, Leribe, Mohale’s Hoek, Mafeteng
and Butha-Buthe.</t>
  </si>
  <si>
    <t>GS6212</t>
  </si>
  <si>
    <t>Nepal</t>
  </si>
  <si>
    <t>Nepal tot</t>
  </si>
  <si>
    <t>GS5642</t>
  </si>
  <si>
    <t>01/06/2020 to 31/03/2022</t>
  </si>
  <si>
    <t>GS2758</t>
  </si>
  <si>
    <t>Dec 2015-Nov 2016</t>
  </si>
  <si>
    <t>Dec 2016-Nov 2017</t>
  </si>
  <si>
    <t>Dec 2017-Nov 2018</t>
  </si>
  <si>
    <t>Dec 2018-Nov 2019</t>
  </si>
  <si>
    <t>Dec 2019-Nov 2020</t>
  </si>
  <si>
    <t>Dec 2020-Nov 2021</t>
  </si>
  <si>
    <t>Central America</t>
  </si>
  <si>
    <t>26/04/2017 to 30/09/2018</t>
  </si>
  <si>
    <t>GS1060</t>
  </si>
  <si>
    <t>MP9</t>
  </si>
  <si>
    <t>scenario 1</t>
  </si>
  <si>
    <t>Rwanda</t>
  </si>
  <si>
    <t>scenario 2</t>
  </si>
  <si>
    <t>scenario 3</t>
  </si>
  <si>
    <t>MP8</t>
  </si>
  <si>
    <t>GS2744</t>
  </si>
  <si>
    <t>West Africa</t>
  </si>
  <si>
    <t>Bamako</t>
  </si>
  <si>
    <t>new CP</t>
  </si>
  <si>
    <t>wassa large</t>
  </si>
  <si>
    <t>wassa super</t>
  </si>
  <si>
    <t>GS1094</t>
  </si>
  <si>
    <t>GS4291</t>
  </si>
  <si>
    <t>GS6604</t>
  </si>
  <si>
    <t>PDD</t>
  </si>
  <si>
    <t>GS1267</t>
  </si>
  <si>
    <t>1st</t>
  </si>
  <si>
    <t>2nd</t>
  </si>
  <si>
    <t>3rd</t>
  </si>
  <si>
    <t>4th</t>
  </si>
  <si>
    <t>5th</t>
  </si>
  <si>
    <t>6th</t>
  </si>
  <si>
    <t>GS2439</t>
  </si>
  <si>
    <t>1st 2012</t>
  </si>
  <si>
    <t>ecocina</t>
  </si>
  <si>
    <t>1st 2013</t>
  </si>
  <si>
    <t>1st 2014</t>
  </si>
  <si>
    <t>ecoplancha</t>
  </si>
  <si>
    <t>GS2445</t>
  </si>
  <si>
    <t>per stove per day in 1st MR</t>
  </si>
  <si>
    <t>GS7578</t>
  </si>
  <si>
    <t>Mozambique</t>
  </si>
  <si>
    <t>Maputo &amp; Matola</t>
  </si>
  <si>
    <t>Maputo Province and Maputo City Province</t>
  </si>
  <si>
    <t>GS2513</t>
  </si>
  <si>
    <t>GS4677</t>
  </si>
  <si>
    <t>GS2441</t>
  </si>
  <si>
    <t>Ecocina 2013</t>
  </si>
  <si>
    <t>Ecocina 2014</t>
  </si>
  <si>
    <t>Plancha 2011</t>
  </si>
  <si>
    <t>Plancha 2012</t>
  </si>
  <si>
    <t>ONIL 2011</t>
  </si>
  <si>
    <t>ONIL 2012</t>
  </si>
  <si>
    <t>ONIL 2013</t>
  </si>
  <si>
    <t>GS5003</t>
  </si>
  <si>
    <t>SGF</t>
  </si>
  <si>
    <t>GF</t>
  </si>
  <si>
    <t>GS Simplified</t>
  </si>
  <si>
    <t>GS6129</t>
  </si>
  <si>
    <t>Myanmar</t>
  </si>
  <si>
    <t>Mandalay Region </t>
  </si>
  <si>
    <t>Rwanda tot</t>
  </si>
  <si>
    <t>Sichuan province</t>
  </si>
  <si>
    <t>Malawi tot</t>
  </si>
  <si>
    <t>Jalisco, Mexico, San Luis Potosi, Veracruz, Sonora, Michoacan, Oaxaca, and Guanajuato</t>
  </si>
  <si>
    <t>Eastern Province- Bugesera (formerly kigali-ngali admin unit)</t>
  </si>
  <si>
    <t>Buikve (prior Mukono), Mukono and Kayunga</t>
  </si>
  <si>
    <t>GS Metered</t>
  </si>
  <si>
    <t>GS11509</t>
  </si>
  <si>
    <t>Zambia</t>
  </si>
  <si>
    <t>Lusaka</t>
  </si>
  <si>
    <t>GS11352</t>
  </si>
  <si>
    <t>Nairobi</t>
  </si>
  <si>
    <t>GS11507</t>
  </si>
  <si>
    <t>Kigali</t>
  </si>
  <si>
    <t>rebound</t>
  </si>
  <si>
    <t>type</t>
  </si>
  <si>
    <t>firewood</t>
  </si>
  <si>
    <t>charcoal</t>
  </si>
  <si>
    <t>switch</t>
  </si>
  <si>
    <t>biomass</t>
  </si>
  <si>
    <t>verified_credits_per_stove</t>
  </si>
  <si>
    <t>Mali</t>
  </si>
  <si>
    <t>stove</t>
  </si>
  <si>
    <t>cdm_imp_firewood</t>
  </si>
  <si>
    <t>cdm_imp_charcoal</t>
  </si>
  <si>
    <t>gs_imp_charcoal</t>
  </si>
  <si>
    <t>gs_lpg</t>
  </si>
  <si>
    <t>ethanol</t>
  </si>
  <si>
    <t>gs_imp_firewood</t>
  </si>
  <si>
    <t>pellets</t>
  </si>
  <si>
    <t>GS1146</t>
  </si>
  <si>
    <t>MP4</t>
  </si>
  <si>
    <t>monitoring firewood</t>
  </si>
  <si>
    <t>monitoring charcoal</t>
  </si>
  <si>
    <t>monitoring LPG only</t>
  </si>
  <si>
    <t>commercial</t>
  </si>
  <si>
    <t>Kadiogo Province:</t>
  </si>
  <si>
    <t>GS 11330</t>
  </si>
  <si>
    <t>protocol_version</t>
  </si>
  <si>
    <t>GS TPDDTEC v3.1</t>
  </si>
  <si>
    <t>GS TPDDTEC v3.2</t>
  </si>
  <si>
    <t>GS Methodology for Improved Cook stoves and Kitchen Regimes v1.</t>
  </si>
  <si>
    <t>GS TPDDTEC v 2.</t>
  </si>
  <si>
    <t>AMS-II.G. ver. 3</t>
  </si>
  <si>
    <t>AMS-II.G. ver. 5</t>
  </si>
  <si>
    <t>AMS-II.G (Version 05.0 EB 70)</t>
  </si>
  <si>
    <t>AMS-II.G. Version 03 </t>
  </si>
  <si>
    <t>GS Improved Cook-Stoves and Kitchen Regimes version 01</t>
  </si>
  <si>
    <t>AMS II.G Version 09 </t>
  </si>
  <si>
    <t>GS TPDDTEC v2</t>
  </si>
  <si>
    <t>The Gold Standard Simplified Methodology for Efficient Cookstoves, Version 1.1,</t>
  </si>
  <si>
    <t>AMS-II.G. Version 09</t>
  </si>
  <si>
    <t>GS TPDDTEC v1</t>
  </si>
  <si>
    <t>AMS-I.E, version 10</t>
  </si>
  <si>
    <t>AMS-I.E, version 5</t>
  </si>
  <si>
    <t>AMS-I.E, version 6</t>
  </si>
  <si>
    <t>The Gold Standard Simplified Methodology for Efficient Cookstoves, Version 01, </t>
  </si>
  <si>
    <t>GS TPDDTEC v 4</t>
  </si>
  <si>
    <t>Any other tonnes of carbon that the project subtracts from their carbon reductions</t>
  </si>
  <si>
    <t>A percent adjustment if the project distributes multiple stoves to individual households</t>
  </si>
  <si>
    <t>The amount of leakage found if the project acesses leakage (i.e., does not use the default adjustment)</t>
  </si>
  <si>
    <t>The default leakage adjustment (typically always 95% if utilized)</t>
  </si>
  <si>
    <t>A binary value to determine if the project uses the default adjustment (i.e., 1 if they use the default, 0 if not)</t>
  </si>
  <si>
    <t xml:space="preserve">Rate of usage of the commercial project stove. We define usage as a continuous value considering usage of the baseline stove. However, projects often define this as our definition of adoption. </t>
  </si>
  <si>
    <t>Rate of adoption of the commercial project stove. We define adoption as a binary of whether the project stove is used at all. Protocols define this as drop off rate.</t>
  </si>
  <si>
    <t xml:space="preserve">Rate of usage of the domestic project stove. We define usage as a continuous value considering usage of the baseline stove. However, projects often define this as our definition of adoption. </t>
  </si>
  <si>
    <t>Rate of adoption of the domestic project stove. We define adoption as a binary of whether the project stove is used at all. Protocols define this as drop off rate.</t>
  </si>
  <si>
    <t>Project nitrous oxide emission factor for processing for pellets</t>
  </si>
  <si>
    <t>Project methane emission factor for processing for pellets</t>
  </si>
  <si>
    <t>Project carbon dioxide emission factor for processing for pellets</t>
  </si>
  <si>
    <t>Project nitrous oxide emission factor for processing for electricity</t>
  </si>
  <si>
    <t>Project methane emission factor for processing for electricity</t>
  </si>
  <si>
    <t>Project carbon dioxide emission factor for processing for electricity</t>
  </si>
  <si>
    <t>Project nitrous oxide emission factor for processing for ethanol</t>
  </si>
  <si>
    <t>Project methane emission factor for processing for ethanol</t>
  </si>
  <si>
    <t>Project carbon dioxide emission factor for processing for ethanol</t>
  </si>
  <si>
    <t>Project nitrous oxide emission factor for processing for LPG</t>
  </si>
  <si>
    <t>Project methane emission factor for processing for LPG</t>
  </si>
  <si>
    <t>Project carbon dioxide emission factor for processing for LPG</t>
  </si>
  <si>
    <t>Project nitrous oxide emission factor for processing for kerosene</t>
  </si>
  <si>
    <t>Project methane emission factor for processing for kerosene</t>
  </si>
  <si>
    <t>Project carbon dioxide emission factor for processing for kerosene</t>
  </si>
  <si>
    <t>Project nitrous oxide emission factor for processing for charcoal</t>
  </si>
  <si>
    <t>Project methane emission factor for processing for charcoal</t>
  </si>
  <si>
    <t>Project carbon dioxide emission factor for processing for charcoal</t>
  </si>
  <si>
    <t>Project nitrous oxide emission factor for processing for firewood</t>
  </si>
  <si>
    <t xml:space="preserve">Project methane emission factor for processing for firewood </t>
  </si>
  <si>
    <t>Project carbon dioxide emission factor for processing for firewood</t>
  </si>
  <si>
    <t>Project nitrous oxide emission factor for distribution for pellets</t>
  </si>
  <si>
    <t>Project methane emission factor for distribution for pellets</t>
  </si>
  <si>
    <t>Project carbon dioxide emission factor for distribution for pellets</t>
  </si>
  <si>
    <t>Project nitrous oxide emission factor for distribution for electric</t>
  </si>
  <si>
    <t>Project methane emission factor for distribution for electric</t>
  </si>
  <si>
    <t>Project carbon dioxide emission factor for distribution for electric</t>
  </si>
  <si>
    <t>Project nitrous oxide emission factor for distribution for ethanol</t>
  </si>
  <si>
    <t>Project methane emission factor for distribution for ethanol</t>
  </si>
  <si>
    <t>Project carbon dioxide emission factor for distribution for ethanol</t>
  </si>
  <si>
    <t>Project nitrous oxide emission factor for distribution for LPG</t>
  </si>
  <si>
    <t>Project methane emission factor for distribution for LPG</t>
  </si>
  <si>
    <t>Project carbon dioxide emission factor for distribution for LPG</t>
  </si>
  <si>
    <t>Project nitrous oxide emission factor for distribution for kerosene</t>
  </si>
  <si>
    <t>Project methane emission factor for distribution for kerosene</t>
  </si>
  <si>
    <t>Project carbon dioxide emission factor for distribution for kerosene</t>
  </si>
  <si>
    <t>Project nitrous oxide emission factor for distribution for charcoal</t>
  </si>
  <si>
    <t>Project methane emission factor for distribution for charcoal</t>
  </si>
  <si>
    <t>Project carbon dioxide emission factor for distribution for charcoal</t>
  </si>
  <si>
    <t xml:space="preserve">Project nitrous oxide emission factor for distribution for  firewood </t>
  </si>
  <si>
    <t xml:space="preserve">Project methane emission factor for distribution for firewood </t>
  </si>
  <si>
    <t>Project carbon dioxide emission factor for distribution for firewood</t>
  </si>
  <si>
    <t xml:space="preserve">Project nitrous oxide emission factor for feedstock production for </t>
  </si>
  <si>
    <t xml:space="preserve">Project methane emission factor for feedstock production for </t>
  </si>
  <si>
    <t xml:space="preserve">Project carbon dioxide emission factor for feedstock production for </t>
  </si>
  <si>
    <t>Project nitrous oxide emission factor for feedstock production for LPG</t>
  </si>
  <si>
    <t>Project methane emission factor for feedstock production for LPG</t>
  </si>
  <si>
    <t>Project carbon dioxide emission factor for feedstock production for LPG</t>
  </si>
  <si>
    <t>Project nitrous oxide emission factor for feedstock production for kerosene</t>
  </si>
  <si>
    <t>Project methane emission factor for feedstock production for kerosene</t>
  </si>
  <si>
    <t>Project carbon dioxide emission factor for feedstock production for kerosene</t>
  </si>
  <si>
    <t>Project nitrous oxide emission factor for feedstock production for charcoal</t>
  </si>
  <si>
    <t>Project methane emission factor for feedstock production for charcoal</t>
  </si>
  <si>
    <t>Project carbon dioxide emission factor for feedstock production for charcoal</t>
  </si>
  <si>
    <t>Project nitrous oxide emission factor for feedstock production for firewood</t>
  </si>
  <si>
    <t>Project methane emission factor for feedstock production for firewood</t>
  </si>
  <si>
    <t>Project carbon dioxide emission factor for feedstock production for firewood</t>
  </si>
  <si>
    <t xml:space="preserve">Project nitrous oxide emission factor for stove production for </t>
  </si>
  <si>
    <t xml:space="preserve">Project methane emission factor for stove production for </t>
  </si>
  <si>
    <t xml:space="preserve">Project carbon dioxide emission factor for stove production for </t>
  </si>
  <si>
    <t>Project nitrous oxide emission factor for stove production for LPG</t>
  </si>
  <si>
    <t>Project methane emission factor for stove production for LPG</t>
  </si>
  <si>
    <t>Project carbon dioxide emission factor for stove production for LPG</t>
  </si>
  <si>
    <t>Project nitrous oxide emission factor for stove production for kerosene</t>
  </si>
  <si>
    <t>Project methane emission factor for stove production for kerosene</t>
  </si>
  <si>
    <t>Project carbon dioxide emission factor for stove production for kerosene</t>
  </si>
  <si>
    <t>Project nitrous oxide emission factor for stove production for charcoal</t>
  </si>
  <si>
    <t>Project methane emission factor for stove production for charcoal</t>
  </si>
  <si>
    <t>Project carbon dioxide emission factor for stove production for charcoal</t>
  </si>
  <si>
    <t>Project nitrous oxide emission factor for stove production for firewood</t>
  </si>
  <si>
    <t xml:space="preserve">Project methane emission factor for stove production for firewood </t>
  </si>
  <si>
    <t>Project carbon dioxide emission factor for stove production for  firewood</t>
  </si>
  <si>
    <t>Project non-carbon dioxide emission factor for pellets</t>
  </si>
  <si>
    <t>Project non-carbon dioxide emission factor for electric</t>
  </si>
  <si>
    <t>Project non-carbon dioxide emission factor for ethanol</t>
  </si>
  <si>
    <t>Project non-carbon dioxide emission factor for LPG</t>
  </si>
  <si>
    <t>Project non-carbon dioxide emission factor for kerosene</t>
  </si>
  <si>
    <t>Project non-carbon dioxide emission factor for charcoal</t>
  </si>
  <si>
    <t>Project non-carbon dioxide emission factor for firewood</t>
  </si>
  <si>
    <t>Project carbon dioxide emission factor for pellets</t>
  </si>
  <si>
    <t>Project carbon dioxide emission factor for elecricity</t>
  </si>
  <si>
    <t>Project carbon dioxide emission factor for ethanol</t>
  </si>
  <si>
    <t>Project carbon dioxide emission factor for LPG</t>
  </si>
  <si>
    <t>Project carbon dioxide emission factor for kerosene</t>
  </si>
  <si>
    <t>Project carbon dioxide emission factor for charcoal</t>
  </si>
  <si>
    <t>Project carbon dioxide emission factor for firewood</t>
  </si>
  <si>
    <t>Project net calorific value of pellets</t>
  </si>
  <si>
    <t>Project net calorific value of ethanol</t>
  </si>
  <si>
    <t>Project net calorific value of LPG</t>
  </si>
  <si>
    <t>Project net calorific value of kerosene</t>
  </si>
  <si>
    <t>Project net calorific value of charcoal</t>
  </si>
  <si>
    <t>Project net calorific value of firewood</t>
  </si>
  <si>
    <t xml:space="preserve">The efficiency of the commercial pellets project  stove </t>
  </si>
  <si>
    <t xml:space="preserve">The efficiency of the commercial electric project  stove </t>
  </si>
  <si>
    <t xml:space="preserve">The efficiency of the commercial ethanol project  stove </t>
  </si>
  <si>
    <t xml:space="preserve">The efficiency of the commercial LPG project  stove </t>
  </si>
  <si>
    <t xml:space="preserve">The efficiency of the commercial kerosene project  stove </t>
  </si>
  <si>
    <t xml:space="preserve">The efficiency of the commercial charcoal project stove </t>
  </si>
  <si>
    <t xml:space="preserve">The efficiency of the commercial firewood project  stove </t>
  </si>
  <si>
    <t xml:space="preserve">The efficiency of the domestic pellets project stove </t>
  </si>
  <si>
    <t xml:space="preserve">The efficiency of the domestic electric project  stove </t>
  </si>
  <si>
    <t xml:space="preserve">The efficiency of the domesticethanol project  stove </t>
  </si>
  <si>
    <t xml:space="preserve">The efficiency of the domestic LPG project  stove </t>
  </si>
  <si>
    <t xml:space="preserve">The efficiency of the domestickerosene project  stove </t>
  </si>
  <si>
    <t xml:space="preserve">The efficiency of the domestic charcoal project  stove </t>
  </si>
  <si>
    <t xml:space="preserve">The efficiency of the domestic firewood project stove </t>
  </si>
  <si>
    <t xml:space="preserve">The number of kilograms of pellets per day per commercial device in the project scenario </t>
  </si>
  <si>
    <t xml:space="preserve">The number of kWh of electricity per day per commercial device in the project scenario </t>
  </si>
  <si>
    <t xml:space="preserve">The number of liters of ethanol per day per commercial device in the baseline scenario </t>
  </si>
  <si>
    <t xml:space="preserve">The number of kilograms of LPG per day per commercial device in the baseline scenario </t>
  </si>
  <si>
    <t xml:space="preserve">The number of kilograms of kerosene per day per commercial device in the baseline scenario </t>
  </si>
  <si>
    <t xml:space="preserve">The number of kilograms of charcoal per day per commercial device in the baseline scenario </t>
  </si>
  <si>
    <t xml:space="preserve">The number of kilograms of firewood per day per commercial device in the baseline scenario </t>
  </si>
  <si>
    <t xml:space="preserve">The number of kilograms of pellets per day per domestic device in the project scenario </t>
  </si>
  <si>
    <t xml:space="preserve">The number of kWh of electricity per day per domestic device in the project scenario </t>
  </si>
  <si>
    <t>Density of ethanol</t>
  </si>
  <si>
    <t xml:space="preserve">The number of liters of ethanol per day per commercial device in the project scenario </t>
  </si>
  <si>
    <t xml:space="preserve">The number of kilograms of LPG per day per commercial device in the project scenario </t>
  </si>
  <si>
    <t xml:space="preserve">The number of kilograms of kerosene per day per commercial device in the project scenario </t>
  </si>
  <si>
    <t xml:space="preserve">The number of kilograms of charcoal per day per commercial device in the project scenario </t>
  </si>
  <si>
    <t xml:space="preserve">The number of kilograms of firewood per day per domestic device in the project scenario </t>
  </si>
  <si>
    <t>Baseline nitrous oxide emission factor for processing for pellets</t>
  </si>
  <si>
    <t>Baseline methane emission factor for processing for pellets</t>
  </si>
  <si>
    <t>Baseline carbon dioxide emission factor for processing for pellets</t>
  </si>
  <si>
    <t>Baseline nitrous oxide emission factor for processing for electricity</t>
  </si>
  <si>
    <t>Baseline methane emission factor for processing for electricity</t>
  </si>
  <si>
    <t>Baseline carbon dioxide emission factor for processing for electricity</t>
  </si>
  <si>
    <t>Baseline nitrous oxide emission factor for processing for ethanol</t>
  </si>
  <si>
    <t>Baseline methane emission factor for processing for ethanol</t>
  </si>
  <si>
    <t>Baseline carbon dioxide emission factor for processing for ethanol</t>
  </si>
  <si>
    <t>Baseline nitrous oxide emission factor for processing for LPG</t>
  </si>
  <si>
    <t>Baseline methane emission factor for processing for LPG</t>
  </si>
  <si>
    <t>Baseline carbon dioxide emission factor for processing for LPG</t>
  </si>
  <si>
    <t>Baseline nitrous oxide emission factor for processing for kerosene</t>
  </si>
  <si>
    <t>Baseline methane emission factor for processing for kerosene</t>
  </si>
  <si>
    <t>Baseline carbon dioxide emission factor for processing for kerosene</t>
  </si>
  <si>
    <t>Baseline nitrous oxide emission factor for processing for charcoal</t>
  </si>
  <si>
    <t>Baseline methane emission factor for processing for charcoal</t>
  </si>
  <si>
    <t>Baseline carbon dioxide emission factor for processing for charcoal</t>
  </si>
  <si>
    <t>Baseline nitrous oxide emission factor for processing for firewood</t>
  </si>
  <si>
    <t xml:space="preserve">Baseline methane emission factor for processing for firewood </t>
  </si>
  <si>
    <t>Baseline carbon dioxide emission factor for processing for firewood</t>
  </si>
  <si>
    <t>Baseline nitrous oxide emission factor for distribution for pellets</t>
  </si>
  <si>
    <t>Baseline methane emission factor for distribution for pellets</t>
  </si>
  <si>
    <t>Baseline carbon dioxide emission factor for distribution for pellets</t>
  </si>
  <si>
    <t>Baseline nitrous oxide emission factor for distribution for electric</t>
  </si>
  <si>
    <t>Baseline methane emission factor for distribution for electric</t>
  </si>
  <si>
    <t>Baseline carbon dioxide emission factor for distribution for electric</t>
  </si>
  <si>
    <t>Baseline nitrous oxide emission factor for distribution for ethanol</t>
  </si>
  <si>
    <t>Baseline methane emission factor for distribution for ethanol</t>
  </si>
  <si>
    <t>Baseline carbon dioxide emission factor for distribution for ethanol</t>
  </si>
  <si>
    <t>Baseline nitrous oxide emission factor for distribution for LPG</t>
  </si>
  <si>
    <t>Baseline methane emission factor for distribution for LPG</t>
  </si>
  <si>
    <t>Baseline carbon dioxide emission factor for distribution for LPG</t>
  </si>
  <si>
    <t>Baseline nitrous oxide emission factor for distribution for kerosene</t>
  </si>
  <si>
    <t>Baseline methane emission factor for distribution for kerosene</t>
  </si>
  <si>
    <t>Baseline carbon dioxide emission factor for distribution for kerosene</t>
  </si>
  <si>
    <t>Baseline nitrous oxide emission factor for distribution for charcoal</t>
  </si>
  <si>
    <t>Baseline methane emission factor for distribution for charcoal</t>
  </si>
  <si>
    <t>Baseline carbon dioxide emission factor for distribution for charcoal</t>
  </si>
  <si>
    <t xml:space="preserve">Baseline nitrous oxide emission factor for distribution for  firewood </t>
  </si>
  <si>
    <t xml:space="preserve">Baseline methane emission factor for distribution for firewood </t>
  </si>
  <si>
    <t>Baseline carbon dioxide emission factor for distribution for firewood</t>
  </si>
  <si>
    <t xml:space="preserve">Baseline nitrous oxide emission factor for feedstock production for </t>
  </si>
  <si>
    <t xml:space="preserve">Baseline methane emission factor for feedstock production for </t>
  </si>
  <si>
    <t xml:space="preserve">Baseline carbon dioxide emission factor for feedstock production for </t>
  </si>
  <si>
    <t>Baseline nitrous oxide emission factor for feedstock production for LPG</t>
  </si>
  <si>
    <t>Baseline methane emission factor for feedstock production for LPG</t>
  </si>
  <si>
    <t>Baseline carbon dioxide emission factor for feedstock production for LPG</t>
  </si>
  <si>
    <t>Baseline nitrous oxide emission factor for feedstock production for kerosene</t>
  </si>
  <si>
    <t>Baseline methane emission factor for feedstock production for kerosene</t>
  </si>
  <si>
    <t>Baseline carbon dioxide emission factor for feedstock production for kerosene</t>
  </si>
  <si>
    <t>Baseline nitrous oxide emission factor for feedstock production for charcoal</t>
  </si>
  <si>
    <t>Baseline methane emission factor for feedstock production for charcoal</t>
  </si>
  <si>
    <t>Baseline carbon dioxide emission factor for feedstock production for charcoal</t>
  </si>
  <si>
    <t>Baseline nitrous oxide emission factor for feedstock production for firewood</t>
  </si>
  <si>
    <t>Baseline methane emission factor for feedstock production for firewood</t>
  </si>
  <si>
    <t>Baseline carbon dioxide emission factor for feedstock production for firewood</t>
  </si>
  <si>
    <t xml:space="preserve">Baseline nitrous oxide emission factor for stove production for </t>
  </si>
  <si>
    <t xml:space="preserve">Baseline methane emission factor for stove production for </t>
  </si>
  <si>
    <t xml:space="preserve">Baseline carbon dioxide emission factor for stove production for </t>
  </si>
  <si>
    <t>Baseline nitrous oxide emission factor for stove production for LPG</t>
  </si>
  <si>
    <t>Baseline methane emission factor for stove production for LPG</t>
  </si>
  <si>
    <t>Baseline carbon dioxide emission factor for stove production for LPG</t>
  </si>
  <si>
    <t>Baseline nitrous oxide emission factor for stove production for kerosene</t>
  </si>
  <si>
    <t>Baseline methane emission factor for stove production for kerosene</t>
  </si>
  <si>
    <t>Baseline carbon dioxide emission factor for stove production for kerosene</t>
  </si>
  <si>
    <t>Baseline nitrous oxide emission factor for stove production for charcoal</t>
  </si>
  <si>
    <t>Baseline methane emission factor for stove production for charcoal</t>
  </si>
  <si>
    <t>Baseline carbon dioxide emission factor for stove production for charcoal</t>
  </si>
  <si>
    <t>Baseline nitrous oxide emission factor for stove production for firewood</t>
  </si>
  <si>
    <t xml:space="preserve">Baseline methane emission factor for stove production for firewood </t>
  </si>
  <si>
    <t>Baseline carbon dioxide emission factor for stove production for  firewood</t>
  </si>
  <si>
    <t>Baseline non-carbon dioxide emission factor for pellets</t>
  </si>
  <si>
    <t>Baseline non-carbon dioxide emission factor for electric</t>
  </si>
  <si>
    <t>Baseline non-carbon dioxide emission factor for ethanol</t>
  </si>
  <si>
    <t>Baseline non-carbon dioxide emission factor for LPG</t>
  </si>
  <si>
    <t>Baseline non-carbon dioxide emission factor for kerosene</t>
  </si>
  <si>
    <t>Baseline non-carbon dioxide emission factor for charcoal</t>
  </si>
  <si>
    <t>Baseline non-carbon dioxide emission factor for firewood</t>
  </si>
  <si>
    <t>Baseline carbon dioxide emission factor for pellets</t>
  </si>
  <si>
    <t>Baseline carbon dioxide emission factor for elecricity</t>
  </si>
  <si>
    <t>Baseline carbon dioxide emission factor for ethanol</t>
  </si>
  <si>
    <t>Baseline carbon dioxide emission factor for LPG</t>
  </si>
  <si>
    <t>Baseline carbon dioxide emission factor for kerosene</t>
  </si>
  <si>
    <t>Baseline carbon dioxide emission factor for charcoal</t>
  </si>
  <si>
    <t>Baseline carbon dioxide emission factor for firewood</t>
  </si>
  <si>
    <t>Baseline net calorific value of pellets</t>
  </si>
  <si>
    <t>Baseline net calorific value of ethanol</t>
  </si>
  <si>
    <t>Baseline net calorific value of LPG</t>
  </si>
  <si>
    <t>Baseline net calorific value of kerosene</t>
  </si>
  <si>
    <t>Baseline net calorific value of charcoal</t>
  </si>
  <si>
    <t>Baseline net calorific value of firewood</t>
  </si>
  <si>
    <t xml:space="preserve">The efficiency of the commercial pellets baseline stove </t>
  </si>
  <si>
    <t xml:space="preserve">The efficiency of the commercial electric baseline stove </t>
  </si>
  <si>
    <t xml:space="preserve">The efficiency of the commercial ethanol baseline stove </t>
  </si>
  <si>
    <t xml:space="preserve">The efficiency of the commercial LPG baseline stove </t>
  </si>
  <si>
    <t xml:space="preserve">The efficiency of the commercial kerosene baseline stove </t>
  </si>
  <si>
    <t xml:space="preserve">The efficiency of the commercial charcoal baseline stove </t>
  </si>
  <si>
    <t xml:space="preserve">The efficiency of the commercial firewood baseline stove </t>
  </si>
  <si>
    <t xml:space="preserve">The efficiency of the domestic pellets baseline stove </t>
  </si>
  <si>
    <t xml:space="preserve">The efficiency of the domestic electric baseline stove </t>
  </si>
  <si>
    <t xml:space="preserve">The efficiency of the domesticethanol baseline stove </t>
  </si>
  <si>
    <t xml:space="preserve">The efficiency of the domestic LPG baseline stove </t>
  </si>
  <si>
    <t xml:space="preserve">The efficiency of the domestickerosene baseline stove </t>
  </si>
  <si>
    <t xml:space="preserve">The efficiency of the domestic charcoal baseline stove </t>
  </si>
  <si>
    <t xml:space="preserve">The efficiency of the domestic firewood baseline stove </t>
  </si>
  <si>
    <t xml:space="preserve">The number of kilograms of biomass pellets per day per commercial device in the baseline scenario </t>
  </si>
  <si>
    <t xml:space="preserve">The number of kWh of electricity per day per commercial device in the baseline scenario </t>
  </si>
  <si>
    <t>The density of ethanol</t>
  </si>
  <si>
    <t>The density of kerosene</t>
  </si>
  <si>
    <t xml:space="preserve">The number of kilograms of biomass pellets per day per domestic device in the baseline scenario </t>
  </si>
  <si>
    <t xml:space="preserve">The number of kWh of electricity per day per domestic device in the baseline scenario </t>
  </si>
  <si>
    <t xml:space="preserve">The number of liters of ethanol per day per domestic device in the baseline scenario </t>
  </si>
  <si>
    <t xml:space="preserve">The number of kilograms of LPG per day per domestic device in the baseline scenario </t>
  </si>
  <si>
    <t xml:space="preserve">The number of kilograms of kerosene per day per domestic device in the baseline scenario </t>
  </si>
  <si>
    <t xml:space="preserve">The number of kilograms of charcoal per day per domestic device in the baseline scenario </t>
  </si>
  <si>
    <t xml:space="preserve">The number of kilograms of firewood per day per domestic device in the baseline scenario </t>
  </si>
  <si>
    <t>Number of days the commercial stoves operated within this monitoring period or PDD to create this amount of VERs. This value is 1 if n_devices is actually entered as stove-days.</t>
  </si>
  <si>
    <t>Number of days the domestic stoves operated within this monitoring period or PDD to create this amount of VERs. This value is 1 if n_devices is actually entered as stove-days.</t>
  </si>
  <si>
    <t>Number of commercial stoves</t>
  </si>
  <si>
    <t xml:space="preserve">Number of domestic stoves </t>
  </si>
  <si>
    <t>The expected fraction of non-renewable biomass estimated by Bailis et al. 2015 in the "Scenario B: Low Yield Scenario" for the project's boundary</t>
  </si>
  <si>
    <t>The mimimum fraction of non-renewable biomass estimated by Bailis et al. 2015 in the "Scenario B: Low Yield Scenario" for the project's boundary</t>
  </si>
  <si>
    <t>The fraction of non-renewable biomass used by the project</t>
  </si>
  <si>
    <t xml:space="preserve">Country the project operates in </t>
  </si>
  <si>
    <t xml:space="preserve">Region the project operates in </t>
  </si>
  <si>
    <t>Number of countries under the project</t>
  </si>
  <si>
    <t>Specifies the project stove type and if CDM or GS</t>
  </si>
  <si>
    <t>Total verified credits per stove per day</t>
  </si>
  <si>
    <t>tCO2e/stove/day</t>
  </si>
  <si>
    <t>Total verified credits either in the monitoring period, PDD, etc.</t>
  </si>
  <si>
    <t>Organizes the projects by project fuel type: firewood, charcoal, both firewood &amp; charcoal, or switch (i.e., LPG, ethanol, pellets)</t>
  </si>
  <si>
    <t xml:space="preserve">Some projects calculate their emissions by stove-cohort, thus we separate out project monitoring reports by stove and year combination </t>
  </si>
  <si>
    <t>Specifies which monitoring period these numbers are from or if we had to draw from the project design document (PDD) if no monitoring periods were available</t>
  </si>
  <si>
    <t>Project id on Gold Standard or Verra</t>
  </si>
  <si>
    <t>Explanation</t>
  </si>
  <si>
    <t>Unit</t>
  </si>
  <si>
    <t>Variable</t>
  </si>
  <si>
    <t>Explanation of each variable</t>
  </si>
  <si>
    <t>A percent adjustment for projects that do not use kitchen performance tests to calculate project fuel consumption to account for the rebound effect</t>
  </si>
  <si>
    <t>Percent of the domestic baseline consumption that is firewood</t>
  </si>
  <si>
    <t>Percent of the domestic baseline consumption that is charcoal</t>
  </si>
  <si>
    <t>Percent of the domestic baseline consumption that is kerosene</t>
  </si>
  <si>
    <t>Percent of the domestic baseline consumption that is LPG</t>
  </si>
  <si>
    <t>Percent of the domestic baseline consumption that is electricity</t>
  </si>
  <si>
    <t>Percent of the domestic baseline consumption that is ethanol</t>
  </si>
  <si>
    <t>Percent of the domestic baseline consumption that is pellets</t>
  </si>
  <si>
    <t>Percent of the commercial baseline consumption that is firewood</t>
  </si>
  <si>
    <t>Percent of the commercial baseline consumption that is charcoal</t>
  </si>
  <si>
    <t>Percent of the commercial baseline consumption that is kerosene</t>
  </si>
  <si>
    <t>Percent of the commercial baseline consumption that is LPG</t>
  </si>
  <si>
    <t>Percent of the commercial baseline consumption that is ethanol</t>
  </si>
  <si>
    <t>Percent of the commercial baseline consumption that is electricity</t>
  </si>
  <si>
    <t>Percent of the commercial baseline consumption that is pellets</t>
  </si>
  <si>
    <t>Percent of the domestic project consumption that is firewood</t>
  </si>
  <si>
    <t>Percent of the domestic project consumption that is charcoal</t>
  </si>
  <si>
    <t>Percent of the domestic project consumption that is kerosene</t>
  </si>
  <si>
    <t>Percent of the domestic project consumption that is LPG</t>
  </si>
  <si>
    <t>Percent of the domestic project consumption that is ethanol</t>
  </si>
  <si>
    <t>Percent of the domestic project consumption that is electricity</t>
  </si>
  <si>
    <t>Percent of the domestic project consumption that is pellets</t>
  </si>
  <si>
    <t>Percent of the commercial project consumption that is firewood</t>
  </si>
  <si>
    <t>Percent of the commercial project consumption that is charcoal</t>
  </si>
  <si>
    <t>Percent of the commercial project consumption that is kerosene</t>
  </si>
  <si>
    <t>Percent of the commercial project consumption that is LPG</t>
  </si>
  <si>
    <t>Percent of the commercial project consumption that is electricity</t>
  </si>
  <si>
    <t>Percent of the commercial project consumption that is ethanol</t>
  </si>
  <si>
    <t>Percent of the commercial project consumption that is pellets</t>
  </si>
  <si>
    <t>Specific version of the protocol</t>
  </si>
  <si>
    <t>Broad category of protocol that the project is registered under</t>
  </si>
  <si>
    <t>Province (or other adminstrative unit) the project operates in</t>
  </si>
  <si>
    <t>Average household size in the country as of the most recent DHS survey</t>
  </si>
  <si>
    <t>Protocol ID</t>
  </si>
  <si>
    <t>Recreation Explanation</t>
  </si>
  <si>
    <t>Typical CDM AMS II G application for both domestic and commercial devices for 2nd and 3rd Monitoring Periods</t>
  </si>
  <si>
    <t>Typical CDM AMS II G application split up by stove cohorts for 2017, 2018, 2019, 2020</t>
  </si>
  <si>
    <t>Charcoal treated as firewood within the CDM AMS II G protocol. Emission reductions are split up by stove cohorts for 2020 &amp; 2021</t>
  </si>
  <si>
    <t>Typical CDM AMS II G application for both domestic and commercial devices for 2016/2017 Monitoring Periods</t>
  </si>
  <si>
    <t>Typical CDM AMS II G application for both domestic and commercial devices for 2016/2018 Monitoring Periods</t>
  </si>
  <si>
    <t>Charcoal GS TPDDTEC project that includes upstream charcoal emissions. Calculates their own leakage. Split up between 2020 stoves and 2021 stoves</t>
  </si>
  <si>
    <t xml:space="preserve">Implements a suppressed demand baseline and LPG is only allowed to gain credits from the efficiency gain. This means that the project does not use the actual emission factor of LPG. Please see the project's PDD for a full explanation and example. Our numbers recreate their verified emission reductions within our structure of calculating baseline emissions and project emissions seperately. </t>
  </si>
  <si>
    <t xml:space="preserve">Project emissions from ethanol are only from feedstock production (and transport) which we adjusted to our units (i.e., per kg of fuel), but point of use emissions are zeroed out. </t>
  </si>
  <si>
    <t xml:space="preserve">Baseline consumption is the biomass saved; thus we zeroed out project consumption. Split for monitoring periods in 2020 and 2021 </t>
  </si>
  <si>
    <t>Firewood-charcoal conversion included in the EF for charcoal</t>
  </si>
  <si>
    <t>Projectemissions split into firewood and charcoal users. Firewood-charcoal conversion included in the EF of charcoal</t>
  </si>
  <si>
    <t>Typical CDM AMS II G application for both domestic and commercial devices for 9th Monitoring Period</t>
  </si>
  <si>
    <t>Typical CDM AMS II G application for both domestic and commercial devices for 2nd and 5th Monitoring Period</t>
  </si>
  <si>
    <t>Project emission reductions split into time periods between December 2015- November 2021. Devices is actually technology-days. Calculate their own leakage from double counting</t>
  </si>
  <si>
    <t>GS Simplified application split into 2nd and 3rd monitoring perods and by stoves that have been in the field for 1-2 years or 2-3 years</t>
  </si>
  <si>
    <t>For the 2017 Monitoring Period, devices is actually technology days. 2020 Monitoring Period also included; otherwise, typcial GS TPDDTEC application</t>
  </si>
  <si>
    <t>Project emission reductions split into monitoring periods 8 and 9 and three different baseline scenarios.</t>
  </si>
  <si>
    <t>Typical CDM AMS II G application split up by stove type</t>
  </si>
  <si>
    <t>Typical CDM AMS II G application for Monitoring Periods 1-6</t>
  </si>
  <si>
    <t>Typical CDM AMS II G application recreated from PDD</t>
  </si>
  <si>
    <t>Typical GS TPDDTEC for Monitoring Periods 1-6. Number of devices is actually technology days</t>
  </si>
  <si>
    <t xml:space="preserve">Project's emission reductions split up by stove type across monitoring periods 2012, 2013, and 2014. They include an elligibility rate, which we combined with their usage rate. </t>
  </si>
  <si>
    <t>Recreated their per stove per day from their 1st Monitoring Period</t>
  </si>
  <si>
    <t>Recreated from their PDD. Ethanol sourced from entirely renewable sources, thus no project emissions included.</t>
  </si>
  <si>
    <t>Typical GS TPDDTEC application split up by stove type and year deployed for 1st monitoring period</t>
  </si>
  <si>
    <t>Typical GS TPDDTEC application split up by stove type for the 1st monitoring period</t>
  </si>
  <si>
    <t>Typical GS Simplifed application for 1-3rd Monitoring Periods</t>
  </si>
  <si>
    <t>Typical GS TPDDTEC application for an improved charcoal stove project split up by stove type for the 2018 monitoring period</t>
  </si>
  <si>
    <t>The GS Metered Methodology has the projects determine the EF of the baseline and then apply that to the amount of useful energy expected if the project fuel is used exclusively (to be confirmed through the meter). To match our approach of determining baseline emissions and project emissions, we apply the pellet consumption per stove (1 kg/day or 0.3655 tonnes/year) and use an emission factor in the units  tCO2/TJ for pellets that equates to the value they used for their baseline emission factor (1.7tCO2/TJ) for charcoal/LPG use. The project includes the project emissions within leakage (10%), while we include this as project consumption (10% of the baseline pellet usage of 1kg/day). This approach exactly replicates their emission reductions.</t>
  </si>
  <si>
    <t>The GS Metered Methodology has the projects determine the EF of the baseline and then apply that to the amount of useful energy expected if the project fuel is used exclusively (to be confirmed through the meter). To match our approach of determining baseline emissions and project emissions, we apply the pellet consumption per stove (0.82 kg/day or 0.3 tonnes/year) and use an emission factor in the units  tCO2/TJ for pellets that equates to the value they used for their baseline emission factor (1.41tCO2/TJ) for charcoal/LPG use. The project assumes a 5% leakage factor which we do not adjust. This approach exactly replicates their emission reductions.</t>
  </si>
  <si>
    <t>The GS Metered Methodology has the projects determine the EF of the baseline and then apply that to the amount of useful energy expected if the project fuel is used exclusively (to be confirmed through the meter). To match our approach of determining baseline emissions and project emissions, we apply the pellet consumption per stove (0.82 kg/day or 0.324 tonnes/year) and use an emission factor in the units  tCO2/TJ for pellets that equates to the value they used for their baseline emission factor (1.49tCO2/TJ) for firewood/charcoal/LPG use. The project calculates project emissions from pellet production (0.02tCO2/year), which we convert to tCO2/TJ pellets to match our projecct emission approach. This approach exactly replicates their emission reductions.</t>
  </si>
  <si>
    <t>GS TPDDTEC LPG project emission reductions split up by stacking in the project scenario (firewood &amp; LPG, firewood, charcoal, and LPG, and only LPG) for the 4th monitoring period</t>
  </si>
  <si>
    <t>GS LPG project recreated emission reductions from the PDD</t>
  </si>
  <si>
    <t>Gold Standard “Methodology for metered &amp; measured energy cooking devices”1, version 1.0 </t>
  </si>
  <si>
    <t>project_stacking</t>
  </si>
  <si>
    <t>project_stacking_commercial</t>
  </si>
  <si>
    <t>MR 3 -2019</t>
  </si>
  <si>
    <t>MR 3- 2020</t>
  </si>
  <si>
    <t>verified_credits_per_stove_manual</t>
  </si>
  <si>
    <t xml:space="preserve">GS 2896 </t>
  </si>
  <si>
    <t>MR 2019-2020</t>
  </si>
  <si>
    <t>gs_simple_firewood</t>
  </si>
  <si>
    <t>El Fasher and El Kuma localities in the southern portion of Shamal (Northern) Darfur province. </t>
  </si>
  <si>
    <t>Gold Standard VER Methodology "The Gold Standard simplified methodology for efficient cook stoves" – February 2013</t>
  </si>
  <si>
    <t xml:space="preserve">GS 3422 </t>
  </si>
  <si>
    <t>5th MR 2020</t>
  </si>
  <si>
    <t>The Gold Standard Simplified Methodology for Efficient Cookstoves (February 2013)</t>
  </si>
  <si>
    <t>Oromia and Somali Regional States</t>
  </si>
  <si>
    <t>GS 2456</t>
  </si>
  <si>
    <t>AG 4-5</t>
  </si>
  <si>
    <t>6th MR</t>
  </si>
  <si>
    <t xml:space="preserve">Burkina Faso </t>
  </si>
  <si>
    <t>Bam and Loroum</t>
  </si>
  <si>
    <t>AG 3-4</t>
  </si>
  <si>
    <t>AG 2-3</t>
  </si>
  <si>
    <t>AG 1-2</t>
  </si>
  <si>
    <t>AG 0-1</t>
  </si>
  <si>
    <t>GS 1028</t>
  </si>
  <si>
    <t>South America</t>
  </si>
  <si>
    <t>Brazil</t>
  </si>
  <si>
    <t xml:space="preserve"> the municipalities of Conceição do Almeida, Dom Macedo Costa, Muniz Ferreira and Sapeaçú. , Rovacon region, Bahia</t>
  </si>
  <si>
    <t>The Gold Standard
Simplified Methodology for Efficient Cookstoves
Version 01</t>
  </si>
  <si>
    <t>Gold Standard Simplified Methodology for Efficient Cookstoves - Version 1</t>
  </si>
  <si>
    <t>GS 3018</t>
  </si>
  <si>
    <t>2nd MR 2015-2017</t>
  </si>
  <si>
    <t>districts Doti, Dadeldhura, Baitadi, Achham, Darchula, Bajhang &amp; Bajura (in color) in which ICS may be installed. </t>
  </si>
  <si>
    <t>“The Gold Standard Simplified Methodology for Efficient Cookstoves” February 2013</t>
  </si>
  <si>
    <t>Age 1-2</t>
  </si>
  <si>
    <t>Age 2-3</t>
  </si>
  <si>
    <t>Age 3-4</t>
  </si>
  <si>
    <t>GS 2896</t>
  </si>
  <si>
    <t>GS 3422</t>
  </si>
  <si>
    <t>Typical GS Simplified replication from 2019/2020 Monitoring Period</t>
  </si>
  <si>
    <t>Typical GS Simplified replication from 5th MR</t>
  </si>
  <si>
    <t>Typical GS Simplified replication for 6th monitoring period for each stove/age cohort that generated credits</t>
  </si>
  <si>
    <t>Typical GS Simplified replication for 2020 from each stove/age cohort</t>
  </si>
  <si>
    <t>Typical GS Simplified replication from 2015-2017 Montioring Report (2nd monitoring period)</t>
  </si>
  <si>
    <t>average adoption</t>
  </si>
  <si>
    <t>average usage</t>
  </si>
  <si>
    <t>average stacking</t>
  </si>
  <si>
    <t xml:space="preserve">fNRB ratio </t>
  </si>
  <si>
    <t xml:space="preserve">average fNRB </t>
  </si>
  <si>
    <t>GS TPDDTEC v 1</t>
  </si>
  <si>
    <t>GS 3071</t>
  </si>
  <si>
    <t>MP 1</t>
  </si>
  <si>
    <t>GS 10777</t>
  </si>
  <si>
    <t>GS 10886</t>
  </si>
  <si>
    <t>GS 5107</t>
  </si>
  <si>
    <t>GS 11195</t>
  </si>
  <si>
    <t>GS 411</t>
  </si>
  <si>
    <t>GS 10781</t>
  </si>
  <si>
    <t>GS 5660</t>
  </si>
  <si>
    <t>Cameroon</t>
  </si>
  <si>
    <t>Western Cameroon</t>
  </si>
  <si>
    <t>GS TPDDTEC v 2</t>
  </si>
  <si>
    <t>GS TPDDTEC v 3.1</t>
  </si>
  <si>
    <t>MR 2023</t>
  </si>
  <si>
    <t>Maputo Province</t>
  </si>
  <si>
    <t>MR1</t>
  </si>
  <si>
    <t>Zambia_tot</t>
  </si>
  <si>
    <t>Peru</t>
  </si>
  <si>
    <t>MP2</t>
  </si>
  <si>
    <t>Huancavelica and Ayacucho regions</t>
  </si>
  <si>
    <t>MR4</t>
  </si>
  <si>
    <t>Kenya_tot</t>
  </si>
  <si>
    <t>AMS-II.G. Version 11.1</t>
  </si>
  <si>
    <t>AMS-II.G. Version 3</t>
  </si>
  <si>
    <t>Solola State</t>
  </si>
  <si>
    <t xml:space="preserve">MR 2018-2020 </t>
  </si>
  <si>
    <t>AMS-II.G. Version 1</t>
  </si>
  <si>
    <t>MR5</t>
  </si>
  <si>
    <t>Benue
Enugu
Kaduna
Kogi
Kwara
Nasarawa
Niger
Oyo
Plateau
Taraba
Federal Capital</t>
  </si>
  <si>
    <t>province of Nahouri,</t>
  </si>
  <si>
    <t>MP6</t>
  </si>
  <si>
    <t>Mandalay Region in central part of Myanmar. </t>
  </si>
  <si>
    <t>GS 10914</t>
  </si>
  <si>
    <t>AMS-II.G. Version 12</t>
  </si>
  <si>
    <t>MP2 2018-2019</t>
  </si>
  <si>
    <t>VCS 2077</t>
  </si>
  <si>
    <t>small</t>
  </si>
  <si>
    <t>total_verified_credits</t>
  </si>
  <si>
    <t>stove_days</t>
  </si>
  <si>
    <t>stove-days</t>
  </si>
  <si>
    <t xml:space="preserve">Project Recreation Database: Recreating project verified emission reductions (VERs) included in Gill-Wiehl et al. Pervasive over-crediting from cookstove offset protocols. </t>
  </si>
  <si>
    <t xml:space="preserve">     Version  - December 12th, 2023</t>
  </si>
  <si>
    <t>All data are from registry project documents (see links in the Berkeley Carbon Trading Project database). Explanation tab outlines the adjustments made</t>
  </si>
  <si>
    <t xml:space="preserve">     All values used in recreating the sample of projects' VERs included in Gill-Wiehl et al. Pervasive over-crediting from cookstove offset protocols.  </t>
  </si>
  <si>
    <t xml:space="preserve">Gill-Wiehl et al. Pervasive over-crediting from cookstove offset protocols. https://github.com/agillwiehl/GillWiehl_et_al_Pervasive_over_crediting </t>
  </si>
  <si>
    <t>Total verified credits for the project (over all MRs according to the BCTP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</si>
</sst>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0"/>
    <numFmt numFmtId="166" formatCode="0.00000"/>
  </numFmts>
  <fonts count="14" x14ac:knownFonts="1">
    <font>
      <sz val="12"/>
      <color theme="1"/>
      <name val="Calibri"/>
      <family val="2"/>
      <scheme val="minor"/>
    </font>
    <font>
      <sz val="12"/>
      <color rgb="FF000000"/>
      <name val="Calibri"/>
      <family val="2"/>
      <scheme val="minor"/>
    </font>
    <font>
      <sz val="8"/>
      <name val="Calibri"/>
      <family val="2"/>
      <scheme val="minor"/>
    </font>
    <font>
      <sz val="11"/>
      <color rgb="FF000000"/>
      <name val="Arial"/>
      <family val="2"/>
    </font>
    <font>
      <sz val="10"/>
      <name val="Arial"/>
      <family val="2"/>
    </font>
    <font>
      <b/>
      <sz val="14"/>
      <color rgb="FF3B7ED1"/>
      <name val="Calibri"/>
      <family val="2"/>
    </font>
    <font>
      <sz val="12"/>
      <color theme="1"/>
      <name val="Calibri"/>
      <family val="2"/>
    </font>
    <font>
      <sz val="12"/>
      <name val="Calibri"/>
      <family val="2"/>
    </font>
    <font>
      <b/>
      <sz val="12"/>
      <color theme="1"/>
      <name val="Calibri"/>
      <family val="2"/>
    </font>
    <font>
      <sz val="10"/>
      <color theme="1"/>
      <name val="Calibri (Body)"/>
    </font>
    <font>
      <sz val="10"/>
      <color rgb="FF000000"/>
      <name val="Calibri (Body)"/>
    </font>
    <font>
      <sz val="10"/>
      <color theme="1"/>
      <name val="Calibri"/>
      <family val="2"/>
      <scheme val="minor"/>
    </font>
    <font>
      <sz val="10"/>
      <color theme="1"/>
      <name val="Calibri Light"/>
      <family val="2"/>
      <scheme val="major"/>
    </font>
    <font>
      <i/>
      <sz val="10"/>
      <color theme="1"/>
      <name val="Calibri Light"/>
      <family val="2"/>
      <scheme val="major"/>
    </font>
  </fonts>
  <fills count="7">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s>
  <borders count="1">
    <border>
      <left/>
      <right/>
      <top/>
      <bottom/>
      <diagonal/>
    </border>
  </borders>
  <cellStyleXfs count="4">
    <xf numFmtId="0" fontId="0" fillId="0" borderId="0"/>
    <xf numFmtId="0" fontId="3" fillId="0" borderId="0"/>
    <xf numFmtId="0" fontId="4" fillId="0" borderId="0"/>
    <xf numFmtId="0" fontId="4" fillId="0" borderId="0"/>
  </cellStyleXfs>
  <cellXfs count="39">
    <xf numFmtId="0" fontId="0" fillId="0" borderId="0" xfId="0"/>
    <xf numFmtId="0" fontId="1" fillId="0" borderId="0" xfId="0" applyFont="1"/>
    <xf numFmtId="0" fontId="5"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0" fontId="9" fillId="0" borderId="0" xfId="0" applyFont="1"/>
    <xf numFmtId="0" fontId="9" fillId="0" borderId="0" xfId="0" applyFont="1" applyAlignment="1">
      <alignment wrapText="1"/>
    </xf>
    <xf numFmtId="0" fontId="10" fillId="0" borderId="0" xfId="0" applyFont="1"/>
    <xf numFmtId="0" fontId="11" fillId="0" borderId="0" xfId="0" applyFont="1"/>
    <xf numFmtId="2" fontId="11" fillId="0" borderId="0" xfId="0" applyNumberFormat="1" applyFont="1"/>
    <xf numFmtId="2" fontId="11" fillId="0" borderId="0" xfId="0" applyNumberFormat="1" applyFont="1" applyAlignment="1">
      <alignment vertical="center"/>
    </xf>
    <xf numFmtId="0" fontId="0" fillId="2" borderId="0" xfId="0" applyFill="1"/>
    <xf numFmtId="0" fontId="11" fillId="2" borderId="0" xfId="0" applyFont="1" applyFill="1"/>
    <xf numFmtId="0" fontId="0" fillId="3" borderId="0" xfId="0" applyFill="1"/>
    <xf numFmtId="0" fontId="11" fillId="3" borderId="0" xfId="0" applyFont="1" applyFill="1"/>
    <xf numFmtId="0" fontId="11" fillId="4" borderId="0" xfId="0" applyFont="1" applyFill="1"/>
    <xf numFmtId="0" fontId="11" fillId="5" borderId="0" xfId="0" applyFont="1" applyFill="1"/>
    <xf numFmtId="0" fontId="9" fillId="0" borderId="0" xfId="0" applyFont="1" applyAlignment="1">
      <alignment vertical="top"/>
    </xf>
    <xf numFmtId="0" fontId="11" fillId="6" borderId="0" xfId="0" applyFont="1" applyFill="1"/>
    <xf numFmtId="0" fontId="5" fillId="0" borderId="0" xfId="0" applyFont="1" applyAlignment="1">
      <alignment horizontal="center" vertical="center" wrapText="1"/>
    </xf>
    <xf numFmtId="0" fontId="8" fillId="0" borderId="0" xfId="0" applyFont="1" applyAlignment="1">
      <alignment horizontal="center" vertical="center"/>
    </xf>
    <xf numFmtId="0" fontId="7"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6" fillId="0" borderId="0" xfId="0" applyFont="1" applyAlignment="1">
      <alignment horizontal="center" wrapText="1"/>
    </xf>
    <xf numFmtId="0" fontId="11" fillId="0" borderId="0" xfId="0" applyFont="1" applyFill="1"/>
    <xf numFmtId="0" fontId="12" fillId="0" borderId="0" xfId="0" applyFont="1" applyFill="1" applyBorder="1" applyAlignment="1">
      <alignment vertical="top" wrapText="1"/>
    </xf>
    <xf numFmtId="0" fontId="12" fillId="0" borderId="0" xfId="0" applyFont="1" applyFill="1" applyBorder="1" applyAlignment="1">
      <alignment horizontal="left" vertical="top"/>
    </xf>
    <xf numFmtId="0" fontId="12" fillId="0" borderId="0" xfId="0" applyFont="1" applyFill="1" applyBorder="1" applyAlignment="1">
      <alignment vertical="top"/>
    </xf>
    <xf numFmtId="3" fontId="12" fillId="0" borderId="0" xfId="0" applyNumberFormat="1" applyFont="1" applyFill="1" applyBorder="1" applyAlignment="1">
      <alignment vertical="top"/>
    </xf>
    <xf numFmtId="1" fontId="12" fillId="0" borderId="0" xfId="0" applyNumberFormat="1" applyFont="1" applyFill="1" applyBorder="1" applyAlignment="1">
      <alignment vertical="top"/>
    </xf>
    <xf numFmtId="0" fontId="13" fillId="0" borderId="0" xfId="0" applyFont="1" applyFill="1" applyBorder="1" applyAlignment="1">
      <alignment vertical="top"/>
    </xf>
    <xf numFmtId="1" fontId="12" fillId="0" borderId="0" xfId="0" applyNumberFormat="1" applyFont="1" applyFill="1" applyBorder="1" applyAlignment="1">
      <alignment horizontal="right" vertical="top"/>
    </xf>
    <xf numFmtId="2" fontId="12" fillId="0" borderId="0" xfId="0" applyNumberFormat="1" applyFont="1" applyFill="1" applyBorder="1" applyAlignment="1">
      <alignment vertical="top"/>
    </xf>
    <xf numFmtId="164" fontId="12" fillId="0" borderId="0" xfId="0" applyNumberFormat="1" applyFont="1" applyFill="1" applyBorder="1" applyAlignment="1">
      <alignment vertical="top"/>
    </xf>
    <xf numFmtId="165" fontId="12" fillId="0" borderId="0" xfId="0" applyNumberFormat="1" applyFont="1" applyFill="1" applyBorder="1" applyAlignment="1">
      <alignment vertical="top"/>
    </xf>
    <xf numFmtId="166" fontId="12" fillId="0" borderId="0" xfId="0" applyNumberFormat="1" applyFont="1" applyFill="1" applyBorder="1" applyAlignment="1">
      <alignment vertical="top"/>
    </xf>
    <xf numFmtId="10" fontId="12" fillId="0" borderId="0" xfId="0" applyNumberFormat="1" applyFont="1" applyFill="1" applyBorder="1" applyAlignment="1">
      <alignment vertical="top"/>
    </xf>
    <xf numFmtId="0" fontId="0" fillId="0" borderId="0" xfId="0" applyAlignment="1">
      <alignment horizontal="left" vertical="top"/>
    </xf>
  </cellXfs>
  <cellStyles count="4">
    <cellStyle name="Normal" xfId="0" builtinId="0"/>
    <cellStyle name="Normal 10 2" xfId="3" xr:uid="{DEA6BC92-F607-0F47-B67C-5B644EF6F98E}"/>
    <cellStyle name="Normal 2" xfId="1" xr:uid="{4C70AA78-1169-B942-B7B6-6DE912AD477B}"/>
    <cellStyle name="Normal 2 2" xfId="2" xr:uid="{8F423DB9-8331-B144-AD9D-E77F78B1379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nelisewiehl/Downloads/gs2758_VP12-01%20ER%20Calculations%2012%20Apr%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duction"/>
      <sheetName val="Assumption"/>
      <sheetName val="Fuelwood Consumption Year 1"/>
      <sheetName val="Drop-off "/>
      <sheetName val="ER Sheet"/>
    </sheetNames>
    <sheetDataSet>
      <sheetData sheetId="0"/>
      <sheetData sheetId="1">
        <row r="7">
          <cell r="E7">
            <v>1.8599999999999998E-2</v>
          </cell>
        </row>
      </sheetData>
      <sheetData sheetId="2"/>
      <sheetData sheetId="3"/>
      <sheetData sheetId="4"/>
    </sheetDataSet>
  </externalBook>
</externalLink>
</file>

<file path=xl/persons/person.xml><?xml version="1.0" encoding="utf-8"?>
<personList xmlns="http://schemas.microsoft.com/office/spreadsheetml/2018/threadedcomments" xmlns:x="http://schemas.openxmlformats.org/spreadsheetml/2006/main">
  <person displayName="Annelise Gill-Wiehl" id="{AE719495-9965-A74C-82BB-82B077674BCA}" userId="S::agillwiehl@BERKELEY.EDU::01b545d4-4f26-4ffd-9030-e0ecbc2e39f5" providerId="AD"/>
  <person displayName="Annelise Gill-Wiehl" id="{552FB76A-FCAD-6D43-BEE9-ADA0EA4A34EC}" userId="S::agillwiehl@berkeley.edu::01b545d4-4f26-4ffd-9030-e0ecbc2e39f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V6" dT="2023-09-27T22:36:41.27" personId="{AE719495-9965-A74C-82BB-82B077674BCA}" id="{6019EE15-D57F-4841-8BB1-D908E47767A7}">
    <text>From 10884</text>
  </threadedComment>
  <threadedComment ref="EM6" dT="2023-09-27T22:54:17.40" personId="{AE719495-9965-A74C-82BB-82B077674BCA}" id="{2E1D2C5B-04B0-AE4A-84AE-94401E569718}">
    <text>Took 2022 projection</text>
  </threadedComment>
  <threadedComment ref="AQ15" dT="2022-04-25T02:49:30.28" personId="{552FB76A-FCAD-6D43-BEE9-ADA0EA4A34EC}" id="{6993682F-4077-5549-BB61-21E2676A242A}">
    <text>In PDD list out the specific providence; but then use one fNRB value in MR</text>
  </threadedComment>
  <threadedComment ref="CH20" dT="2022-11-28T06:34:26.07" personId="{552FB76A-FCAD-6D43-BEE9-ADA0EA4A34EC}" id="{55746310-44AA-A74A-99DF-338D05AB7165}">
    <text>Adjusted as this total number of stoves wasn’t deployed day 1 of the Monitoring Period</text>
  </threadedComment>
  <threadedComment ref="AZ22" dT="2022-05-07T03:08:50.40" personId="{552FB76A-FCAD-6D43-BEE9-ADA0EA4A34EC}" id="{CA857FE8-659E-1849-8EAA-4E2023FD0FAF}">
    <text>Stoves is actually stove-days</text>
  </threadedComment>
  <threadedComment ref="DG320" dT="2022-07-31T06:22:57.91" personId="{552FB76A-FCAD-6D43-BEE9-ADA0EA4A34EC}" id="{57B0965D-19F4-3E4C-9174-ED95DF756E89}">
    <text>Usage combined with their eligibility rate</text>
  </threadedComment>
  <threadedComment ref="BK329" dT="2022-07-29T10:27:01.92" personId="{552FB76A-FCAD-6D43-BEE9-ADA0EA4A34EC}" id="{91AEAE9A-8A29-7F44-9AD1-50A3A40171BE}">
    <text xml:space="preserve">This is double counting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3563-E0C0-5943-B0C9-639F73D7DFD1}">
  <dimension ref="A1:MQ153"/>
  <sheetViews>
    <sheetView zoomScale="90" zoomScaleNormal="90" workbookViewId="0">
      <selection activeCell="A2" sqref="A2"/>
    </sheetView>
  </sheetViews>
  <sheetFormatPr baseColWidth="10" defaultRowHeight="16" x14ac:dyDescent="0.2"/>
  <cols>
    <col min="7" max="7" width="40.6640625" customWidth="1"/>
    <col min="9" max="9" width="29.6640625" customWidth="1"/>
    <col min="20" max="20" width="30.33203125" customWidth="1"/>
    <col min="22" max="22" width="21" customWidth="1"/>
  </cols>
  <sheetData>
    <row r="1" spans="1:355" x14ac:dyDescent="0.2">
      <c r="A1" t="str" cm="1">
        <f t="array" ref="A1:MQ153">TRANSPOSE(vertical_input!A1:EW355)</f>
        <v>protocol_type</v>
      </c>
      <c r="B1" t="str">
        <v>protocol_version</v>
      </c>
      <c r="C1" t="str">
        <v>protocol_id</v>
      </c>
      <c r="D1" t="str">
        <v>monitoring_period</v>
      </c>
      <c r="E1" t="str">
        <v>stove_year_cohort</v>
      </c>
      <c r="F1" t="str">
        <v>total_verified_credits</v>
      </c>
      <c r="G1" t="str">
        <v>type</v>
      </c>
      <c r="H1" t="str">
        <v>verified_credits</v>
      </c>
      <c r="I1" t="str">
        <v>verified_credits_per_stove_manual</v>
      </c>
      <c r="J1" t="str">
        <v>verified_credits_per_stove</v>
      </c>
      <c r="K1" t="str">
        <v>stove</v>
      </c>
      <c r="L1" t="str">
        <v>num_countries</v>
      </c>
      <c r="M1" t="str">
        <v>region</v>
      </c>
      <c r="N1" t="str">
        <v>country</v>
      </c>
      <c r="O1" t="str">
        <v>prov_project</v>
      </c>
      <c r="P1" t="str">
        <v>av_hhsize</v>
      </c>
      <c r="Q1" t="str">
        <v>fNRB_project</v>
      </c>
      <c r="R1" t="str">
        <v>mfNRB_bailis</v>
      </c>
      <c r="S1" t="str">
        <v>expfNRB_bailis</v>
      </c>
      <c r="T1" t="str">
        <v>n_devices_domestic</v>
      </c>
      <c r="U1" t="str">
        <v>n_devices_commercial</v>
      </c>
      <c r="V1" t="str">
        <v>project_days</v>
      </c>
      <c r="W1" t="str">
        <v>project_days_commercial</v>
      </c>
      <c r="X1" t="str">
        <v>stove_days</v>
      </c>
      <c r="Y1" t="str">
        <v>prc_firewood_baseline</v>
      </c>
      <c r="Z1" t="str">
        <v>prc_charcoal_baseline</v>
      </c>
      <c r="AA1" t="str">
        <v>prc_kerosene_baseline</v>
      </c>
      <c r="AB1" t="str">
        <v>prc_lpg_baseline</v>
      </c>
      <c r="AC1" t="str">
        <v>prc_ethanol_baseline</v>
      </c>
      <c r="AD1" t="str">
        <v>prc_electric_baseline</v>
      </c>
      <c r="AE1" t="str">
        <v>prc_pellets_baseline</v>
      </c>
      <c r="AF1" t="str">
        <v>prc_firewood_baseline_commercial</v>
      </c>
      <c r="AG1" t="str">
        <v>prc_charcoal_baseline_commercial</v>
      </c>
      <c r="AH1" t="str">
        <v>prc_kerosene_baseline_commercial</v>
      </c>
      <c r="AI1" t="str">
        <v>prc_lpg_baseline_commercial</v>
      </c>
      <c r="AJ1" t="str">
        <v>prc_ethanol_baseline_commercial</v>
      </c>
      <c r="AK1" t="str">
        <v>prc_electric_baseline_commercial</v>
      </c>
      <c r="AL1" t="str">
        <v>prc_pellets_baseline_commercial</v>
      </c>
      <c r="AM1" t="str">
        <v>kg_firewood_baseline</v>
      </c>
      <c r="AN1" t="str">
        <v>kg_charcoal_baseline</v>
      </c>
      <c r="AO1" t="str">
        <v>kg_kerosene_baseline</v>
      </c>
      <c r="AP1" t="str">
        <v>kg_lpg_baseline</v>
      </c>
      <c r="AQ1" t="str">
        <v>l_ethanol_baseline</v>
      </c>
      <c r="AR1" t="str">
        <v>kWh_electric_baseline</v>
      </c>
      <c r="AS1" t="str">
        <v>kg_pellets_baseline</v>
      </c>
      <c r="AT1" t="str">
        <v>kg_per_liter_kerosene_baseline</v>
      </c>
      <c r="AU1" t="str">
        <v>kg_per_liter_ethanol_baseline</v>
      </c>
      <c r="AV1" t="str">
        <v>kg_firewood_baseline_commercial</v>
      </c>
      <c r="AW1" t="str">
        <v>kg_charcoal_baseline_commercial</v>
      </c>
      <c r="AX1" t="str">
        <v>kg_kerosene_baseline_commercial</v>
      </c>
      <c r="AY1" t="str">
        <v>kg_lpg_baseline_commercial</v>
      </c>
      <c r="AZ1" t="str">
        <v>l_ethanol_baseline_commercial</v>
      </c>
      <c r="BA1" t="str">
        <v>kWh_electric_baseline_commercial</v>
      </c>
      <c r="BB1" t="str">
        <v>kg_pellets_baseline_commercial</v>
      </c>
      <c r="BC1" t="str">
        <v>eff_firewood_baseline</v>
      </c>
      <c r="BD1" t="str">
        <v>eff_charcoal_baseline</v>
      </c>
      <c r="BE1" t="str">
        <v>eff_kerosene_baseline</v>
      </c>
      <c r="BF1" t="str">
        <v>eff_LPG_baseline</v>
      </c>
      <c r="BG1" t="str">
        <v>eff_ethanol_baseline</v>
      </c>
      <c r="BH1" t="str">
        <v>eff_electric_baseline</v>
      </c>
      <c r="BI1" t="str">
        <v>eff_pellets_baseline</v>
      </c>
      <c r="BJ1" t="str">
        <v>eff_firewood_baseline_commercial</v>
      </c>
      <c r="BK1" t="str">
        <v>eff_charcoal_baseline_commercial</v>
      </c>
      <c r="BL1" t="str">
        <v>eff_kerosene_baseline_commercial</v>
      </c>
      <c r="BM1" t="str">
        <v>eff_LPG_baseline_commercial</v>
      </c>
      <c r="BN1" t="str">
        <v>eff_ethanol_baseline_commercial</v>
      </c>
      <c r="BO1" t="str">
        <v>eff_electric_baseline_commercial</v>
      </c>
      <c r="BP1" t="str">
        <v>eff_pellet_baseline_commercial</v>
      </c>
      <c r="BQ1" t="str">
        <v>ncv_firewood_baseline</v>
      </c>
      <c r="BR1" t="str">
        <v>ncv_charcoal_baseline</v>
      </c>
      <c r="BS1" t="str">
        <v>ncv_kerosene_baseline</v>
      </c>
      <c r="BT1" t="str">
        <v>ncv_LPG_baseline</v>
      </c>
      <c r="BU1" t="str">
        <v>ncv_ethanol_baseline</v>
      </c>
      <c r="BV1" t="str">
        <v>ncv_pellets_baseline</v>
      </c>
      <c r="BW1" t="str">
        <v>co2_ef_firewood</v>
      </c>
      <c r="BX1" t="str">
        <v>co2_ef_charcoal</v>
      </c>
      <c r="BY1" t="str">
        <v>co2_ef_kerosene</v>
      </c>
      <c r="BZ1" t="str">
        <v>co2_ef_LPG</v>
      </c>
      <c r="CA1" t="str">
        <v>co2_ef_ethanol</v>
      </c>
      <c r="CB1" t="str">
        <v>co2_ef_electric</v>
      </c>
      <c r="CC1" t="str">
        <v>co2_ef_pellets</v>
      </c>
      <c r="CD1" t="str">
        <v>nonco2_ef_firewood</v>
      </c>
      <c r="CE1" t="str">
        <v>nonco2_ef_charcoal</v>
      </c>
      <c r="CF1" t="str">
        <v>nonco2_ef_kerosene</v>
      </c>
      <c r="CG1" t="str">
        <v>nonco2_ef_LPG</v>
      </c>
      <c r="CH1" t="str">
        <v>nonco2_ef_ethanol</v>
      </c>
      <c r="CI1" t="str">
        <v>nonco2_ef_electric</v>
      </c>
      <c r="CJ1" t="str">
        <v>nonco2_ef_pellets</v>
      </c>
      <c r="CK1" t="str">
        <v>stoveproduction_ef_co2_firewood_baseline</v>
      </c>
      <c r="CL1" t="str">
        <v>stoveproduction_ef_ch4_firewood_baseline</v>
      </c>
      <c r="CM1" t="str">
        <v>stoveproduction_ef_n2O_firewood_baseline</v>
      </c>
      <c r="CN1" t="str">
        <v>stoveproduction_ef_co2_charcoal_baseline</v>
      </c>
      <c r="CO1" t="str">
        <v>stoveproduction_ef_ch4_charcoal_baseline</v>
      </c>
      <c r="CP1" t="str">
        <v>stoveproduction_ef_n2O_charcoal_baseline</v>
      </c>
      <c r="CQ1" t="str">
        <v>stoveproduction_ef_co2_kerosene_baseline</v>
      </c>
      <c r="CR1" t="str">
        <v>stoveproduction_ef_ch4_kerosene_baseline</v>
      </c>
      <c r="CS1" t="str">
        <v>stoveproduction_ef_n2O_kerosene_baseline</v>
      </c>
      <c r="CT1" t="str">
        <v>stoveproduction_ef_co2_LPG_baseline</v>
      </c>
      <c r="CU1" t="str">
        <v>stoveproduction_ef_ch4_LPG_baseline</v>
      </c>
      <c r="CV1" t="str">
        <v>stoveproduction_ef_n2O_LPG_baseline</v>
      </c>
      <c r="CW1" t="str">
        <v>stoveproduction_ef_co2_ethanol_baseline</v>
      </c>
      <c r="CX1" t="str">
        <v>stoveproduction_ef_ch4_ethanol_baseline</v>
      </c>
      <c r="CY1" t="str">
        <v>stoveproduction_ef_n2O_ethanol_baseline</v>
      </c>
      <c r="CZ1" t="str">
        <v>stoveproduction_ef_co2_electric_baseline</v>
      </c>
      <c r="DA1" t="str">
        <v>stoveproduction_ef_ch4_electric_baseline</v>
      </c>
      <c r="DB1" t="str">
        <v>stoveproduction_ef_n2O_electric_baseline</v>
      </c>
      <c r="DC1" t="str">
        <v>stoveproduction_ef_co2_pellets_baseline</v>
      </c>
      <c r="DD1" t="str">
        <v>stoveproduction_ef_ch4_pellets_baseline</v>
      </c>
      <c r="DE1" t="str">
        <v>stoveproduction_ef_n2O_pellets_baseline</v>
      </c>
      <c r="DF1" t="str">
        <v>feedstockproduction_ef_co2_firewood_baseline</v>
      </c>
      <c r="DG1" t="str">
        <v>feedstockproduction_ef_ch4_firewood_baseline</v>
      </c>
      <c r="DH1" t="str">
        <v>feedstockproduction_ef_n2O_firewood_baseline</v>
      </c>
      <c r="DI1" t="str">
        <v>feedstockproduction_ef_co2_charcoal_baseline</v>
      </c>
      <c r="DJ1" t="str">
        <v>feedstockproduction_ef_ch4_charcoal_baseline</v>
      </c>
      <c r="DK1" t="str">
        <v>feedstockproduction_ef_n2O_charcoal_baseline</v>
      </c>
      <c r="DL1" t="str">
        <v>feedstockproduction_ef_co2_kerosene_baseline</v>
      </c>
      <c r="DM1" t="str">
        <v>feedstockproduction_ef_ch4_kerosene_baseline</v>
      </c>
      <c r="DN1" t="str">
        <v>feedstockproduction_ef_n2O_kerosene_baseline</v>
      </c>
      <c r="DO1" t="str">
        <v>feedstockproduction_ef_co2_LPG_baseline</v>
      </c>
      <c r="DP1" t="str">
        <v>feedstockproduction_ef_ch4_LPG_baseline</v>
      </c>
      <c r="DQ1" t="str">
        <v>feedstockproduction_ef_n2O_LPG_baseline</v>
      </c>
      <c r="DR1" t="str">
        <v>feedstockproduction_ef_co2_ethanol_baseline</v>
      </c>
      <c r="DS1" t="str">
        <v>feedstockproduction_ef_ch4_ethanol_baseline</v>
      </c>
      <c r="DT1" t="str">
        <v>feedstockproduction_ef_n2O_ethanol_baseline</v>
      </c>
      <c r="DU1" t="str">
        <v>feedstockproduction_ef_co2_electric_baseline</v>
      </c>
      <c r="DV1" t="str">
        <v>feedstockproduction_ef_ch4_electric_baseline</v>
      </c>
      <c r="DW1" t="str">
        <v>feedstockproduction_ef_n2O_electric_baseline</v>
      </c>
      <c r="DX1" t="str">
        <v>feedstockproduction_ef_co2_pellets_baseline</v>
      </c>
      <c r="DY1" t="str">
        <v>feedstockproduction_ef_ch4_pellets_baseline</v>
      </c>
      <c r="DZ1" t="str">
        <v>feedstockproduction_ef_n2O_pellets_baseline</v>
      </c>
      <c r="EA1" t="str">
        <v>distribution_ef_co2_firewood_baseline</v>
      </c>
      <c r="EB1" t="str">
        <v>distribution_ef_ch4_firewood_baseline</v>
      </c>
      <c r="EC1" t="str">
        <v>distribution_ef_n2O_firewood_baseline</v>
      </c>
      <c r="ED1" t="str">
        <v>distribution_ef_co2_charcoal_baseline</v>
      </c>
      <c r="EE1" t="str">
        <v>distribution_ef_ch4_charcoal_baseline</v>
      </c>
      <c r="EF1" t="str">
        <v>distribution_ef_n2O_charcoal_baseline</v>
      </c>
      <c r="EG1" t="str">
        <v>distribution_ef_co2_kerosene_baseline</v>
      </c>
      <c r="EH1" t="str">
        <v>distribution_ef_ch4_kerosene_baseline</v>
      </c>
      <c r="EI1" t="str">
        <v>distribution_ef_n2O_kerosene_baseline</v>
      </c>
      <c r="EJ1" t="str">
        <v>distribution_ef_co2_LPG_baseline</v>
      </c>
      <c r="EK1" t="str">
        <v>distribution_ef_ch4_LPG_baseline</v>
      </c>
      <c r="EL1" t="str">
        <v>distribution_ef_n2O_LPG_baseline</v>
      </c>
      <c r="EM1" t="str">
        <v>distribution_ef_co2_ethanol_baseline</v>
      </c>
      <c r="EN1" t="str">
        <v>distribution_ef_ch4_ethanol_baseline</v>
      </c>
      <c r="EO1" t="str">
        <v>distribution_ef_n2O_ethanol_baseline</v>
      </c>
      <c r="EP1" t="str">
        <v>distribution_ef_co2_electric_baseline</v>
      </c>
      <c r="EQ1" t="str">
        <v>distribution_ef_ch4_electric_baseline</v>
      </c>
      <c r="ER1" t="str">
        <v>distribution_ef_n2O_electric_baseline</v>
      </c>
      <c r="ES1" t="str">
        <v>distribution_ef_co2_pellets_baseline</v>
      </c>
      <c r="ET1" t="str">
        <v>distribution_ef_ch4_pellets_baseline</v>
      </c>
      <c r="EU1" t="str">
        <v>distribution_ef_n2O_pellets_baseline</v>
      </c>
      <c r="EV1" t="str">
        <v>processing_ef_co2_firewood_baseline</v>
      </c>
      <c r="EW1" t="str">
        <v>processing_ef_ch4_firewood_baseline</v>
      </c>
      <c r="EX1" t="str">
        <v>processing_ef_n2O_firewood_baseline</v>
      </c>
      <c r="EY1" t="str">
        <v>processing_ef_co2_charcoal_baseline</v>
      </c>
      <c r="EZ1" t="str">
        <v>processing_ef_ch4_charcoal_baseline</v>
      </c>
      <c r="FA1" t="str">
        <v>processing_ef_n2O_charcoal_baseline</v>
      </c>
      <c r="FB1" t="str">
        <v>processing_ef_co2_kerosene_baseline</v>
      </c>
      <c r="FC1" t="str">
        <v>processing_ef_ch4_kerosene_baseline</v>
      </c>
      <c r="FD1" t="str">
        <v>processing_ef_n2O_kerosene_baseline</v>
      </c>
      <c r="FE1" t="str">
        <v>processing_ef_co2_LPG_baseline</v>
      </c>
      <c r="FF1" t="str">
        <v>processing_ef_ch4_LPG_baseline</v>
      </c>
      <c r="FG1" t="str">
        <v>processing_ef_n2O_LPG_baseline</v>
      </c>
      <c r="FH1" t="str">
        <v>processing_ef_co2_ethanol_baseline</v>
      </c>
      <c r="FI1" t="str">
        <v>processing_ef_ch4_ethanol_baseline</v>
      </c>
      <c r="FJ1" t="str">
        <v>processing_ef_n2O_ethanol_baseline</v>
      </c>
      <c r="FK1" t="str">
        <v>processing_ef_co2_electric_baseline</v>
      </c>
      <c r="FL1" t="str">
        <v>processing_ef_ch4_electric_baseline</v>
      </c>
      <c r="FM1" t="str">
        <v>processing_ef_n2O_electric_baseline</v>
      </c>
      <c r="FN1" t="str">
        <v>processing_ef_co2_pellets_baseline</v>
      </c>
      <c r="FO1" t="str">
        <v>processing_ef_ch4_pellets_baseline</v>
      </c>
      <c r="FP1" t="str">
        <v>processing_ef_n2O_pellets_baseline</v>
      </c>
      <c r="FQ1" t="str">
        <v>prc_firewood_project</v>
      </c>
      <c r="FR1" t="str">
        <v>prc_charcoal_project</v>
      </c>
      <c r="FS1" t="str">
        <v>prc_kerosene_project</v>
      </c>
      <c r="FT1" t="str">
        <v>prc_lpg_project</v>
      </c>
      <c r="FU1" t="str">
        <v>prc_ethanol_project</v>
      </c>
      <c r="FV1" t="str">
        <v>prc_electric_project</v>
      </c>
      <c r="FW1" t="str">
        <v>prc_pellets_project</v>
      </c>
      <c r="FX1" t="str">
        <v>kg_firewood_project</v>
      </c>
      <c r="FY1" t="str">
        <v>kg_charcoal_project</v>
      </c>
      <c r="FZ1" t="str">
        <v>kg_kerosene_project</v>
      </c>
      <c r="GA1" t="str">
        <v>kg_lpg_project</v>
      </c>
      <c r="GB1" t="str">
        <v>l_ethanol_project</v>
      </c>
      <c r="GC1" t="str">
        <v>kg_per_liter_ethanol_project</v>
      </c>
      <c r="GD1" t="str">
        <v>kWh_electric_project</v>
      </c>
      <c r="GE1" t="str">
        <v>kg_pellets_project</v>
      </c>
      <c r="GF1" t="str">
        <v>prc_firewood_project_commercial</v>
      </c>
      <c r="GG1" t="str">
        <v>prc_charcoal_project_commercial</v>
      </c>
      <c r="GH1" t="str">
        <v>prc_kerosene_project_commercial</v>
      </c>
      <c r="GI1" t="str">
        <v>prc_lpg_project_commercial</v>
      </c>
      <c r="GJ1" t="str">
        <v>prc_electric_project_commercial</v>
      </c>
      <c r="GK1" t="str">
        <v>prc_ethanol_project_commercial</v>
      </c>
      <c r="GL1" t="str">
        <v>prc_pellets_project_commercial</v>
      </c>
      <c r="GM1" t="str">
        <v>kg_firewood_project_commercial</v>
      </c>
      <c r="GN1" t="str">
        <v>kg_charcoal_project_commercial</v>
      </c>
      <c r="GO1" t="str">
        <v>kg_kerosene_project_commercial</v>
      </c>
      <c r="GP1" t="str">
        <v>kg_lpg_project_commercial</v>
      </c>
      <c r="GQ1" t="str">
        <v>l_ethanol_project_commercial</v>
      </c>
      <c r="GR1" t="str">
        <v>kWh_electric_project_commercial</v>
      </c>
      <c r="GS1" t="str">
        <v>kg_pellets_project_commercial</v>
      </c>
      <c r="GT1" t="str">
        <v>eff_firewood_project</v>
      </c>
      <c r="GU1" t="str">
        <v>eff_charcoal_project</v>
      </c>
      <c r="GV1" t="str">
        <v>eff_kerosene_project</v>
      </c>
      <c r="GW1" t="str">
        <v>eff_LPG_project</v>
      </c>
      <c r="GX1" t="str">
        <v>eff_ethanol_project</v>
      </c>
      <c r="GY1" t="str">
        <v>eff_electric_project</v>
      </c>
      <c r="GZ1" t="str">
        <v>eff_pellet_project</v>
      </c>
      <c r="HA1" t="str">
        <v>eff_firewood_project_commercial</v>
      </c>
      <c r="HB1" t="str">
        <v>eff_charcoal_project_commercial</v>
      </c>
      <c r="HC1" t="str">
        <v>eff_kerosene_project_commercial</v>
      </c>
      <c r="HD1" t="str">
        <v>eff_LPG_project_commercial</v>
      </c>
      <c r="HE1" t="str">
        <v>eff_ethanol_project_commercial</v>
      </c>
      <c r="HF1" t="str">
        <v>eff_electric_project_commercial</v>
      </c>
      <c r="HG1" t="str">
        <v>eff_pellet_project_commercial</v>
      </c>
      <c r="HH1" t="str">
        <v>ncv_firewood_project</v>
      </c>
      <c r="HI1" t="str">
        <v>ncv_charcoal_project</v>
      </c>
      <c r="HJ1" t="str">
        <v>ncv_kerosene_project</v>
      </c>
      <c r="HK1" t="str">
        <v>ncv_LPG_project</v>
      </c>
      <c r="HL1" t="str">
        <v>ncv_ethanol_project</v>
      </c>
      <c r="HM1" t="str">
        <v>ncv_pellets_project</v>
      </c>
      <c r="HN1" t="str">
        <v>co2_ef_firewood_project</v>
      </c>
      <c r="HO1" t="str">
        <v>co2_ef_charcoal_project</v>
      </c>
      <c r="HP1" t="str">
        <v>co2_ef_kerosene_project</v>
      </c>
      <c r="HQ1" t="str">
        <v>co2_ef_LPG_project</v>
      </c>
      <c r="HR1" t="str">
        <v>co2_ef_ethanol_project</v>
      </c>
      <c r="HS1" t="str">
        <v>co2_ef_electric_project</v>
      </c>
      <c r="HT1" t="str">
        <v>co2_ef_pellets_project</v>
      </c>
      <c r="HU1" t="str">
        <v>nonco2_ef_firewood_project</v>
      </c>
      <c r="HV1" t="str">
        <v>nonco2_ef_charcoal_project</v>
      </c>
      <c r="HW1" t="str">
        <v>nonco2_ef_kerosene_project</v>
      </c>
      <c r="HX1" t="str">
        <v>nonco2_ef_LPG_project</v>
      </c>
      <c r="HY1" t="str">
        <v>nonco2_ef_ethanol_project</v>
      </c>
      <c r="HZ1" t="str">
        <v>nonco2_ef_electric_project</v>
      </c>
      <c r="IA1" t="str">
        <v>nonco2_ef_pellets_project</v>
      </c>
      <c r="IB1" t="str">
        <v>stoveproduction_ef_co2_firewood_project</v>
      </c>
      <c r="IC1" t="str">
        <v>stoveproduction_ef_ch4_firewood_project</v>
      </c>
      <c r="ID1" t="str">
        <v>stoveproduction_ef_n2O_firewood_project</v>
      </c>
      <c r="IE1" t="str">
        <v>stoveproduction_ef_co2_charcoal_project</v>
      </c>
      <c r="IF1" t="str">
        <v>stoveproduction_ef_ch4_charcoal_project</v>
      </c>
      <c r="IG1" t="str">
        <v>stoveproduction_ef_n2O_charcoal_project</v>
      </c>
      <c r="IH1" t="str">
        <v>stoveproduction_ef_co2_kerosene_project</v>
      </c>
      <c r="II1" t="str">
        <v>stoveproduction_ef_ch4_kerosene_project</v>
      </c>
      <c r="IJ1" t="str">
        <v>stoveproduction_ef_n2O_kerosene_project</v>
      </c>
      <c r="IK1" t="str">
        <v>stoveproduction_ef_co2_LPG_project</v>
      </c>
      <c r="IL1" t="str">
        <v>stoveproduction_ef_ch4_LPG_project</v>
      </c>
      <c r="IM1" t="str">
        <v>stoveproduction_ef_n2O_LPG_project</v>
      </c>
      <c r="IN1" t="str">
        <v>stoveproduction_ef_co2_ethanol_project</v>
      </c>
      <c r="IO1" t="str">
        <v>stoveproduction_ef_ch4_ethanol_project</v>
      </c>
      <c r="IP1" t="str">
        <v>stoveproduction_ef_n2O_ethanol_project</v>
      </c>
      <c r="IQ1" t="str">
        <v>stoveproduction_ef_co2_electric_project</v>
      </c>
      <c r="IR1" t="str">
        <v>stoveproduction_ef_ch4_electric_project</v>
      </c>
      <c r="IS1" t="str">
        <v>stoveproduction_ef_n2O_electric_project</v>
      </c>
      <c r="IT1" t="str">
        <v>stoveproduction_ef_co2_pellets_project</v>
      </c>
      <c r="IU1" t="str">
        <v>stoveproduction_ef_ch4_pellets_project</v>
      </c>
      <c r="IV1" t="str">
        <v>stoveproduction_ef_n2O_pellets_project</v>
      </c>
      <c r="IW1" t="str">
        <v>feedstockproduction_ef_co2_firewood_project</v>
      </c>
      <c r="IX1" t="str">
        <v>feedstockproduction_ef_ch4_firewood_project</v>
      </c>
      <c r="IY1" t="str">
        <v>feedstockproduction_ef_n2O_firewood_project</v>
      </c>
      <c r="IZ1" t="str">
        <v>feedstockproduction_ef_co2_charcoal_project</v>
      </c>
      <c r="JA1" t="str">
        <v>feedstockproduction_ef_ch4_charcoal_project</v>
      </c>
      <c r="JB1" t="str">
        <v>feedstockproduction_ef_n2O_charcoal_project</v>
      </c>
      <c r="JC1" t="str">
        <v>feedstockproduction_ef_co2_kerosene_project</v>
      </c>
      <c r="JD1" t="str">
        <v>feedstockproduction_ef_ch4_kerosene_project</v>
      </c>
      <c r="JE1" t="str">
        <v>feedstockproduction_ef_n2O_kerosene_project</v>
      </c>
      <c r="JF1" t="str">
        <v>feedstockproduction_ef_co2_LPG_project</v>
      </c>
      <c r="JG1" t="str">
        <v>feedstockproduction_ef_ch4_LPG_project</v>
      </c>
      <c r="JH1" t="str">
        <v>feedstockproduction_ef_n2O_LPG_project</v>
      </c>
      <c r="JI1" t="str">
        <v>feedstockproduction_ef_co2_ethanol_project</v>
      </c>
      <c r="JJ1" t="str">
        <v>feedstockproduction_ef_ch4_ethanol_project</v>
      </c>
      <c r="JK1" t="str">
        <v>feedstockproduction_ef_n2O_ethanol_project</v>
      </c>
      <c r="JL1" t="str">
        <v>feedstockproduction_ef_co2_electric_project</v>
      </c>
      <c r="JM1" t="str">
        <v>feedstockproduction_ef_ch4_electric_project</v>
      </c>
      <c r="JN1" t="str">
        <v>feedstockproduction_ef_n2O_electric_project</v>
      </c>
      <c r="JO1" t="str">
        <v>feedstockproduction_ef_co2_pellets_project</v>
      </c>
      <c r="JP1" t="str">
        <v>feedstockproduction_ef_ch4_pellets_project</v>
      </c>
      <c r="JQ1" t="str">
        <v>feedstockproduction_ef_n2O_pellets_project</v>
      </c>
      <c r="JR1" t="str">
        <v>distribution_ef_co2_firewood_project</v>
      </c>
      <c r="JS1" t="str">
        <v>distribution_ef_ch4_firewood_project</v>
      </c>
      <c r="JT1" t="str">
        <v>distribution_ef_n2O_firewood_project</v>
      </c>
      <c r="JU1" t="str">
        <v>distribution_ef_co2_charcoal_project</v>
      </c>
      <c r="JV1" t="str">
        <v>distribution_ef_ch4_charcoal_project</v>
      </c>
      <c r="JW1" t="str">
        <v>distribution_ef_n2O_charcoal_project</v>
      </c>
      <c r="JX1" t="str">
        <v>distribution_ef_co2_kerosene_project</v>
      </c>
      <c r="JY1" t="str">
        <v>distribution_ef_ch4_kerosene_project</v>
      </c>
      <c r="JZ1" t="str">
        <v>distribution_ef_n2O_kerosene_project</v>
      </c>
      <c r="KA1" t="str">
        <v>distribution_ef_co2_LPG_project</v>
      </c>
      <c r="KB1" t="str">
        <v>distribution_ef_ch4_LPG_project</v>
      </c>
      <c r="KC1" t="str">
        <v>distribution_ef_n2O_LPG_project</v>
      </c>
      <c r="KD1" t="str">
        <v>distribution_ef_co2_ethanol_project</v>
      </c>
      <c r="KE1" t="str">
        <v>distribution_ef_ch4_ethanol_project</v>
      </c>
      <c r="KF1" t="str">
        <v>distribution_ef_n2O_ethanol_project</v>
      </c>
      <c r="KG1" t="str">
        <v>distribution_ef_co2_electric_project</v>
      </c>
      <c r="KH1" t="str">
        <v>distribution_ef_ch4_electric_project</v>
      </c>
      <c r="KI1" t="str">
        <v>distribution_ef_n2O_electric_project</v>
      </c>
      <c r="KJ1" t="str">
        <v>distribution_ef_co2_pellets_project</v>
      </c>
      <c r="KK1" t="str">
        <v>distribution_ef_ch4_pellets_project</v>
      </c>
      <c r="KL1" t="str">
        <v>distribution_ef_n2O_pellets_project</v>
      </c>
      <c r="KM1" t="str">
        <v>processing_ef_co2_firewood_project</v>
      </c>
      <c r="KN1" t="str">
        <v>processing_ef_ch4_firewood_project</v>
      </c>
      <c r="KO1" t="str">
        <v>processing_ef_n2O_firewood_project</v>
      </c>
      <c r="KP1" t="str">
        <v>processing_ef_co2_charcoal_project</v>
      </c>
      <c r="KQ1" t="str">
        <v>processing_ef_ch4_charcoal_project</v>
      </c>
      <c r="KR1" t="str">
        <v>processing_ef_n2O_charcoal_project</v>
      </c>
      <c r="KS1" t="str">
        <v>processing_ef_co2_kerosene_project</v>
      </c>
      <c r="KT1" t="str">
        <v>processing_ef_ch4_kerosene_project</v>
      </c>
      <c r="KU1" t="str">
        <v>processing_ef_n2O_kerosene_project</v>
      </c>
      <c r="KV1" t="str">
        <v>processing_ef_co2_LPG_project</v>
      </c>
      <c r="KW1" t="str">
        <v>processing_ef_ch4_LPG_project</v>
      </c>
      <c r="KX1" t="str">
        <v>processing_ef_n2O_LPG_project</v>
      </c>
      <c r="KY1" t="str">
        <v>processing_ef_co2_ethanol_project</v>
      </c>
      <c r="KZ1" t="str">
        <v>processing_ef_ch4_ethanol_project</v>
      </c>
      <c r="LA1" t="str">
        <v>processing_ef_n2O_ethanol_project</v>
      </c>
      <c r="LB1" t="str">
        <v>processing_ef_co2_electric_project</v>
      </c>
      <c r="LC1" t="str">
        <v>processing_ef_ch4_electric_project</v>
      </c>
      <c r="LD1" t="str">
        <v>processing_ef_n2O_electric_project</v>
      </c>
      <c r="LE1" t="str">
        <v>processing_ef_co2_pellets_project</v>
      </c>
      <c r="LF1" t="str">
        <v>processing_ef_ch4_pellets_project</v>
      </c>
      <c r="LG1" t="str">
        <v>processing_ef_n2O_pellets_project</v>
      </c>
      <c r="LH1" t="str">
        <v>project_adoption</v>
      </c>
      <c r="LI1" t="str">
        <v>project_usage</v>
      </c>
      <c r="LJ1" t="str">
        <v>project_adoption_commercial</v>
      </c>
      <c r="LK1" t="str">
        <v>project_usage_commercial</v>
      </c>
      <c r="LL1" t="str">
        <v>leakage_binary</v>
      </c>
      <c r="LM1" t="str">
        <v>leakage_default</v>
      </c>
      <c r="LN1" t="str">
        <v>leakage_tCO2e</v>
      </c>
      <c r="LO1" t="str">
        <v>more_than_one_stove_adj</v>
      </c>
      <c r="LP1" t="str">
        <v>rebound</v>
      </c>
      <c r="LQ1" t="str">
        <v>other_tCO2e_reduction</v>
      </c>
      <c r="LR1" t="str">
        <v>project_stacking</v>
      </c>
      <c r="LS1" t="str">
        <v>project_stacking_commercial</v>
      </c>
      <c r="LT1">
        <v>0</v>
      </c>
      <c r="LU1">
        <v>0</v>
      </c>
      <c r="LV1" t="str">
        <v>average adoption</v>
      </c>
      <c r="LW1" t="str">
        <v>average usage</v>
      </c>
      <c r="LX1" t="str">
        <v>average stacking</v>
      </c>
      <c r="LY1" t="str">
        <v xml:space="preserve">fNRB ratio </v>
      </c>
      <c r="LZ1" t="str">
        <v xml:space="preserve">average fNRB </v>
      </c>
      <c r="MA1">
        <v>0</v>
      </c>
      <c r="MB1">
        <v>0</v>
      </c>
      <c r="MC1">
        <v>0</v>
      </c>
      <c r="MD1">
        <v>0</v>
      </c>
      <c r="ME1">
        <v>0</v>
      </c>
      <c r="MF1">
        <v>0</v>
      </c>
      <c r="MG1">
        <v>0</v>
      </c>
      <c r="MH1">
        <v>0</v>
      </c>
      <c r="MI1">
        <v>0</v>
      </c>
      <c r="MJ1">
        <v>0</v>
      </c>
      <c r="MK1">
        <v>0</v>
      </c>
      <c r="ML1">
        <v>0</v>
      </c>
      <c r="MM1">
        <v>0</v>
      </c>
      <c r="MN1">
        <v>0</v>
      </c>
      <c r="MO1">
        <v>0</v>
      </c>
      <c r="MP1">
        <v>0</v>
      </c>
      <c r="MQ1">
        <v>0</v>
      </c>
    </row>
    <row r="2" spans="1:355" x14ac:dyDescent="0.2">
      <c r="A2" t="str">
        <v>Units</v>
      </c>
      <c r="B2">
        <v>0</v>
      </c>
      <c r="C2">
        <v>0</v>
      </c>
      <c r="D2">
        <v>0</v>
      </c>
      <c r="E2">
        <v>0</v>
      </c>
      <c r="F2" t="str">
        <v>tCO2e</v>
      </c>
      <c r="G2">
        <v>0</v>
      </c>
      <c r="H2" t="str">
        <v>tCO2e</v>
      </c>
      <c r="I2">
        <v>0</v>
      </c>
      <c r="J2" t="str">
        <v>tCO2e/stove/day</v>
      </c>
      <c r="K2">
        <v>0</v>
      </c>
      <c r="L2" t="str">
        <v>countries</v>
      </c>
      <c r="M2">
        <v>0</v>
      </c>
      <c r="N2">
        <v>0</v>
      </c>
      <c r="O2">
        <v>0</v>
      </c>
      <c r="P2" t="str">
        <v>individuals</v>
      </c>
      <c r="Q2" t="str">
        <v>%</v>
      </c>
      <c r="R2" t="str">
        <v>%</v>
      </c>
      <c r="S2" t="str">
        <v>%</v>
      </c>
      <c r="T2" t="str">
        <v>domestic stoves</v>
      </c>
      <c r="U2" t="str">
        <v>commercial stoves</v>
      </c>
      <c r="V2" t="str">
        <v>days</v>
      </c>
      <c r="W2" t="str">
        <v>days</v>
      </c>
      <c r="X2" t="str">
        <v>stove-days</v>
      </c>
      <c r="Y2" t="str">
        <v>%</v>
      </c>
      <c r="Z2" t="str">
        <v>%</v>
      </c>
      <c r="AA2" t="str">
        <v>%</v>
      </c>
      <c r="AB2" t="str">
        <v>%</v>
      </c>
      <c r="AC2" t="str">
        <v>%</v>
      </c>
      <c r="AD2" t="str">
        <v>%</v>
      </c>
      <c r="AE2" t="str">
        <v>%</v>
      </c>
      <c r="AF2" t="str">
        <v>%</v>
      </c>
      <c r="AG2" t="str">
        <v>%</v>
      </c>
      <c r="AH2" t="str">
        <v>%</v>
      </c>
      <c r="AI2" t="str">
        <v>%</v>
      </c>
      <c r="AJ2" t="str">
        <v>%</v>
      </c>
      <c r="AK2" t="str">
        <v>%</v>
      </c>
      <c r="AL2" t="str">
        <v>%</v>
      </c>
      <c r="AM2" t="str">
        <v>kgs per day</v>
      </c>
      <c r="AN2" t="str">
        <v>kgs per day</v>
      </c>
      <c r="AO2" t="str">
        <v>kgs per day</v>
      </c>
      <c r="AP2" t="str">
        <v>kgs per day</v>
      </c>
      <c r="AQ2" t="str">
        <v>liters per day</v>
      </c>
      <c r="AR2" t="str">
        <v>kWh per day</v>
      </c>
      <c r="AS2" t="str">
        <v>kgs per day</v>
      </c>
      <c r="AT2" t="str">
        <v>kgs per liter kerosene</v>
      </c>
      <c r="AU2" t="str">
        <v>kgs per liter ethanol</v>
      </c>
      <c r="AV2" t="str">
        <v>kgs per day</v>
      </c>
      <c r="AW2" t="str">
        <v>kgs per day</v>
      </c>
      <c r="AX2" t="str">
        <v>kgs per day</v>
      </c>
      <c r="AY2" t="str">
        <v>kgs per day</v>
      </c>
      <c r="AZ2" t="str">
        <v>liters per day</v>
      </c>
      <c r="BA2" t="str">
        <v>kWh per day</v>
      </c>
      <c r="BB2" t="str">
        <v>kgs per day</v>
      </c>
      <c r="BC2" t="str">
        <v>%</v>
      </c>
      <c r="BD2" t="str">
        <v>%</v>
      </c>
      <c r="BE2" t="str">
        <v>%</v>
      </c>
      <c r="BF2" t="str">
        <v>%</v>
      </c>
      <c r="BG2" t="str">
        <v>%</v>
      </c>
      <c r="BH2" t="str">
        <v>%</v>
      </c>
      <c r="BI2" t="str">
        <v>%</v>
      </c>
      <c r="BJ2" t="str">
        <v>%</v>
      </c>
      <c r="BK2" t="str">
        <v>%</v>
      </c>
      <c r="BL2" t="str">
        <v>%</v>
      </c>
      <c r="BM2" t="str">
        <v>%</v>
      </c>
      <c r="BN2" t="str">
        <v>%</v>
      </c>
      <c r="BO2" t="str">
        <v>%</v>
      </c>
      <c r="BP2" t="str">
        <v>%</v>
      </c>
      <c r="BQ2" t="str">
        <v>TJ/tonne</v>
      </c>
      <c r="BR2" t="str">
        <v>TJ/tonne</v>
      </c>
      <c r="BS2" t="str">
        <v>TJ/tonne</v>
      </c>
      <c r="BT2" t="str">
        <v>TJ/tonne</v>
      </c>
      <c r="BU2" t="str">
        <v>TJ/tonne</v>
      </c>
      <c r="BV2" t="str">
        <v>TJ/tonne</v>
      </c>
      <c r="BW2" t="str">
        <v>tCO2/TJ</v>
      </c>
      <c r="BX2" t="str">
        <v>tCO2/TJ</v>
      </c>
      <c r="BY2" t="str">
        <v>tCO2/TJ</v>
      </c>
      <c r="BZ2" t="str">
        <v>tCO2/TJ</v>
      </c>
      <c r="CA2" t="str">
        <v>tCO2/TJ</v>
      </c>
      <c r="CB2" t="str">
        <v>tCO2/TJ</v>
      </c>
      <c r="CC2" t="str">
        <v>tCO2/TJ</v>
      </c>
      <c r="CD2" t="str">
        <v>tCO2e/TJ</v>
      </c>
      <c r="CE2" t="str">
        <v>tCO2e/TJ</v>
      </c>
      <c r="CF2" t="str">
        <v>tCO2e/TJ</v>
      </c>
      <c r="CG2" t="str">
        <v>tCO2e/TJ</v>
      </c>
      <c r="CH2" t="str">
        <v>tCO2e/TJ</v>
      </c>
      <c r="CI2" t="str">
        <v>tCO2e/TJ</v>
      </c>
      <c r="CJ2" t="str">
        <v>tCO2e/TJ</v>
      </c>
      <c r="CK2" t="str">
        <v>tCO2/TJ</v>
      </c>
      <c r="CL2" t="str">
        <v>tCH4/TJ</v>
      </c>
      <c r="CM2" t="str">
        <v>tN2O/TJ</v>
      </c>
      <c r="CN2" t="str">
        <v>tCO2/TJ</v>
      </c>
      <c r="CO2" t="str">
        <v>tCH4/TJ</v>
      </c>
      <c r="CP2" t="str">
        <v>tN2O/TJ</v>
      </c>
      <c r="CQ2" t="str">
        <v>tCO2/TJ</v>
      </c>
      <c r="CR2" t="str">
        <v>tCH4/TJ</v>
      </c>
      <c r="CS2" t="str">
        <v>tN2O/TJ</v>
      </c>
      <c r="CT2" t="str">
        <v>tCO2/TJ</v>
      </c>
      <c r="CU2" t="str">
        <v>tCH4/TJ</v>
      </c>
      <c r="CV2" t="str">
        <v>tN2O/TJ</v>
      </c>
      <c r="CW2" t="str">
        <v>tCO2/TJ</v>
      </c>
      <c r="CX2" t="str">
        <v>tCH4/TJ</v>
      </c>
      <c r="CY2" t="str">
        <v>tN2O/TJ</v>
      </c>
      <c r="CZ2" t="str">
        <v>tCO2/TJ</v>
      </c>
      <c r="DA2" t="str">
        <v>tCH4/TJ</v>
      </c>
      <c r="DB2" t="str">
        <v>tN2O/TJ</v>
      </c>
      <c r="DC2" t="str">
        <v>tCO2/TJ</v>
      </c>
      <c r="DD2" t="str">
        <v>tCH4/TJ</v>
      </c>
      <c r="DE2" t="str">
        <v>tN2O/TJ</v>
      </c>
      <c r="DF2" t="str">
        <v>tCO2/TJ</v>
      </c>
      <c r="DG2" t="str">
        <v>tCH4/TJ</v>
      </c>
      <c r="DH2" t="str">
        <v>tN2O/TJ</v>
      </c>
      <c r="DI2" t="str">
        <v>tCO2/TJ</v>
      </c>
      <c r="DJ2" t="str">
        <v>tCH4/TJ</v>
      </c>
      <c r="DK2" t="str">
        <v>tN2O/TJ</v>
      </c>
      <c r="DL2" t="str">
        <v>tCO2/TJ</v>
      </c>
      <c r="DM2" t="str">
        <v>tCH4/TJ</v>
      </c>
      <c r="DN2" t="str">
        <v>tN2O/TJ</v>
      </c>
      <c r="DO2" t="str">
        <v>tCO2/TJ</v>
      </c>
      <c r="DP2" t="str">
        <v>tCH4/TJ</v>
      </c>
      <c r="DQ2" t="str">
        <v>tN2O/TJ</v>
      </c>
      <c r="DR2" t="str">
        <v>tCO2/TJ</v>
      </c>
      <c r="DS2" t="str">
        <v>tCH4/TJ</v>
      </c>
      <c r="DT2" t="str">
        <v>tN2O/TJ</v>
      </c>
      <c r="DU2" t="str">
        <v>tCO2/TJ</v>
      </c>
      <c r="DV2" t="str">
        <v>tCH4/TJ</v>
      </c>
      <c r="DW2" t="str">
        <v>tN2O/TJ</v>
      </c>
      <c r="DX2" t="str">
        <v>tCO2/TJ</v>
      </c>
      <c r="DY2" t="str">
        <v>tCH4/TJ</v>
      </c>
      <c r="DZ2" t="str">
        <v>tN2O/TJ</v>
      </c>
      <c r="EA2" t="str">
        <v>tCO2/TJ</v>
      </c>
      <c r="EB2" t="str">
        <v>tCH4/TJ</v>
      </c>
      <c r="EC2" t="str">
        <v>tN2O/TJ</v>
      </c>
      <c r="ED2" t="str">
        <v>tCO2/TJ</v>
      </c>
      <c r="EE2" t="str">
        <v>tCH4/TJ</v>
      </c>
      <c r="EF2" t="str">
        <v>tN2O/TJ</v>
      </c>
      <c r="EG2" t="str">
        <v>tCO2/TJ</v>
      </c>
      <c r="EH2" t="str">
        <v>tCH4/TJ</v>
      </c>
      <c r="EI2" t="str">
        <v>tN2O/TJ</v>
      </c>
      <c r="EJ2" t="str">
        <v>tCO2/TJ</v>
      </c>
      <c r="EK2" t="str">
        <v>tCH4/TJ</v>
      </c>
      <c r="EL2" t="str">
        <v>tN2O/TJ</v>
      </c>
      <c r="EM2" t="str">
        <v>tCO2/TJ</v>
      </c>
      <c r="EN2" t="str">
        <v>tCH4/TJ</v>
      </c>
      <c r="EO2" t="str">
        <v>tN2O/TJ</v>
      </c>
      <c r="EP2" t="str">
        <v>tCO2/TJ</v>
      </c>
      <c r="EQ2" t="str">
        <v>tCH4/TJ</v>
      </c>
      <c r="ER2" t="str">
        <v>tN2O/TJ</v>
      </c>
      <c r="ES2" t="str">
        <v>tCO2/TJ</v>
      </c>
      <c r="ET2" t="str">
        <v>tCH4/TJ</v>
      </c>
      <c r="EU2" t="str">
        <v>tN2O/TJ</v>
      </c>
      <c r="EV2" t="str">
        <v>tCO2/TJ</v>
      </c>
      <c r="EW2" t="str">
        <v>tCH4/TJ</v>
      </c>
      <c r="EX2" t="str">
        <v>tN2O/TJ</v>
      </c>
      <c r="EY2" t="str">
        <v>tCO2/TJ</v>
      </c>
      <c r="EZ2" t="str">
        <v>tCH4/TJ</v>
      </c>
      <c r="FA2" t="str">
        <v>tN2O/TJ</v>
      </c>
      <c r="FB2" t="str">
        <v>tCO2/TJ</v>
      </c>
      <c r="FC2" t="str">
        <v>tCH4/TJ</v>
      </c>
      <c r="FD2" t="str">
        <v>tN2O/TJ</v>
      </c>
      <c r="FE2" t="str">
        <v>tCO2/TJ</v>
      </c>
      <c r="FF2" t="str">
        <v>tCH4/TJ</v>
      </c>
      <c r="FG2" t="str">
        <v>tN2O/TJ</v>
      </c>
      <c r="FH2" t="str">
        <v>tCO2/TJ</v>
      </c>
      <c r="FI2" t="str">
        <v>tCH4/TJ</v>
      </c>
      <c r="FJ2" t="str">
        <v>tN2O/TJ</v>
      </c>
      <c r="FK2" t="str">
        <v>tCO2/TJ</v>
      </c>
      <c r="FL2" t="str">
        <v>tCH4/TJ</v>
      </c>
      <c r="FM2" t="str">
        <v>tN2O/TJ</v>
      </c>
      <c r="FN2" t="str">
        <v>tCO2/TJ</v>
      </c>
      <c r="FO2" t="str">
        <v>tCH4/TJ</v>
      </c>
      <c r="FP2" t="str">
        <v>tN2O/TJ</v>
      </c>
      <c r="FQ2" t="str">
        <v>%</v>
      </c>
      <c r="FR2" t="str">
        <v>%</v>
      </c>
      <c r="FS2" t="str">
        <v>%</v>
      </c>
      <c r="FT2" t="str">
        <v>%</v>
      </c>
      <c r="FU2" t="str">
        <v>%</v>
      </c>
      <c r="FV2" t="str">
        <v>%</v>
      </c>
      <c r="FW2" t="str">
        <v>%</v>
      </c>
      <c r="FX2" t="str">
        <v>kgs per day</v>
      </c>
      <c r="FY2" t="str">
        <v>kgs per day</v>
      </c>
      <c r="FZ2" t="str">
        <v>kgs per day</v>
      </c>
      <c r="GA2" t="str">
        <v>kgs per day</v>
      </c>
      <c r="GB2" t="str">
        <v>liters per day</v>
      </c>
      <c r="GC2" t="str">
        <v>kgs per liter ethanol</v>
      </c>
      <c r="GD2" t="str">
        <v>kWh per day</v>
      </c>
      <c r="GE2" t="str">
        <v>kgs per day</v>
      </c>
      <c r="GF2" t="str">
        <v>%</v>
      </c>
      <c r="GG2" t="str">
        <v>%</v>
      </c>
      <c r="GH2" t="str">
        <v>%</v>
      </c>
      <c r="GI2" t="str">
        <v>%</v>
      </c>
      <c r="GJ2" t="str">
        <v>%</v>
      </c>
      <c r="GK2" t="str">
        <v>%</v>
      </c>
      <c r="GL2" t="str">
        <v>%</v>
      </c>
      <c r="GM2" t="str">
        <v>kgs per day</v>
      </c>
      <c r="GN2" t="str">
        <v>kgs per day</v>
      </c>
      <c r="GO2" t="str">
        <v>kgs per day</v>
      </c>
      <c r="GP2" t="str">
        <v>kgs per day</v>
      </c>
      <c r="GQ2" t="str">
        <v>liters per day</v>
      </c>
      <c r="GR2" t="str">
        <v>kWh per day</v>
      </c>
      <c r="GS2" t="str">
        <v>kgs per day</v>
      </c>
      <c r="GT2" t="str">
        <v>%</v>
      </c>
      <c r="GU2" t="str">
        <v>%</v>
      </c>
      <c r="GV2" t="str">
        <v>%</v>
      </c>
      <c r="GW2" t="str">
        <v>%</v>
      </c>
      <c r="GX2" t="str">
        <v>%</v>
      </c>
      <c r="GY2" t="str">
        <v>%</v>
      </c>
      <c r="GZ2" t="str">
        <v>%</v>
      </c>
      <c r="HA2" t="str">
        <v>%</v>
      </c>
      <c r="HB2" t="str">
        <v>%</v>
      </c>
      <c r="HC2" t="str">
        <v>%</v>
      </c>
      <c r="HD2" t="str">
        <v>%</v>
      </c>
      <c r="HE2" t="str">
        <v>%</v>
      </c>
      <c r="HF2" t="str">
        <v>%</v>
      </c>
      <c r="HG2" t="str">
        <v>%</v>
      </c>
      <c r="HH2" t="str">
        <v>TJ/tonne</v>
      </c>
      <c r="HI2" t="str">
        <v>TJ/tonne</v>
      </c>
      <c r="HJ2" t="str">
        <v>TJ/tonne</v>
      </c>
      <c r="HK2" t="str">
        <v>TJ/tonne</v>
      </c>
      <c r="HL2" t="str">
        <v>TJ/tonne</v>
      </c>
      <c r="HM2" t="str">
        <v>TJ/tonne</v>
      </c>
      <c r="HN2" t="str">
        <v>tCO2/TJ</v>
      </c>
      <c r="HO2" t="str">
        <v>tCO2/TJ</v>
      </c>
      <c r="HP2" t="str">
        <v>tCO2/TJ</v>
      </c>
      <c r="HQ2" t="str">
        <v>tCO2/TJ</v>
      </c>
      <c r="HR2" t="str">
        <v>tCO2/TJ</v>
      </c>
      <c r="HS2" t="str">
        <v>tCO2/TJ</v>
      </c>
      <c r="HT2" t="str">
        <v>tCO2/TJ</v>
      </c>
      <c r="HU2" t="str">
        <v>tCO2e/TJ</v>
      </c>
      <c r="HV2" t="str">
        <v>tCO2e/TJ</v>
      </c>
      <c r="HW2" t="str">
        <v>tCO2e/TJ</v>
      </c>
      <c r="HX2" t="str">
        <v>tCO2e/TJ</v>
      </c>
      <c r="HY2" t="str">
        <v>tCO2e/TJ</v>
      </c>
      <c r="HZ2" t="str">
        <v>tCO2e/TJ</v>
      </c>
      <c r="IA2" t="str">
        <v>tCO2e/TJ</v>
      </c>
      <c r="IB2" t="str">
        <v>tCO2/TJ</v>
      </c>
      <c r="IC2" t="str">
        <v>tCH4/TJ</v>
      </c>
      <c r="ID2" t="str">
        <v>tN2O/TJ</v>
      </c>
      <c r="IE2" t="str">
        <v>tCO2/TJ</v>
      </c>
      <c r="IF2" t="str">
        <v>tCH4/TJ</v>
      </c>
      <c r="IG2" t="str">
        <v>tN2O/TJ</v>
      </c>
      <c r="IH2" t="str">
        <v>tCO2/TJ</v>
      </c>
      <c r="II2" t="str">
        <v>tCH4/TJ</v>
      </c>
      <c r="IJ2" t="str">
        <v>tN2O/TJ</v>
      </c>
      <c r="IK2" t="str">
        <v>tCO2/TJ</v>
      </c>
      <c r="IL2" t="str">
        <v>tCH4/TJ</v>
      </c>
      <c r="IM2" t="str">
        <v>tN2O/TJ</v>
      </c>
      <c r="IN2" t="str">
        <v>tCO2/TJ</v>
      </c>
      <c r="IO2" t="str">
        <v>tCH4/TJ</v>
      </c>
      <c r="IP2" t="str">
        <v>tN2O/TJ</v>
      </c>
      <c r="IQ2" t="str">
        <v>tCO2/TJ</v>
      </c>
      <c r="IR2" t="str">
        <v>tCH4/TJ</v>
      </c>
      <c r="IS2" t="str">
        <v>tN2O/TJ</v>
      </c>
      <c r="IT2" t="str">
        <v>tCO2/TJ</v>
      </c>
      <c r="IU2" t="str">
        <v>tCH4/TJ</v>
      </c>
      <c r="IV2" t="str">
        <v>tN2O/TJ</v>
      </c>
      <c r="IW2" t="str">
        <v>tCO2/TJ</v>
      </c>
      <c r="IX2" t="str">
        <v>tCH4/TJ</v>
      </c>
      <c r="IY2" t="str">
        <v>tN2O/TJ</v>
      </c>
      <c r="IZ2" t="str">
        <v>tCO2/TJ</v>
      </c>
      <c r="JA2" t="str">
        <v>tCH4/TJ</v>
      </c>
      <c r="JB2" t="str">
        <v>tN2O/TJ</v>
      </c>
      <c r="JC2" t="str">
        <v>tCO2/TJ</v>
      </c>
      <c r="JD2" t="str">
        <v>tCH4/TJ</v>
      </c>
      <c r="JE2" t="str">
        <v>tN2O/TJ</v>
      </c>
      <c r="JF2" t="str">
        <v>tCO2/TJ</v>
      </c>
      <c r="JG2" t="str">
        <v>tCH4/TJ</v>
      </c>
      <c r="JH2" t="str">
        <v>tN2O/TJ</v>
      </c>
      <c r="JI2" t="str">
        <v>tCO2/TJ</v>
      </c>
      <c r="JJ2" t="str">
        <v>tCH4/TJ</v>
      </c>
      <c r="JK2" t="str">
        <v>tN2O/TJ</v>
      </c>
      <c r="JL2" t="str">
        <v>tCO2/TJ</v>
      </c>
      <c r="JM2" t="str">
        <v>tCH4/TJ</v>
      </c>
      <c r="JN2" t="str">
        <v>tN2O/TJ</v>
      </c>
      <c r="JO2" t="str">
        <v>tCO2/TJ</v>
      </c>
      <c r="JP2" t="str">
        <v>tCH4/TJ</v>
      </c>
      <c r="JQ2" t="str">
        <v>tN2O/TJ</v>
      </c>
      <c r="JR2" t="str">
        <v>tCO2/TJ</v>
      </c>
      <c r="JS2" t="str">
        <v>tCH4/TJ</v>
      </c>
      <c r="JT2" t="str">
        <v>tN2O/TJ</v>
      </c>
      <c r="JU2" t="str">
        <v>tCO2/TJ</v>
      </c>
      <c r="JV2" t="str">
        <v>tCH4/TJ</v>
      </c>
      <c r="JW2" t="str">
        <v>tN2O/TJ</v>
      </c>
      <c r="JX2" t="str">
        <v>tCO2/TJ</v>
      </c>
      <c r="JY2" t="str">
        <v>tCH4/TJ</v>
      </c>
      <c r="JZ2" t="str">
        <v>tN2O/TJ</v>
      </c>
      <c r="KA2" t="str">
        <v>tCO2/TJ</v>
      </c>
      <c r="KB2" t="str">
        <v>tCH4/TJ</v>
      </c>
      <c r="KC2" t="str">
        <v>tN2O/TJ</v>
      </c>
      <c r="KD2" t="str">
        <v>tCO2/TJ</v>
      </c>
      <c r="KE2" t="str">
        <v>tCH4/TJ</v>
      </c>
      <c r="KF2" t="str">
        <v>tN2O/TJ</v>
      </c>
      <c r="KG2" t="str">
        <v>tCO2/TJ</v>
      </c>
      <c r="KH2" t="str">
        <v>tCH4/TJ</v>
      </c>
      <c r="KI2" t="str">
        <v>tN2O/TJ</v>
      </c>
      <c r="KJ2" t="str">
        <v>tCO2/TJ</v>
      </c>
      <c r="KK2" t="str">
        <v>tCH4/TJ</v>
      </c>
      <c r="KL2" t="str">
        <v>tN2O/TJ</v>
      </c>
      <c r="KM2" t="str">
        <v>tCO2/TJ</v>
      </c>
      <c r="KN2" t="str">
        <v>tCH4/TJ</v>
      </c>
      <c r="KO2" t="str">
        <v>tN2O/TJ</v>
      </c>
      <c r="KP2" t="str">
        <v>tCO2/TJ</v>
      </c>
      <c r="KQ2" t="str">
        <v>tCH4/TJ</v>
      </c>
      <c r="KR2" t="str">
        <v>tN2O/TJ</v>
      </c>
      <c r="KS2" t="str">
        <v>tCO2/TJ</v>
      </c>
      <c r="KT2" t="str">
        <v>tCH4/TJ</v>
      </c>
      <c r="KU2" t="str">
        <v>tN2O/TJ</v>
      </c>
      <c r="KV2" t="str">
        <v>tCO2/TJ</v>
      </c>
      <c r="KW2" t="str">
        <v>tCH4/TJ</v>
      </c>
      <c r="KX2" t="str">
        <v>tN2O/TJ</v>
      </c>
      <c r="KY2" t="str">
        <v>tCO2/TJ</v>
      </c>
      <c r="KZ2" t="str">
        <v>tCH4/TJ</v>
      </c>
      <c r="LA2" t="str">
        <v>tN2O/TJ</v>
      </c>
      <c r="LB2" t="str">
        <v>tCO2/TJ</v>
      </c>
      <c r="LC2" t="str">
        <v>tCH4/TJ</v>
      </c>
      <c r="LD2" t="str">
        <v>tN2O/TJ</v>
      </c>
      <c r="LE2" t="str">
        <v>tCO2/TJ</v>
      </c>
      <c r="LF2" t="str">
        <v>tCH4/TJ</v>
      </c>
      <c r="LG2" t="str">
        <v>tN2O/TJ</v>
      </c>
      <c r="LH2" t="str">
        <v>%</v>
      </c>
      <c r="LI2" t="str">
        <v>%</v>
      </c>
      <c r="LJ2" t="str">
        <v>%</v>
      </c>
      <c r="LK2" t="str">
        <v>%</v>
      </c>
      <c r="LL2">
        <v>0</v>
      </c>
      <c r="LM2" t="str">
        <v>%</v>
      </c>
      <c r="LN2" t="str">
        <v>tCO2e</v>
      </c>
      <c r="LO2" t="str">
        <v>%</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row>
    <row r="3" spans="1:355" x14ac:dyDescent="0.2">
      <c r="A3" t="str">
        <v>CDM AMS II G</v>
      </c>
      <c r="B3" t="str">
        <v>AMS-II.G. ver. 3</v>
      </c>
      <c r="C3" t="str">
        <v>GS10974</v>
      </c>
      <c r="D3">
        <v>2</v>
      </c>
      <c r="E3" t="str">
        <v>domestic</v>
      </c>
      <c r="F3">
        <v>69556</v>
      </c>
      <c r="G3" t="str">
        <v>firewood</v>
      </c>
      <c r="H3">
        <v>16258.347919877846</v>
      </c>
      <c r="I3">
        <v>1.8554516248563714E-3</v>
      </c>
      <c r="J3">
        <v>1.8562373546376651E-3</v>
      </c>
      <c r="K3" t="str">
        <v>cdm_imp_firewood</v>
      </c>
      <c r="L3">
        <v>1</v>
      </c>
      <c r="M3" t="str">
        <v>Asia</v>
      </c>
      <c r="N3" t="str">
        <v>Bangladesh</v>
      </c>
      <c r="O3" t="str">
        <v>Bangladesh tot</v>
      </c>
      <c r="P3">
        <v>4.3</v>
      </c>
      <c r="Q3">
        <v>1</v>
      </c>
      <c r="R3">
        <v>0.46600000000000003</v>
      </c>
      <c r="S3">
        <v>0.52300000000000002</v>
      </c>
      <c r="T3">
        <v>44457</v>
      </c>
      <c r="U3">
        <v>0</v>
      </c>
      <c r="V3">
        <v>197.1</v>
      </c>
      <c r="W3">
        <v>0</v>
      </c>
      <c r="X3">
        <v>8762474.6999999993</v>
      </c>
      <c r="Y3">
        <v>1</v>
      </c>
      <c r="Z3">
        <v>0</v>
      </c>
      <c r="AA3">
        <v>0</v>
      </c>
      <c r="AB3">
        <v>0</v>
      </c>
      <c r="AC3">
        <v>0</v>
      </c>
      <c r="AD3">
        <v>0</v>
      </c>
      <c r="AE3">
        <v>0</v>
      </c>
      <c r="AF3">
        <v>0</v>
      </c>
      <c r="AG3">
        <v>0</v>
      </c>
      <c r="AH3">
        <v>0</v>
      </c>
      <c r="AI3">
        <v>0</v>
      </c>
      <c r="AJ3">
        <v>0</v>
      </c>
      <c r="AK3">
        <v>0</v>
      </c>
      <c r="AL3">
        <v>0</v>
      </c>
      <c r="AM3">
        <v>2.904109589041096</v>
      </c>
      <c r="AN3">
        <v>0</v>
      </c>
      <c r="AO3">
        <v>0</v>
      </c>
      <c r="AP3">
        <v>0</v>
      </c>
      <c r="AQ3">
        <v>0</v>
      </c>
      <c r="AR3">
        <v>0</v>
      </c>
      <c r="AS3">
        <v>0</v>
      </c>
      <c r="AT3">
        <v>0</v>
      </c>
      <c r="AU3">
        <v>0</v>
      </c>
      <c r="AV3">
        <v>0</v>
      </c>
      <c r="AW3">
        <v>0</v>
      </c>
      <c r="AX3">
        <v>0</v>
      </c>
      <c r="AY3">
        <v>0</v>
      </c>
      <c r="AZ3">
        <v>0</v>
      </c>
      <c r="BA3">
        <v>0</v>
      </c>
      <c r="BB3">
        <v>0</v>
      </c>
      <c r="BC3">
        <v>0.1</v>
      </c>
      <c r="BD3">
        <v>0</v>
      </c>
      <c r="BE3">
        <v>0</v>
      </c>
      <c r="BF3">
        <v>0</v>
      </c>
      <c r="BG3">
        <v>0</v>
      </c>
      <c r="BH3">
        <v>0</v>
      </c>
      <c r="BI3">
        <v>0</v>
      </c>
      <c r="BJ3">
        <v>0.1</v>
      </c>
      <c r="BK3">
        <v>0</v>
      </c>
      <c r="BL3">
        <v>0</v>
      </c>
      <c r="BM3">
        <v>0</v>
      </c>
      <c r="BN3">
        <v>0</v>
      </c>
      <c r="BO3">
        <v>0</v>
      </c>
      <c r="BP3">
        <v>0</v>
      </c>
      <c r="BQ3">
        <v>1.4999999999999999E-2</v>
      </c>
      <c r="BR3">
        <v>0</v>
      </c>
      <c r="BS3">
        <v>0</v>
      </c>
      <c r="BT3">
        <v>0</v>
      </c>
      <c r="BU3">
        <v>0</v>
      </c>
      <c r="BV3">
        <v>0</v>
      </c>
      <c r="BW3">
        <v>81.599999999999994</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1</v>
      </c>
      <c r="FR3">
        <v>0</v>
      </c>
      <c r="FS3">
        <v>0</v>
      </c>
      <c r="FT3">
        <v>0</v>
      </c>
      <c r="FU3">
        <v>0</v>
      </c>
      <c r="FV3">
        <v>0</v>
      </c>
      <c r="FW3">
        <v>0</v>
      </c>
      <c r="FX3">
        <v>1.1084387744431663</v>
      </c>
      <c r="FY3">
        <v>0</v>
      </c>
      <c r="FZ3">
        <v>0</v>
      </c>
      <c r="GA3">
        <v>0</v>
      </c>
      <c r="GB3">
        <v>0</v>
      </c>
      <c r="GC3">
        <v>0</v>
      </c>
      <c r="GD3">
        <v>0</v>
      </c>
      <c r="GE3">
        <v>0</v>
      </c>
      <c r="GF3">
        <v>1</v>
      </c>
      <c r="GG3">
        <v>0</v>
      </c>
      <c r="GH3">
        <v>0</v>
      </c>
      <c r="GI3">
        <v>0</v>
      </c>
      <c r="GJ3">
        <v>0</v>
      </c>
      <c r="GK3">
        <v>0</v>
      </c>
      <c r="GL3">
        <v>0</v>
      </c>
      <c r="GM3">
        <v>0</v>
      </c>
      <c r="GN3">
        <v>0</v>
      </c>
      <c r="GO3">
        <v>0</v>
      </c>
      <c r="GP3">
        <v>0</v>
      </c>
      <c r="GQ3">
        <v>0</v>
      </c>
      <c r="GR3">
        <v>0</v>
      </c>
      <c r="GS3">
        <v>0</v>
      </c>
      <c r="GT3">
        <v>0.26200000000000001</v>
      </c>
      <c r="GU3">
        <v>0</v>
      </c>
      <c r="GV3">
        <v>0</v>
      </c>
      <c r="GW3">
        <v>0</v>
      </c>
      <c r="GX3">
        <v>0</v>
      </c>
      <c r="GY3">
        <v>0</v>
      </c>
      <c r="GZ3">
        <v>0</v>
      </c>
      <c r="HA3">
        <v>0</v>
      </c>
      <c r="HB3">
        <v>0</v>
      </c>
      <c r="HC3">
        <v>0</v>
      </c>
      <c r="HD3">
        <v>0</v>
      </c>
      <c r="HE3">
        <v>0</v>
      </c>
      <c r="HF3">
        <v>0</v>
      </c>
      <c r="HG3">
        <v>0</v>
      </c>
      <c r="HH3">
        <v>1.4999999999999999E-2</v>
      </c>
      <c r="HI3">
        <v>0</v>
      </c>
      <c r="HJ3">
        <v>0</v>
      </c>
      <c r="HK3">
        <v>0</v>
      </c>
      <c r="HL3">
        <v>0</v>
      </c>
      <c r="HM3">
        <v>0</v>
      </c>
      <c r="HN3">
        <v>81.599999999999994</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0.88900000000000001</v>
      </c>
      <c r="LI3">
        <v>1</v>
      </c>
      <c r="LJ3">
        <v>0.91700000000000004</v>
      </c>
      <c r="LK3">
        <v>1</v>
      </c>
      <c r="LL3">
        <v>1</v>
      </c>
      <c r="LM3">
        <v>0.95</v>
      </c>
      <c r="LN3">
        <v>0</v>
      </c>
      <c r="LO3">
        <v>1</v>
      </c>
      <c r="LP3">
        <v>0.78</v>
      </c>
      <c r="LQ3">
        <v>0</v>
      </c>
      <c r="LR3">
        <v>0</v>
      </c>
      <c r="LS3">
        <v>0</v>
      </c>
      <c r="LT3">
        <v>0</v>
      </c>
      <c r="LU3">
        <v>0</v>
      </c>
      <c r="LV3">
        <v>0.86351729177965919</v>
      </c>
      <c r="LW3">
        <v>0.97833973509933736</v>
      </c>
      <c r="LX3">
        <v>2.2305807142222432E-2</v>
      </c>
      <c r="LY3">
        <v>1.9120458891013383</v>
      </c>
      <c r="LZ3">
        <v>3.0406100338646853</v>
      </c>
      <c r="MA3">
        <v>1.0832025117739403</v>
      </c>
      <c r="MB3">
        <v>16.379310344827584</v>
      </c>
      <c r="MC3">
        <v>0</v>
      </c>
      <c r="MD3">
        <v>0.64700000000000002</v>
      </c>
      <c r="ME3">
        <v>0</v>
      </c>
      <c r="MF3">
        <v>0</v>
      </c>
      <c r="MG3">
        <v>0</v>
      </c>
      <c r="MH3">
        <v>0</v>
      </c>
      <c r="MI3">
        <v>0</v>
      </c>
      <c r="MJ3">
        <v>0</v>
      </c>
      <c r="MK3">
        <v>0</v>
      </c>
      <c r="ML3">
        <v>0</v>
      </c>
      <c r="MM3">
        <v>0</v>
      </c>
      <c r="MN3">
        <v>0</v>
      </c>
      <c r="MO3">
        <v>0</v>
      </c>
      <c r="MP3">
        <v>0</v>
      </c>
      <c r="MQ3">
        <v>0</v>
      </c>
    </row>
    <row r="4" spans="1:355" x14ac:dyDescent="0.2">
      <c r="A4" t="str">
        <v>CDM AMS II G</v>
      </c>
      <c r="B4" t="str">
        <v>AMS-II.G. ver. 3</v>
      </c>
      <c r="C4" t="str">
        <v>GS10974</v>
      </c>
      <c r="D4">
        <v>2</v>
      </c>
      <c r="E4" t="str">
        <v>commercial</v>
      </c>
      <c r="F4">
        <v>69556</v>
      </c>
      <c r="G4" t="str">
        <v>firewood</v>
      </c>
      <c r="H4">
        <v>8463.6520801221541</v>
      </c>
      <c r="I4">
        <v>4.4223381566818529E-2</v>
      </c>
      <c r="J4">
        <v>4.4423607217808192E-2</v>
      </c>
      <c r="K4" t="str">
        <v>cdm_imp_firewood</v>
      </c>
      <c r="L4">
        <v>1</v>
      </c>
      <c r="M4" t="str">
        <v>Asia</v>
      </c>
      <c r="N4" t="str">
        <v>Bangladesh</v>
      </c>
      <c r="O4" t="str">
        <v>Bangladesh tot</v>
      </c>
      <c r="P4">
        <v>4.3</v>
      </c>
      <c r="Q4">
        <v>1</v>
      </c>
      <c r="R4">
        <v>0.46600000000000003</v>
      </c>
      <c r="S4">
        <v>0.52300000000000002</v>
      </c>
      <c r="T4">
        <v>971</v>
      </c>
      <c r="U4">
        <v>0</v>
      </c>
      <c r="V4">
        <v>197.1</v>
      </c>
      <c r="W4">
        <v>0</v>
      </c>
      <c r="X4">
        <v>191384.1</v>
      </c>
      <c r="Y4">
        <v>1</v>
      </c>
      <c r="Z4">
        <v>0</v>
      </c>
      <c r="AA4">
        <v>0</v>
      </c>
      <c r="AB4">
        <v>0</v>
      </c>
      <c r="AC4">
        <v>0</v>
      </c>
      <c r="AD4">
        <v>0</v>
      </c>
      <c r="AE4">
        <v>0</v>
      </c>
      <c r="AF4">
        <v>0</v>
      </c>
      <c r="AG4">
        <v>0</v>
      </c>
      <c r="AH4">
        <v>0</v>
      </c>
      <c r="AI4">
        <v>0</v>
      </c>
      <c r="AJ4">
        <v>0</v>
      </c>
      <c r="AK4">
        <v>0</v>
      </c>
      <c r="AL4">
        <v>0</v>
      </c>
      <c r="AM4">
        <v>75.260273972602732</v>
      </c>
      <c r="AN4">
        <v>0</v>
      </c>
      <c r="AO4">
        <v>0</v>
      </c>
      <c r="AP4">
        <v>0</v>
      </c>
      <c r="AQ4">
        <v>0</v>
      </c>
      <c r="AR4">
        <v>0</v>
      </c>
      <c r="AS4">
        <v>0</v>
      </c>
      <c r="AT4">
        <v>0</v>
      </c>
      <c r="AU4">
        <v>0</v>
      </c>
      <c r="AV4">
        <v>0</v>
      </c>
      <c r="AW4">
        <v>0</v>
      </c>
      <c r="AX4">
        <v>0</v>
      </c>
      <c r="AY4">
        <v>0</v>
      </c>
      <c r="AZ4">
        <v>0</v>
      </c>
      <c r="BA4">
        <v>0</v>
      </c>
      <c r="BB4">
        <v>0</v>
      </c>
      <c r="BC4">
        <v>0.1</v>
      </c>
      <c r="BD4">
        <v>0</v>
      </c>
      <c r="BE4">
        <v>0</v>
      </c>
      <c r="BF4">
        <v>0</v>
      </c>
      <c r="BG4">
        <v>0</v>
      </c>
      <c r="BH4">
        <v>0</v>
      </c>
      <c r="BI4">
        <v>0</v>
      </c>
      <c r="BJ4">
        <v>0.1</v>
      </c>
      <c r="BK4">
        <v>0</v>
      </c>
      <c r="BL4">
        <v>0</v>
      </c>
      <c r="BM4">
        <v>0</v>
      </c>
      <c r="BN4">
        <v>0</v>
      </c>
      <c r="BO4">
        <v>0</v>
      </c>
      <c r="BP4">
        <v>0</v>
      </c>
      <c r="BQ4">
        <v>1.4999999999999999E-2</v>
      </c>
      <c r="BR4">
        <v>0</v>
      </c>
      <c r="BS4">
        <v>0</v>
      </c>
      <c r="BT4">
        <v>0</v>
      </c>
      <c r="BU4">
        <v>0</v>
      </c>
      <c r="BV4">
        <v>0</v>
      </c>
      <c r="BW4">
        <v>81.599999999999994</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1</v>
      </c>
      <c r="FR4">
        <v>0</v>
      </c>
      <c r="FS4">
        <v>0</v>
      </c>
      <c r="FT4">
        <v>0</v>
      </c>
      <c r="FU4">
        <v>0</v>
      </c>
      <c r="FV4">
        <v>0</v>
      </c>
      <c r="FW4">
        <v>0</v>
      </c>
      <c r="FX4">
        <v>33.598336594911935</v>
      </c>
      <c r="FY4">
        <v>0</v>
      </c>
      <c r="FZ4">
        <v>0</v>
      </c>
      <c r="GA4">
        <v>0</v>
      </c>
      <c r="GB4">
        <v>0</v>
      </c>
      <c r="GC4">
        <v>0</v>
      </c>
      <c r="GD4">
        <v>0</v>
      </c>
      <c r="GE4">
        <v>0</v>
      </c>
      <c r="GF4">
        <v>1</v>
      </c>
      <c r="GG4">
        <v>0</v>
      </c>
      <c r="GH4">
        <v>0</v>
      </c>
      <c r="GI4">
        <v>0</v>
      </c>
      <c r="GJ4">
        <v>0</v>
      </c>
      <c r="GK4">
        <v>0</v>
      </c>
      <c r="GL4">
        <v>0</v>
      </c>
      <c r="GM4">
        <v>0</v>
      </c>
      <c r="GN4">
        <v>0</v>
      </c>
      <c r="GO4">
        <v>0</v>
      </c>
      <c r="GP4">
        <v>0</v>
      </c>
      <c r="GQ4">
        <v>0</v>
      </c>
      <c r="GR4">
        <v>0</v>
      </c>
      <c r="GS4">
        <v>0</v>
      </c>
      <c r="GT4">
        <v>0.224</v>
      </c>
      <c r="GU4">
        <v>0</v>
      </c>
      <c r="GV4">
        <v>0</v>
      </c>
      <c r="GW4">
        <v>0</v>
      </c>
      <c r="GX4">
        <v>0</v>
      </c>
      <c r="GY4">
        <v>0</v>
      </c>
      <c r="GZ4">
        <v>0</v>
      </c>
      <c r="HA4">
        <v>0</v>
      </c>
      <c r="HB4">
        <v>0</v>
      </c>
      <c r="HC4">
        <v>0</v>
      </c>
      <c r="HD4">
        <v>0</v>
      </c>
      <c r="HE4">
        <v>0</v>
      </c>
      <c r="HF4">
        <v>0</v>
      </c>
      <c r="HG4">
        <v>0</v>
      </c>
      <c r="HH4">
        <v>1.4999999999999999E-2</v>
      </c>
      <c r="HI4">
        <v>0</v>
      </c>
      <c r="HJ4">
        <v>0</v>
      </c>
      <c r="HK4">
        <v>0</v>
      </c>
      <c r="HL4">
        <v>0</v>
      </c>
      <c r="HM4">
        <v>0</v>
      </c>
      <c r="HN4">
        <v>81.599999999999994</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0.91700000000000004</v>
      </c>
      <c r="LI4">
        <v>1</v>
      </c>
      <c r="LJ4">
        <v>0.91700000000000004</v>
      </c>
      <c r="LK4">
        <v>1</v>
      </c>
      <c r="LL4">
        <v>1</v>
      </c>
      <c r="LM4">
        <v>0.95</v>
      </c>
      <c r="LN4">
        <v>0</v>
      </c>
      <c r="LO4">
        <v>1</v>
      </c>
      <c r="LP4">
        <v>0.78</v>
      </c>
      <c r="LQ4">
        <v>0</v>
      </c>
      <c r="LR4">
        <v>0</v>
      </c>
      <c r="LS4">
        <v>0</v>
      </c>
      <c r="LT4">
        <v>0</v>
      </c>
      <c r="LU4">
        <v>0</v>
      </c>
      <c r="LV4">
        <v>0</v>
      </c>
      <c r="LW4">
        <v>0</v>
      </c>
      <c r="LX4">
        <v>0</v>
      </c>
      <c r="LY4">
        <v>1.9120458891013383</v>
      </c>
      <c r="LZ4">
        <v>0</v>
      </c>
      <c r="MA4">
        <v>0</v>
      </c>
      <c r="MB4">
        <v>0</v>
      </c>
      <c r="MC4">
        <v>0</v>
      </c>
      <c r="MD4">
        <v>0</v>
      </c>
      <c r="ME4">
        <v>0</v>
      </c>
      <c r="MF4">
        <v>0</v>
      </c>
      <c r="MG4">
        <v>0</v>
      </c>
      <c r="MH4">
        <v>0</v>
      </c>
      <c r="MI4">
        <v>0</v>
      </c>
      <c r="MJ4">
        <v>0</v>
      </c>
      <c r="MK4">
        <v>0</v>
      </c>
      <c r="ML4">
        <v>0</v>
      </c>
      <c r="MM4">
        <v>0</v>
      </c>
      <c r="MN4">
        <v>0</v>
      </c>
      <c r="MO4">
        <v>0</v>
      </c>
      <c r="MP4">
        <v>0</v>
      </c>
      <c r="MQ4">
        <v>0</v>
      </c>
    </row>
    <row r="5" spans="1:355" x14ac:dyDescent="0.2">
      <c r="A5" t="str">
        <v>CDM AMS II G</v>
      </c>
      <c r="B5" t="str">
        <v>AMS-II.G. ver. 3</v>
      </c>
      <c r="C5" t="str">
        <v>GS10974</v>
      </c>
      <c r="D5">
        <v>3</v>
      </c>
      <c r="E5" t="str">
        <v>domestic</v>
      </c>
      <c r="F5">
        <v>69556</v>
      </c>
      <c r="G5" t="str">
        <v>firewood</v>
      </c>
      <c r="H5">
        <v>29387.015158454175</v>
      </c>
      <c r="I5">
        <v>1.8110167194622833E-3</v>
      </c>
      <c r="J5">
        <v>1.8009381445338729E-3</v>
      </c>
      <c r="K5" t="str">
        <v>cdm_imp_firewood</v>
      </c>
      <c r="L5">
        <v>1</v>
      </c>
      <c r="M5" t="str">
        <v>Asia</v>
      </c>
      <c r="N5" t="str">
        <v>Bangladesh</v>
      </c>
      <c r="O5" t="str">
        <v>Bangladesh tot</v>
      </c>
      <c r="P5">
        <v>4.3</v>
      </c>
      <c r="Q5">
        <v>1</v>
      </c>
      <c r="R5">
        <v>0.46600000000000003</v>
      </c>
      <c r="S5">
        <v>0.52300000000000002</v>
      </c>
      <c r="T5">
        <v>44457</v>
      </c>
      <c r="U5">
        <v>0</v>
      </c>
      <c r="V5">
        <v>365</v>
      </c>
      <c r="W5">
        <v>0</v>
      </c>
      <c r="X5">
        <v>16226805</v>
      </c>
      <c r="Y5">
        <v>1</v>
      </c>
      <c r="Z5">
        <v>0</v>
      </c>
      <c r="AA5">
        <v>0</v>
      </c>
      <c r="AB5">
        <v>0</v>
      </c>
      <c r="AC5">
        <v>0</v>
      </c>
      <c r="AD5">
        <v>0</v>
      </c>
      <c r="AE5">
        <v>0</v>
      </c>
      <c r="AF5">
        <v>0</v>
      </c>
      <c r="AG5">
        <v>0</v>
      </c>
      <c r="AH5">
        <v>0</v>
      </c>
      <c r="AI5">
        <v>0</v>
      </c>
      <c r="AJ5">
        <v>0</v>
      </c>
      <c r="AK5">
        <v>0</v>
      </c>
      <c r="AL5">
        <v>0</v>
      </c>
      <c r="AM5">
        <v>2.904109589041096</v>
      </c>
      <c r="AN5">
        <v>0</v>
      </c>
      <c r="AO5">
        <v>0</v>
      </c>
      <c r="AP5">
        <v>0</v>
      </c>
      <c r="AQ5">
        <v>0</v>
      </c>
      <c r="AR5">
        <v>0</v>
      </c>
      <c r="AS5">
        <v>0</v>
      </c>
      <c r="AT5">
        <v>0</v>
      </c>
      <c r="AU5">
        <v>0</v>
      </c>
      <c r="AV5">
        <v>0</v>
      </c>
      <c r="AW5">
        <v>0</v>
      </c>
      <c r="AX5">
        <v>0</v>
      </c>
      <c r="AY5">
        <v>0</v>
      </c>
      <c r="AZ5">
        <v>0</v>
      </c>
      <c r="BA5">
        <v>0</v>
      </c>
      <c r="BB5">
        <v>0</v>
      </c>
      <c r="BC5">
        <v>0.1</v>
      </c>
      <c r="BD5">
        <v>0</v>
      </c>
      <c r="BE5">
        <v>0</v>
      </c>
      <c r="BF5">
        <v>0</v>
      </c>
      <c r="BG5">
        <v>0</v>
      </c>
      <c r="BH5">
        <v>0</v>
      </c>
      <c r="BI5">
        <v>0</v>
      </c>
      <c r="BJ5">
        <v>0</v>
      </c>
      <c r="BK5">
        <v>0</v>
      </c>
      <c r="BL5">
        <v>0</v>
      </c>
      <c r="BM5">
        <v>0</v>
      </c>
      <c r="BN5">
        <v>0</v>
      </c>
      <c r="BO5">
        <v>0</v>
      </c>
      <c r="BP5">
        <v>0</v>
      </c>
      <c r="BQ5">
        <v>1.4999999999999999E-2</v>
      </c>
      <c r="BR5">
        <v>0</v>
      </c>
      <c r="BS5">
        <v>0</v>
      </c>
      <c r="BT5">
        <v>0</v>
      </c>
      <c r="BU5">
        <v>0</v>
      </c>
      <c r="BV5">
        <v>0</v>
      </c>
      <c r="BW5">
        <v>81.599999999999994</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1</v>
      </c>
      <c r="FR5">
        <v>0</v>
      </c>
      <c r="FS5">
        <v>0</v>
      </c>
      <c r="FT5">
        <v>0</v>
      </c>
      <c r="FU5">
        <v>0</v>
      </c>
      <c r="FV5">
        <v>0</v>
      </c>
      <c r="FW5">
        <v>0</v>
      </c>
      <c r="FX5">
        <v>1.1300037311443951</v>
      </c>
      <c r="FY5">
        <v>0</v>
      </c>
      <c r="FZ5">
        <v>0</v>
      </c>
      <c r="GA5">
        <v>0</v>
      </c>
      <c r="GB5">
        <v>0</v>
      </c>
      <c r="GC5">
        <v>0</v>
      </c>
      <c r="GD5">
        <v>0</v>
      </c>
      <c r="GE5">
        <v>0</v>
      </c>
      <c r="GF5">
        <v>1</v>
      </c>
      <c r="GG5">
        <v>0</v>
      </c>
      <c r="GH5">
        <v>0</v>
      </c>
      <c r="GI5">
        <v>0</v>
      </c>
      <c r="GJ5">
        <v>0</v>
      </c>
      <c r="GK5">
        <v>0</v>
      </c>
      <c r="GL5">
        <v>0</v>
      </c>
      <c r="GM5">
        <v>0</v>
      </c>
      <c r="GN5">
        <v>0</v>
      </c>
      <c r="GO5">
        <v>0</v>
      </c>
      <c r="GP5">
        <v>0</v>
      </c>
      <c r="GQ5">
        <v>0</v>
      </c>
      <c r="GR5">
        <v>0</v>
      </c>
      <c r="GS5">
        <v>0</v>
      </c>
      <c r="GT5">
        <v>0.25700000000000001</v>
      </c>
      <c r="GU5">
        <v>0</v>
      </c>
      <c r="GV5">
        <v>0</v>
      </c>
      <c r="GW5">
        <v>0</v>
      </c>
      <c r="GX5">
        <v>0</v>
      </c>
      <c r="GY5">
        <v>0</v>
      </c>
      <c r="GZ5">
        <v>0</v>
      </c>
      <c r="HA5">
        <v>0</v>
      </c>
      <c r="HB5">
        <v>0</v>
      </c>
      <c r="HC5">
        <v>0</v>
      </c>
      <c r="HD5">
        <v>0</v>
      </c>
      <c r="HE5">
        <v>0</v>
      </c>
      <c r="HF5">
        <v>0</v>
      </c>
      <c r="HG5">
        <v>0</v>
      </c>
      <c r="HH5">
        <v>1.4999999999999999E-2</v>
      </c>
      <c r="HI5">
        <v>0</v>
      </c>
      <c r="HJ5">
        <v>0</v>
      </c>
      <c r="HK5">
        <v>0</v>
      </c>
      <c r="HL5">
        <v>0</v>
      </c>
      <c r="HM5">
        <v>0</v>
      </c>
      <c r="HN5">
        <v>81.599999999999994</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0.873</v>
      </c>
      <c r="LI5">
        <v>1</v>
      </c>
      <c r="LJ5">
        <v>0.91100000000000003</v>
      </c>
      <c r="LK5">
        <v>1</v>
      </c>
      <c r="LL5">
        <v>1</v>
      </c>
      <c r="LM5">
        <v>0.95</v>
      </c>
      <c r="LN5">
        <v>0</v>
      </c>
      <c r="LO5">
        <v>1</v>
      </c>
      <c r="LP5">
        <v>0.78</v>
      </c>
      <c r="LQ5">
        <v>0</v>
      </c>
      <c r="LR5">
        <v>0</v>
      </c>
      <c r="LS5">
        <v>0</v>
      </c>
      <c r="LT5">
        <v>0</v>
      </c>
      <c r="LU5">
        <v>0</v>
      </c>
      <c r="LV5">
        <v>0</v>
      </c>
      <c r="LW5">
        <v>0</v>
      </c>
      <c r="LX5">
        <v>0</v>
      </c>
      <c r="LY5">
        <v>1.9120458891013383</v>
      </c>
      <c r="LZ5">
        <v>0</v>
      </c>
      <c r="MA5">
        <v>0</v>
      </c>
      <c r="MB5">
        <v>0</v>
      </c>
      <c r="MC5">
        <v>0</v>
      </c>
      <c r="MD5">
        <v>0</v>
      </c>
      <c r="ME5">
        <v>0</v>
      </c>
      <c r="MF5">
        <v>0</v>
      </c>
      <c r="MG5">
        <v>0</v>
      </c>
      <c r="MH5">
        <v>0</v>
      </c>
      <c r="MI5">
        <v>0</v>
      </c>
      <c r="MJ5">
        <v>0</v>
      </c>
      <c r="MK5">
        <v>0</v>
      </c>
      <c r="ML5">
        <v>0</v>
      </c>
      <c r="MM5">
        <v>0</v>
      </c>
      <c r="MN5">
        <v>0</v>
      </c>
      <c r="MO5">
        <v>0</v>
      </c>
      <c r="MP5">
        <v>0</v>
      </c>
      <c r="MQ5">
        <v>0</v>
      </c>
    </row>
    <row r="6" spans="1:355" x14ac:dyDescent="0.2">
      <c r="A6" t="str">
        <v>CDM AMS II G</v>
      </c>
      <c r="B6" t="str">
        <v>AMS-II.G. ver. 3</v>
      </c>
      <c r="C6" t="str">
        <v>GS10974</v>
      </c>
      <c r="D6">
        <v>3</v>
      </c>
      <c r="E6" t="str">
        <v>commercial</v>
      </c>
      <c r="F6">
        <v>69556</v>
      </c>
      <c r="G6" t="str">
        <v>firewood</v>
      </c>
      <c r="H6">
        <v>8294.9848415458255</v>
      </c>
      <c r="I6">
        <v>4.3342079313515726E-2</v>
      </c>
      <c r="J6">
        <v>4.3649803369441492E-2</v>
      </c>
      <c r="K6" t="str">
        <v>cdm_imp_firewood</v>
      </c>
      <c r="L6">
        <v>1</v>
      </c>
      <c r="M6" t="str">
        <v>Asia</v>
      </c>
      <c r="N6" t="str">
        <v>Bangladesh</v>
      </c>
      <c r="O6" t="str">
        <v>Bangladesh tot</v>
      </c>
      <c r="P6">
        <v>4.3</v>
      </c>
      <c r="Q6">
        <v>1</v>
      </c>
      <c r="R6">
        <v>0.46600000000000003</v>
      </c>
      <c r="S6">
        <v>0.52300000000000002</v>
      </c>
      <c r="T6">
        <v>971</v>
      </c>
      <c r="U6">
        <v>0</v>
      </c>
      <c r="V6">
        <v>197.1</v>
      </c>
      <c r="W6">
        <v>0</v>
      </c>
      <c r="X6">
        <v>191384.1</v>
      </c>
      <c r="Y6">
        <v>1</v>
      </c>
      <c r="Z6">
        <v>0</v>
      </c>
      <c r="AA6">
        <v>0</v>
      </c>
      <c r="AB6">
        <v>0</v>
      </c>
      <c r="AC6">
        <v>0</v>
      </c>
      <c r="AD6">
        <v>0</v>
      </c>
      <c r="AE6">
        <v>0</v>
      </c>
      <c r="AF6">
        <v>0</v>
      </c>
      <c r="AG6">
        <v>0</v>
      </c>
      <c r="AH6">
        <v>0</v>
      </c>
      <c r="AI6">
        <v>0</v>
      </c>
      <c r="AJ6">
        <v>0</v>
      </c>
      <c r="AK6">
        <v>0</v>
      </c>
      <c r="AL6">
        <v>0</v>
      </c>
      <c r="AM6">
        <v>75.260273972602732</v>
      </c>
      <c r="AN6">
        <v>0</v>
      </c>
      <c r="AO6">
        <v>0</v>
      </c>
      <c r="AP6">
        <v>0</v>
      </c>
      <c r="AQ6">
        <v>0</v>
      </c>
      <c r="AR6">
        <v>0</v>
      </c>
      <c r="AS6">
        <v>0</v>
      </c>
      <c r="AT6">
        <v>0</v>
      </c>
      <c r="AU6">
        <v>0</v>
      </c>
      <c r="AV6">
        <v>0</v>
      </c>
      <c r="AW6">
        <v>0</v>
      </c>
      <c r="AX6">
        <v>0</v>
      </c>
      <c r="AY6">
        <v>0</v>
      </c>
      <c r="AZ6">
        <v>0</v>
      </c>
      <c r="BA6">
        <v>0</v>
      </c>
      <c r="BB6">
        <v>0</v>
      </c>
      <c r="BC6">
        <v>0.1</v>
      </c>
      <c r="BD6">
        <v>0</v>
      </c>
      <c r="BE6">
        <v>0</v>
      </c>
      <c r="BF6">
        <v>0</v>
      </c>
      <c r="BG6">
        <v>0</v>
      </c>
      <c r="BH6">
        <v>0</v>
      </c>
      <c r="BI6">
        <v>0</v>
      </c>
      <c r="BJ6">
        <v>0</v>
      </c>
      <c r="BK6">
        <v>0</v>
      </c>
      <c r="BL6">
        <v>0</v>
      </c>
      <c r="BM6">
        <v>0</v>
      </c>
      <c r="BN6">
        <v>0</v>
      </c>
      <c r="BO6">
        <v>0</v>
      </c>
      <c r="BP6">
        <v>0</v>
      </c>
      <c r="BQ6">
        <v>1.4999999999999999E-2</v>
      </c>
      <c r="BR6">
        <v>0</v>
      </c>
      <c r="BS6">
        <v>0</v>
      </c>
      <c r="BT6">
        <v>0</v>
      </c>
      <c r="BU6">
        <v>0</v>
      </c>
      <c r="BV6">
        <v>0</v>
      </c>
      <c r="BW6">
        <v>81.599999999999994</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1</v>
      </c>
      <c r="FR6">
        <v>0</v>
      </c>
      <c r="FS6">
        <v>0</v>
      </c>
      <c r="FT6">
        <v>0</v>
      </c>
      <c r="FU6">
        <v>0</v>
      </c>
      <c r="FV6">
        <v>0</v>
      </c>
      <c r="FW6">
        <v>0</v>
      </c>
      <c r="FX6">
        <v>34.054422612037435</v>
      </c>
      <c r="FY6">
        <v>0</v>
      </c>
      <c r="FZ6">
        <v>0</v>
      </c>
      <c r="GA6">
        <v>0</v>
      </c>
      <c r="GB6">
        <v>0</v>
      </c>
      <c r="GC6">
        <v>0</v>
      </c>
      <c r="GD6">
        <v>0</v>
      </c>
      <c r="GE6">
        <v>0</v>
      </c>
      <c r="GF6">
        <v>1</v>
      </c>
      <c r="GG6">
        <v>0</v>
      </c>
      <c r="GH6">
        <v>0</v>
      </c>
      <c r="GI6">
        <v>0</v>
      </c>
      <c r="GJ6">
        <v>0</v>
      </c>
      <c r="GK6">
        <v>0</v>
      </c>
      <c r="GL6">
        <v>0</v>
      </c>
      <c r="GM6">
        <v>0</v>
      </c>
      <c r="GN6">
        <v>0</v>
      </c>
      <c r="GO6">
        <v>0</v>
      </c>
      <c r="GP6">
        <v>0</v>
      </c>
      <c r="GQ6">
        <v>0</v>
      </c>
      <c r="GR6">
        <v>0</v>
      </c>
      <c r="GS6">
        <v>0</v>
      </c>
      <c r="GT6">
        <v>0.221</v>
      </c>
      <c r="GU6">
        <v>0</v>
      </c>
      <c r="GV6">
        <v>0</v>
      </c>
      <c r="GW6">
        <v>0</v>
      </c>
      <c r="GX6">
        <v>0</v>
      </c>
      <c r="GY6">
        <v>0</v>
      </c>
      <c r="GZ6">
        <v>0</v>
      </c>
      <c r="HA6">
        <v>0</v>
      </c>
      <c r="HB6">
        <v>0</v>
      </c>
      <c r="HC6">
        <v>0</v>
      </c>
      <c r="HD6">
        <v>0</v>
      </c>
      <c r="HE6">
        <v>0</v>
      </c>
      <c r="HF6">
        <v>0</v>
      </c>
      <c r="HG6">
        <v>0</v>
      </c>
      <c r="HH6">
        <v>1.4999999999999999E-2</v>
      </c>
      <c r="HI6">
        <v>0</v>
      </c>
      <c r="HJ6">
        <v>0</v>
      </c>
      <c r="HK6">
        <v>0</v>
      </c>
      <c r="HL6">
        <v>0</v>
      </c>
      <c r="HM6">
        <v>0</v>
      </c>
      <c r="HN6">
        <v>81.599999999999994</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0.91100000000000003</v>
      </c>
      <c r="LI6">
        <v>1</v>
      </c>
      <c r="LJ6">
        <v>0.91100000000000003</v>
      </c>
      <c r="LK6">
        <v>1</v>
      </c>
      <c r="LL6">
        <v>1</v>
      </c>
      <c r="LM6">
        <v>0.95</v>
      </c>
      <c r="LN6">
        <v>0</v>
      </c>
      <c r="LO6">
        <v>1</v>
      </c>
      <c r="LP6">
        <v>0.78</v>
      </c>
      <c r="LQ6">
        <v>0</v>
      </c>
      <c r="LR6">
        <v>0</v>
      </c>
      <c r="LS6">
        <v>0</v>
      </c>
      <c r="LT6">
        <v>0</v>
      </c>
      <c r="LU6">
        <v>0</v>
      </c>
      <c r="LV6">
        <v>0</v>
      </c>
      <c r="LW6">
        <v>0</v>
      </c>
      <c r="LX6">
        <v>0</v>
      </c>
      <c r="LY6">
        <v>1.9120458891013383</v>
      </c>
      <c r="LZ6">
        <v>0</v>
      </c>
      <c r="MA6">
        <v>0</v>
      </c>
      <c r="MB6">
        <v>0</v>
      </c>
      <c r="MC6">
        <v>0</v>
      </c>
      <c r="MD6">
        <v>0</v>
      </c>
      <c r="ME6">
        <v>0</v>
      </c>
      <c r="MF6">
        <v>0</v>
      </c>
      <c r="MG6">
        <v>0</v>
      </c>
      <c r="MH6">
        <v>0</v>
      </c>
      <c r="MI6">
        <v>0</v>
      </c>
      <c r="MJ6">
        <v>0</v>
      </c>
      <c r="MK6">
        <v>0</v>
      </c>
      <c r="ML6">
        <v>0</v>
      </c>
      <c r="MM6">
        <v>0</v>
      </c>
      <c r="MN6">
        <v>0</v>
      </c>
      <c r="MO6">
        <v>0</v>
      </c>
      <c r="MP6">
        <v>0</v>
      </c>
      <c r="MQ6">
        <v>0</v>
      </c>
    </row>
    <row r="7" spans="1:355" x14ac:dyDescent="0.2">
      <c r="A7" t="str">
        <v>CDM AMS II G</v>
      </c>
      <c r="B7" t="str">
        <v>AMS-II.G. ver. 3</v>
      </c>
      <c r="C7" t="str">
        <v>VCS1216</v>
      </c>
      <c r="D7">
        <v>2019</v>
      </c>
      <c r="E7">
        <v>2010</v>
      </c>
      <c r="F7">
        <v>414109</v>
      </c>
      <c r="G7" t="str">
        <v>firewood</v>
      </c>
      <c r="H7">
        <v>5212.9803793223209</v>
      </c>
      <c r="I7">
        <v>7.8642337877030868E-3</v>
      </c>
      <c r="J7">
        <v>7.8141551915654403E-3</v>
      </c>
      <c r="K7" t="str">
        <v>cdm_imp_firewood</v>
      </c>
      <c r="L7">
        <v>1</v>
      </c>
      <c r="M7" t="str">
        <v>Central America</v>
      </c>
      <c r="N7" t="str">
        <v>Mexico</v>
      </c>
      <c r="O7" t="str">
        <v>Mexico tot</v>
      </c>
      <c r="P7">
        <v>3.7</v>
      </c>
      <c r="Q7">
        <v>0.87</v>
      </c>
      <c r="R7">
        <v>4.5999999999999999E-2</v>
      </c>
      <c r="S7">
        <v>0.28399999999999997</v>
      </c>
      <c r="T7">
        <v>4361</v>
      </c>
      <c r="U7">
        <v>0</v>
      </c>
      <c r="V7">
        <v>152</v>
      </c>
      <c r="W7">
        <v>0</v>
      </c>
      <c r="X7">
        <v>662872</v>
      </c>
      <c r="Y7">
        <v>1</v>
      </c>
      <c r="Z7">
        <v>0</v>
      </c>
      <c r="AA7">
        <v>0</v>
      </c>
      <c r="AB7">
        <v>0</v>
      </c>
      <c r="AC7">
        <v>0</v>
      </c>
      <c r="AD7">
        <v>0</v>
      </c>
      <c r="AE7">
        <v>0</v>
      </c>
      <c r="AF7">
        <v>0</v>
      </c>
      <c r="AG7">
        <v>0</v>
      </c>
      <c r="AH7">
        <v>0</v>
      </c>
      <c r="AI7">
        <v>0</v>
      </c>
      <c r="AJ7">
        <v>0</v>
      </c>
      <c r="AK7">
        <v>0</v>
      </c>
      <c r="AL7">
        <v>0</v>
      </c>
      <c r="AM7">
        <v>14.63013698630137</v>
      </c>
      <c r="AN7">
        <v>0</v>
      </c>
      <c r="AO7">
        <v>0</v>
      </c>
      <c r="AP7">
        <v>0</v>
      </c>
      <c r="AQ7">
        <v>0</v>
      </c>
      <c r="AR7">
        <v>0</v>
      </c>
      <c r="AS7">
        <v>0</v>
      </c>
      <c r="AT7">
        <v>0</v>
      </c>
      <c r="AU7">
        <v>0</v>
      </c>
      <c r="AV7">
        <v>0</v>
      </c>
      <c r="AW7">
        <v>0</v>
      </c>
      <c r="AX7">
        <v>0</v>
      </c>
      <c r="AY7">
        <v>0</v>
      </c>
      <c r="AZ7">
        <v>0</v>
      </c>
      <c r="BA7">
        <v>0</v>
      </c>
      <c r="BB7">
        <v>0</v>
      </c>
      <c r="BC7">
        <v>0.1</v>
      </c>
      <c r="BD7">
        <v>0</v>
      </c>
      <c r="BE7">
        <v>0</v>
      </c>
      <c r="BF7">
        <v>0</v>
      </c>
      <c r="BG7">
        <v>0</v>
      </c>
      <c r="BH7">
        <v>0</v>
      </c>
      <c r="BI7">
        <v>0</v>
      </c>
      <c r="BJ7">
        <v>0</v>
      </c>
      <c r="BK7">
        <v>0</v>
      </c>
      <c r="BL7">
        <v>0</v>
      </c>
      <c r="BM7">
        <v>0</v>
      </c>
      <c r="BN7">
        <v>0</v>
      </c>
      <c r="BO7">
        <v>0</v>
      </c>
      <c r="BP7">
        <v>0</v>
      </c>
      <c r="BQ7">
        <v>1.4999999999999999E-2</v>
      </c>
      <c r="BR7">
        <v>0</v>
      </c>
      <c r="BS7">
        <v>0</v>
      </c>
      <c r="BT7">
        <v>0</v>
      </c>
      <c r="BU7">
        <v>0</v>
      </c>
      <c r="BV7">
        <v>0</v>
      </c>
      <c r="BW7">
        <v>81.599999999999994</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1</v>
      </c>
      <c r="FR7">
        <v>0</v>
      </c>
      <c r="FS7">
        <v>0</v>
      </c>
      <c r="FT7">
        <v>0</v>
      </c>
      <c r="FU7">
        <v>0</v>
      </c>
      <c r="FV7">
        <v>0</v>
      </c>
      <c r="FW7">
        <v>0</v>
      </c>
      <c r="FX7">
        <v>6.1861044339540694</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0.23649999999999999</v>
      </c>
      <c r="GU7">
        <v>0</v>
      </c>
      <c r="GV7">
        <v>0</v>
      </c>
      <c r="GW7">
        <v>0</v>
      </c>
      <c r="GX7">
        <v>0</v>
      </c>
      <c r="GY7">
        <v>0</v>
      </c>
      <c r="GZ7">
        <v>0</v>
      </c>
      <c r="HA7">
        <v>0</v>
      </c>
      <c r="HB7">
        <v>0</v>
      </c>
      <c r="HC7">
        <v>0</v>
      </c>
      <c r="HD7">
        <v>0</v>
      </c>
      <c r="HE7">
        <v>0</v>
      </c>
      <c r="HF7">
        <v>0</v>
      </c>
      <c r="HG7">
        <v>0</v>
      </c>
      <c r="HH7">
        <v>1.4999999999999999E-2</v>
      </c>
      <c r="HI7">
        <v>0</v>
      </c>
      <c r="HJ7">
        <v>0</v>
      </c>
      <c r="HK7">
        <v>0</v>
      </c>
      <c r="HL7">
        <v>0</v>
      </c>
      <c r="HM7">
        <v>0</v>
      </c>
      <c r="HN7">
        <v>81.599999999999994</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0.92500000000000004</v>
      </c>
      <c r="LI7">
        <v>1</v>
      </c>
      <c r="LJ7">
        <v>0</v>
      </c>
      <c r="LK7">
        <v>0</v>
      </c>
      <c r="LL7">
        <v>1</v>
      </c>
      <c r="LM7">
        <v>0.95</v>
      </c>
      <c r="LN7">
        <v>0</v>
      </c>
      <c r="LO7">
        <v>1</v>
      </c>
      <c r="LP7">
        <v>0.78</v>
      </c>
      <c r="LQ7">
        <v>0</v>
      </c>
      <c r="LR7">
        <v>1.1068694999999962E-2</v>
      </c>
      <c r="LS7">
        <v>0</v>
      </c>
      <c r="LT7">
        <v>0</v>
      </c>
      <c r="LU7">
        <v>0</v>
      </c>
      <c r="LV7">
        <v>0</v>
      </c>
      <c r="LW7">
        <v>0</v>
      </c>
      <c r="LX7">
        <v>0</v>
      </c>
      <c r="LY7">
        <v>3.063380281690141</v>
      </c>
      <c r="LZ7">
        <v>0</v>
      </c>
      <c r="MA7">
        <v>0</v>
      </c>
      <c r="MB7">
        <v>0</v>
      </c>
      <c r="MC7">
        <v>0</v>
      </c>
      <c r="MD7">
        <v>0</v>
      </c>
      <c r="ME7">
        <v>0</v>
      </c>
      <c r="MF7">
        <v>0</v>
      </c>
      <c r="MG7">
        <v>0</v>
      </c>
      <c r="MH7">
        <v>0</v>
      </c>
      <c r="MI7">
        <v>0</v>
      </c>
      <c r="MJ7">
        <v>0</v>
      </c>
      <c r="MK7">
        <v>0</v>
      </c>
      <c r="ML7">
        <v>0</v>
      </c>
      <c r="MM7">
        <v>0</v>
      </c>
      <c r="MN7">
        <v>0</v>
      </c>
      <c r="MO7">
        <v>0</v>
      </c>
      <c r="MP7">
        <v>0</v>
      </c>
      <c r="MQ7">
        <v>0</v>
      </c>
    </row>
    <row r="8" spans="1:355" x14ac:dyDescent="0.2">
      <c r="A8" t="str">
        <v>CDM AMS II G</v>
      </c>
      <c r="B8" t="str">
        <v>AMS-II.G. ver. 3</v>
      </c>
      <c r="C8" t="str">
        <v>VCS1216</v>
      </c>
      <c r="D8">
        <v>2020</v>
      </c>
      <c r="E8">
        <v>2010</v>
      </c>
      <c r="F8">
        <v>414109</v>
      </c>
      <c r="G8" t="str">
        <v>firewood</v>
      </c>
      <c r="H8">
        <v>5178.9086121372065</v>
      </c>
      <c r="I8">
        <v>7.7617692951895464E-3</v>
      </c>
      <c r="J8">
        <v>7.8141551915654403E-3</v>
      </c>
      <c r="K8" t="str">
        <v>cdm_imp_firewood</v>
      </c>
      <c r="L8">
        <v>1</v>
      </c>
      <c r="M8" t="str">
        <v>Central America</v>
      </c>
      <c r="N8" t="str">
        <v>Mexico</v>
      </c>
      <c r="O8" t="str">
        <v>Mexico tot</v>
      </c>
      <c r="P8">
        <v>3.7</v>
      </c>
      <c r="Q8">
        <v>0.87</v>
      </c>
      <c r="R8">
        <v>4.5999999999999999E-2</v>
      </c>
      <c r="S8">
        <v>0.28399999999999997</v>
      </c>
      <c r="T8">
        <v>4361</v>
      </c>
      <c r="U8">
        <v>0</v>
      </c>
      <c r="V8">
        <v>153</v>
      </c>
      <c r="W8">
        <v>0</v>
      </c>
      <c r="X8">
        <v>667233</v>
      </c>
      <c r="Y8">
        <v>1</v>
      </c>
      <c r="Z8">
        <v>0</v>
      </c>
      <c r="AA8">
        <v>0</v>
      </c>
      <c r="AB8">
        <v>0</v>
      </c>
      <c r="AC8">
        <v>0</v>
      </c>
      <c r="AD8">
        <v>0</v>
      </c>
      <c r="AE8">
        <v>0</v>
      </c>
      <c r="AF8">
        <v>0</v>
      </c>
      <c r="AG8">
        <v>0</v>
      </c>
      <c r="AH8">
        <v>0</v>
      </c>
      <c r="AI8">
        <v>0</v>
      </c>
      <c r="AJ8">
        <v>0</v>
      </c>
      <c r="AK8">
        <v>0</v>
      </c>
      <c r="AL8">
        <v>0</v>
      </c>
      <c r="AM8">
        <v>14.63013698630137</v>
      </c>
      <c r="AN8">
        <v>0</v>
      </c>
      <c r="AO8">
        <v>0</v>
      </c>
      <c r="AP8">
        <v>0</v>
      </c>
      <c r="AQ8">
        <v>0</v>
      </c>
      <c r="AR8">
        <v>0</v>
      </c>
      <c r="AS8">
        <v>0</v>
      </c>
      <c r="AT8">
        <v>0</v>
      </c>
      <c r="AU8">
        <v>0</v>
      </c>
      <c r="AV8">
        <v>0</v>
      </c>
      <c r="AW8">
        <v>0</v>
      </c>
      <c r="AX8">
        <v>0</v>
      </c>
      <c r="AY8">
        <v>0</v>
      </c>
      <c r="AZ8">
        <v>0</v>
      </c>
      <c r="BA8">
        <v>0</v>
      </c>
      <c r="BB8">
        <v>0</v>
      </c>
      <c r="BC8">
        <v>0.1</v>
      </c>
      <c r="BD8">
        <v>0</v>
      </c>
      <c r="BE8">
        <v>0</v>
      </c>
      <c r="BF8">
        <v>0</v>
      </c>
      <c r="BG8">
        <v>0</v>
      </c>
      <c r="BH8">
        <v>0</v>
      </c>
      <c r="BI8">
        <v>0</v>
      </c>
      <c r="BJ8">
        <v>0</v>
      </c>
      <c r="BK8">
        <v>0</v>
      </c>
      <c r="BL8">
        <v>0</v>
      </c>
      <c r="BM8">
        <v>0</v>
      </c>
      <c r="BN8">
        <v>0</v>
      </c>
      <c r="BO8">
        <v>0</v>
      </c>
      <c r="BP8">
        <v>0</v>
      </c>
      <c r="BQ8">
        <v>1.4999999999999999E-2</v>
      </c>
      <c r="BR8">
        <v>0</v>
      </c>
      <c r="BS8">
        <v>0</v>
      </c>
      <c r="BT8">
        <v>0</v>
      </c>
      <c r="BU8">
        <v>0</v>
      </c>
      <c r="BV8">
        <v>0</v>
      </c>
      <c r="BW8">
        <v>81.599999999999994</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1</v>
      </c>
      <c r="FR8">
        <v>0</v>
      </c>
      <c r="FS8">
        <v>0</v>
      </c>
      <c r="FT8">
        <v>0</v>
      </c>
      <c r="FU8">
        <v>0</v>
      </c>
      <c r="FV8">
        <v>0</v>
      </c>
      <c r="FW8">
        <v>0</v>
      </c>
      <c r="FX8">
        <v>6.1861044339540694</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0.23649999999999999</v>
      </c>
      <c r="GU8">
        <v>0</v>
      </c>
      <c r="GV8">
        <v>0</v>
      </c>
      <c r="GW8">
        <v>0</v>
      </c>
      <c r="GX8">
        <v>0</v>
      </c>
      <c r="GY8">
        <v>0</v>
      </c>
      <c r="GZ8">
        <v>0</v>
      </c>
      <c r="HA8">
        <v>0</v>
      </c>
      <c r="HB8">
        <v>0</v>
      </c>
      <c r="HC8">
        <v>0</v>
      </c>
      <c r="HD8">
        <v>0</v>
      </c>
      <c r="HE8">
        <v>0</v>
      </c>
      <c r="HF8">
        <v>0</v>
      </c>
      <c r="HG8">
        <v>0</v>
      </c>
      <c r="HH8">
        <v>1.4999999999999999E-2</v>
      </c>
      <c r="HI8">
        <v>0</v>
      </c>
      <c r="HJ8">
        <v>0</v>
      </c>
      <c r="HK8">
        <v>0</v>
      </c>
      <c r="HL8">
        <v>0</v>
      </c>
      <c r="HM8">
        <v>0</v>
      </c>
      <c r="HN8">
        <v>81.599999999999994</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0.92500000000000004</v>
      </c>
      <c r="LI8">
        <v>1</v>
      </c>
      <c r="LJ8">
        <v>0</v>
      </c>
      <c r="LK8">
        <v>0</v>
      </c>
      <c r="LL8">
        <v>1</v>
      </c>
      <c r="LM8">
        <v>0.95</v>
      </c>
      <c r="LN8">
        <v>0</v>
      </c>
      <c r="LO8">
        <v>1</v>
      </c>
      <c r="LP8">
        <v>0.78</v>
      </c>
      <c r="LQ8">
        <v>0</v>
      </c>
      <c r="LR8">
        <v>1.1068694999999962E-2</v>
      </c>
      <c r="LS8">
        <v>0</v>
      </c>
      <c r="LT8">
        <v>0</v>
      </c>
      <c r="LU8">
        <v>0</v>
      </c>
      <c r="LV8">
        <v>0</v>
      </c>
      <c r="LW8">
        <v>0</v>
      </c>
      <c r="LX8">
        <v>0</v>
      </c>
      <c r="LY8">
        <v>3.063380281690141</v>
      </c>
      <c r="LZ8">
        <v>0</v>
      </c>
      <c r="MA8">
        <v>0</v>
      </c>
      <c r="MB8">
        <v>0</v>
      </c>
      <c r="MC8">
        <v>0</v>
      </c>
      <c r="MD8">
        <v>0</v>
      </c>
      <c r="ME8">
        <v>0</v>
      </c>
      <c r="MF8">
        <v>0</v>
      </c>
      <c r="MG8">
        <v>0</v>
      </c>
      <c r="MH8">
        <v>0</v>
      </c>
      <c r="MI8">
        <v>0</v>
      </c>
      <c r="MJ8">
        <v>0</v>
      </c>
      <c r="MK8">
        <v>0</v>
      </c>
      <c r="ML8">
        <v>0</v>
      </c>
      <c r="MM8">
        <v>0</v>
      </c>
      <c r="MN8">
        <v>0</v>
      </c>
      <c r="MO8">
        <v>0</v>
      </c>
      <c r="MP8">
        <v>0</v>
      </c>
      <c r="MQ8">
        <v>0</v>
      </c>
    </row>
    <row r="9" spans="1:355" x14ac:dyDescent="0.2">
      <c r="A9" t="str">
        <v>CDM AMS II G</v>
      </c>
      <c r="B9" t="str">
        <v>AMS-II.G. ver. 3</v>
      </c>
      <c r="C9" t="str">
        <v>VCS1216</v>
      </c>
      <c r="D9">
        <v>2019</v>
      </c>
      <c r="E9">
        <v>2011</v>
      </c>
      <c r="F9">
        <v>414109</v>
      </c>
      <c r="G9" t="str">
        <v>firewood</v>
      </c>
      <c r="H9">
        <v>10233.207077590507</v>
      </c>
      <c r="I9">
        <v>7.8981382887871598E-3</v>
      </c>
      <c r="J9">
        <v>7.8478437924279689E-3</v>
      </c>
      <c r="K9" t="str">
        <v>cdm_imp_firewood</v>
      </c>
      <c r="L9">
        <v>1</v>
      </c>
      <c r="M9" t="str">
        <v>Central America</v>
      </c>
      <c r="N9" t="str">
        <v>Mexico</v>
      </c>
      <c r="O9" t="str">
        <v>Mexico tot</v>
      </c>
      <c r="P9">
        <v>3.7</v>
      </c>
      <c r="Q9">
        <v>0.87</v>
      </c>
      <c r="R9">
        <v>4.5999999999999999E-2</v>
      </c>
      <c r="S9">
        <v>0.28399999999999997</v>
      </c>
      <c r="T9">
        <v>8524</v>
      </c>
      <c r="U9">
        <v>0</v>
      </c>
      <c r="V9">
        <v>152</v>
      </c>
      <c r="W9">
        <v>0</v>
      </c>
      <c r="X9">
        <v>1295648</v>
      </c>
      <c r="Y9">
        <v>1</v>
      </c>
      <c r="Z9">
        <v>0</v>
      </c>
      <c r="AA9">
        <v>0</v>
      </c>
      <c r="AB9">
        <v>0</v>
      </c>
      <c r="AC9">
        <v>0</v>
      </c>
      <c r="AD9">
        <v>0</v>
      </c>
      <c r="AE9">
        <v>0</v>
      </c>
      <c r="AF9">
        <v>0</v>
      </c>
      <c r="AG9">
        <v>0</v>
      </c>
      <c r="AH9">
        <v>0</v>
      </c>
      <c r="AI9">
        <v>0</v>
      </c>
      <c r="AJ9">
        <v>0</v>
      </c>
      <c r="AK9">
        <v>0</v>
      </c>
      <c r="AL9">
        <v>0</v>
      </c>
      <c r="AM9">
        <v>14.63013698630137</v>
      </c>
      <c r="AN9">
        <v>0</v>
      </c>
      <c r="AO9">
        <v>0</v>
      </c>
      <c r="AP9">
        <v>0</v>
      </c>
      <c r="AQ9">
        <v>0</v>
      </c>
      <c r="AR9">
        <v>0</v>
      </c>
      <c r="AS9">
        <v>0</v>
      </c>
      <c r="AT9">
        <v>0</v>
      </c>
      <c r="AU9">
        <v>0</v>
      </c>
      <c r="AV9">
        <v>0</v>
      </c>
      <c r="AW9">
        <v>0</v>
      </c>
      <c r="AX9">
        <v>0</v>
      </c>
      <c r="AY9">
        <v>0</v>
      </c>
      <c r="AZ9">
        <v>0</v>
      </c>
      <c r="BA9">
        <v>0</v>
      </c>
      <c r="BB9">
        <v>0</v>
      </c>
      <c r="BC9">
        <v>0.1</v>
      </c>
      <c r="BD9">
        <v>0</v>
      </c>
      <c r="BE9">
        <v>0</v>
      </c>
      <c r="BF9">
        <v>0</v>
      </c>
      <c r="BG9">
        <v>0</v>
      </c>
      <c r="BH9">
        <v>0</v>
      </c>
      <c r="BI9">
        <v>0</v>
      </c>
      <c r="BJ9">
        <v>0</v>
      </c>
      <c r="BK9">
        <v>0</v>
      </c>
      <c r="BL9">
        <v>0</v>
      </c>
      <c r="BM9">
        <v>0</v>
      </c>
      <c r="BN9">
        <v>0</v>
      </c>
      <c r="BO9">
        <v>0</v>
      </c>
      <c r="BP9">
        <v>0</v>
      </c>
      <c r="BQ9">
        <v>1.4999999999999999E-2</v>
      </c>
      <c r="BR9">
        <v>0</v>
      </c>
      <c r="BS9">
        <v>0</v>
      </c>
      <c r="BT9">
        <v>0</v>
      </c>
      <c r="BU9">
        <v>0</v>
      </c>
      <c r="BV9">
        <v>0</v>
      </c>
      <c r="BW9">
        <v>81.599999999999994</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1</v>
      </c>
      <c r="FR9">
        <v>0</v>
      </c>
      <c r="FS9">
        <v>0</v>
      </c>
      <c r="FT9">
        <v>0</v>
      </c>
      <c r="FU9">
        <v>0</v>
      </c>
      <c r="FV9">
        <v>0</v>
      </c>
      <c r="FW9">
        <v>0</v>
      </c>
      <c r="FX9">
        <v>6.1497002884831318</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0.2379</v>
      </c>
      <c r="GU9">
        <v>0</v>
      </c>
      <c r="GV9">
        <v>0</v>
      </c>
      <c r="GW9">
        <v>0</v>
      </c>
      <c r="GX9">
        <v>0</v>
      </c>
      <c r="GY9">
        <v>0</v>
      </c>
      <c r="GZ9">
        <v>0</v>
      </c>
      <c r="HA9">
        <v>0</v>
      </c>
      <c r="HB9">
        <v>0</v>
      </c>
      <c r="HC9">
        <v>0</v>
      </c>
      <c r="HD9">
        <v>0</v>
      </c>
      <c r="HE9">
        <v>0</v>
      </c>
      <c r="HF9">
        <v>0</v>
      </c>
      <c r="HG9">
        <v>0</v>
      </c>
      <c r="HH9">
        <v>1.4999999999999999E-2</v>
      </c>
      <c r="HI9">
        <v>0</v>
      </c>
      <c r="HJ9">
        <v>0</v>
      </c>
      <c r="HK9">
        <v>0</v>
      </c>
      <c r="HL9">
        <v>0</v>
      </c>
      <c r="HM9">
        <v>0</v>
      </c>
      <c r="HN9">
        <v>81.599999999999994</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0.92500000000000004</v>
      </c>
      <c r="LI9">
        <v>1</v>
      </c>
      <c r="LJ9">
        <v>0</v>
      </c>
      <c r="LK9">
        <v>0</v>
      </c>
      <c r="LL9">
        <v>1</v>
      </c>
      <c r="LM9">
        <v>0.95</v>
      </c>
      <c r="LN9">
        <v>0</v>
      </c>
      <c r="LO9">
        <v>1</v>
      </c>
      <c r="LP9">
        <v>0.78</v>
      </c>
      <c r="LQ9">
        <v>0</v>
      </c>
      <c r="LR9">
        <v>1.1068694999999962E-2</v>
      </c>
      <c r="LS9">
        <v>0</v>
      </c>
      <c r="LT9">
        <v>0</v>
      </c>
      <c r="LU9">
        <v>0</v>
      </c>
      <c r="LV9">
        <v>0</v>
      </c>
      <c r="LW9">
        <v>0</v>
      </c>
      <c r="LX9">
        <v>0</v>
      </c>
      <c r="LY9">
        <v>3.063380281690141</v>
      </c>
      <c r="LZ9">
        <v>0</v>
      </c>
      <c r="MA9">
        <v>0</v>
      </c>
      <c r="MB9">
        <v>0</v>
      </c>
      <c r="MC9">
        <v>0</v>
      </c>
      <c r="MD9">
        <v>0</v>
      </c>
      <c r="ME9">
        <v>0</v>
      </c>
      <c r="MF9">
        <v>0</v>
      </c>
      <c r="MG9">
        <v>0</v>
      </c>
      <c r="MH9">
        <v>0</v>
      </c>
      <c r="MI9">
        <v>0</v>
      </c>
      <c r="MJ9">
        <v>0</v>
      </c>
      <c r="MK9">
        <v>0</v>
      </c>
      <c r="ML9">
        <v>0</v>
      </c>
      <c r="MM9">
        <v>0</v>
      </c>
      <c r="MN9">
        <v>0</v>
      </c>
      <c r="MO9">
        <v>0</v>
      </c>
      <c r="MP9">
        <v>0</v>
      </c>
      <c r="MQ9">
        <v>0</v>
      </c>
    </row>
    <row r="10" spans="1:355" x14ac:dyDescent="0.2">
      <c r="A10" t="str">
        <v>CDM AMS II G</v>
      </c>
      <c r="B10" t="str">
        <v>AMS-II.G. ver. 3</v>
      </c>
      <c r="C10" t="str">
        <v>VCS1216</v>
      </c>
      <c r="D10">
        <v>2020</v>
      </c>
      <c r="E10">
        <v>2011</v>
      </c>
      <c r="F10">
        <v>414109</v>
      </c>
      <c r="G10" t="str">
        <v>firewood</v>
      </c>
      <c r="H10">
        <v>10166.323371201024</v>
      </c>
      <c r="I10">
        <v>7.7952320485342608E-3</v>
      </c>
      <c r="J10">
        <v>7.8478437924279689E-3</v>
      </c>
      <c r="K10" t="str">
        <v>cdm_imp_firewood</v>
      </c>
      <c r="L10">
        <v>1</v>
      </c>
      <c r="M10" t="str">
        <v>Central America</v>
      </c>
      <c r="N10" t="str">
        <v>Mexico</v>
      </c>
      <c r="O10" t="str">
        <v>Mexico tot</v>
      </c>
      <c r="P10">
        <v>3.7</v>
      </c>
      <c r="Q10">
        <v>0.87</v>
      </c>
      <c r="R10">
        <v>4.5999999999999999E-2</v>
      </c>
      <c r="S10">
        <v>0.28399999999999997</v>
      </c>
      <c r="T10">
        <v>8524</v>
      </c>
      <c r="U10">
        <v>0</v>
      </c>
      <c r="V10">
        <v>153</v>
      </c>
      <c r="W10">
        <v>0</v>
      </c>
      <c r="X10">
        <v>1304172</v>
      </c>
      <c r="Y10">
        <v>1</v>
      </c>
      <c r="Z10">
        <v>0</v>
      </c>
      <c r="AA10">
        <v>0</v>
      </c>
      <c r="AB10">
        <v>0</v>
      </c>
      <c r="AC10">
        <v>0</v>
      </c>
      <c r="AD10">
        <v>0</v>
      </c>
      <c r="AE10">
        <v>0</v>
      </c>
      <c r="AF10">
        <v>0</v>
      </c>
      <c r="AG10">
        <v>0</v>
      </c>
      <c r="AH10">
        <v>0</v>
      </c>
      <c r="AI10">
        <v>0</v>
      </c>
      <c r="AJ10">
        <v>0</v>
      </c>
      <c r="AK10">
        <v>0</v>
      </c>
      <c r="AL10">
        <v>0</v>
      </c>
      <c r="AM10">
        <v>14.63013698630137</v>
      </c>
      <c r="AN10">
        <v>0</v>
      </c>
      <c r="AO10">
        <v>0</v>
      </c>
      <c r="AP10">
        <v>0</v>
      </c>
      <c r="AQ10">
        <v>0</v>
      </c>
      <c r="AR10">
        <v>0</v>
      </c>
      <c r="AS10">
        <v>0</v>
      </c>
      <c r="AT10">
        <v>0</v>
      </c>
      <c r="AU10">
        <v>0</v>
      </c>
      <c r="AV10">
        <v>0</v>
      </c>
      <c r="AW10">
        <v>0</v>
      </c>
      <c r="AX10">
        <v>0</v>
      </c>
      <c r="AY10">
        <v>0</v>
      </c>
      <c r="AZ10">
        <v>0</v>
      </c>
      <c r="BA10">
        <v>0</v>
      </c>
      <c r="BB10">
        <v>0</v>
      </c>
      <c r="BC10">
        <v>0.1</v>
      </c>
      <c r="BD10">
        <v>0</v>
      </c>
      <c r="BE10">
        <v>0</v>
      </c>
      <c r="BF10">
        <v>0</v>
      </c>
      <c r="BG10">
        <v>0</v>
      </c>
      <c r="BH10">
        <v>0</v>
      </c>
      <c r="BI10">
        <v>0</v>
      </c>
      <c r="BJ10">
        <v>0</v>
      </c>
      <c r="BK10">
        <v>0</v>
      </c>
      <c r="BL10">
        <v>0</v>
      </c>
      <c r="BM10">
        <v>0</v>
      </c>
      <c r="BN10">
        <v>0</v>
      </c>
      <c r="BO10">
        <v>0</v>
      </c>
      <c r="BP10">
        <v>0</v>
      </c>
      <c r="BQ10">
        <v>1.4999999999999999E-2</v>
      </c>
      <c r="BR10">
        <v>0</v>
      </c>
      <c r="BS10">
        <v>0</v>
      </c>
      <c r="BT10">
        <v>0</v>
      </c>
      <c r="BU10">
        <v>0</v>
      </c>
      <c r="BV10">
        <v>0</v>
      </c>
      <c r="BW10">
        <v>81.599999999999994</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1</v>
      </c>
      <c r="FR10">
        <v>0</v>
      </c>
      <c r="FS10">
        <v>0</v>
      </c>
      <c r="FT10">
        <v>0</v>
      </c>
      <c r="FU10">
        <v>0</v>
      </c>
      <c r="FV10">
        <v>0</v>
      </c>
      <c r="FW10">
        <v>0</v>
      </c>
      <c r="FX10">
        <v>6.1497002884831318</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0.2379</v>
      </c>
      <c r="GU10">
        <v>0</v>
      </c>
      <c r="GV10">
        <v>0</v>
      </c>
      <c r="GW10">
        <v>0</v>
      </c>
      <c r="GX10">
        <v>0</v>
      </c>
      <c r="GY10">
        <v>0</v>
      </c>
      <c r="GZ10">
        <v>0</v>
      </c>
      <c r="HA10">
        <v>0</v>
      </c>
      <c r="HB10">
        <v>0</v>
      </c>
      <c r="HC10">
        <v>0</v>
      </c>
      <c r="HD10">
        <v>0</v>
      </c>
      <c r="HE10">
        <v>0</v>
      </c>
      <c r="HF10">
        <v>0</v>
      </c>
      <c r="HG10">
        <v>0</v>
      </c>
      <c r="HH10">
        <v>1.4999999999999999E-2</v>
      </c>
      <c r="HI10">
        <v>0</v>
      </c>
      <c r="HJ10">
        <v>0</v>
      </c>
      <c r="HK10">
        <v>0</v>
      </c>
      <c r="HL10">
        <v>0</v>
      </c>
      <c r="HM10">
        <v>0</v>
      </c>
      <c r="HN10">
        <v>81.599999999999994</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0.92500000000000004</v>
      </c>
      <c r="LI10">
        <v>1</v>
      </c>
      <c r="LJ10">
        <v>0</v>
      </c>
      <c r="LK10">
        <v>0</v>
      </c>
      <c r="LL10">
        <v>1</v>
      </c>
      <c r="LM10">
        <v>0.95</v>
      </c>
      <c r="LN10">
        <v>0</v>
      </c>
      <c r="LO10">
        <v>1</v>
      </c>
      <c r="LP10">
        <v>0.78</v>
      </c>
      <c r="LQ10">
        <v>0</v>
      </c>
      <c r="LR10">
        <v>1.1068694999999962E-2</v>
      </c>
      <c r="LS10">
        <v>0</v>
      </c>
      <c r="LT10">
        <v>0</v>
      </c>
      <c r="LU10">
        <v>0</v>
      </c>
      <c r="LV10">
        <v>0</v>
      </c>
      <c r="LW10">
        <v>0</v>
      </c>
      <c r="LX10">
        <v>0</v>
      </c>
      <c r="LY10">
        <v>3.063380281690141</v>
      </c>
      <c r="LZ10">
        <v>0</v>
      </c>
      <c r="MA10">
        <v>0</v>
      </c>
      <c r="MB10">
        <v>0</v>
      </c>
      <c r="MC10">
        <v>0</v>
      </c>
      <c r="MD10">
        <v>0</v>
      </c>
      <c r="ME10">
        <v>0</v>
      </c>
      <c r="MF10">
        <v>0</v>
      </c>
      <c r="MG10">
        <v>0</v>
      </c>
      <c r="MH10">
        <v>0</v>
      </c>
      <c r="MI10">
        <v>0</v>
      </c>
      <c r="MJ10">
        <v>0</v>
      </c>
      <c r="MK10">
        <v>0</v>
      </c>
      <c r="ML10">
        <v>0</v>
      </c>
      <c r="MM10">
        <v>0</v>
      </c>
      <c r="MN10">
        <v>0</v>
      </c>
      <c r="MO10">
        <v>0</v>
      </c>
      <c r="MP10">
        <v>0</v>
      </c>
      <c r="MQ10">
        <v>0</v>
      </c>
    </row>
    <row r="11" spans="1:355" x14ac:dyDescent="0.2">
      <c r="A11" t="str">
        <v>CDM AMS II G</v>
      </c>
      <c r="B11" t="str">
        <v>AMS-II.G. ver. 3</v>
      </c>
      <c r="C11" t="str">
        <v>VCS1216</v>
      </c>
      <c r="D11">
        <v>2019</v>
      </c>
      <c r="E11">
        <v>2013</v>
      </c>
      <c r="F11">
        <v>414109</v>
      </c>
      <c r="G11" t="str">
        <v>firewood</v>
      </c>
      <c r="H11">
        <v>4627.1573859887476</v>
      </c>
      <c r="I11">
        <v>7.8397694843730884E-3</v>
      </c>
      <c r="J11">
        <v>7.7898466742915683E-3</v>
      </c>
      <c r="K11" t="str">
        <v>cdm_imp_firewood</v>
      </c>
      <c r="L11">
        <v>1</v>
      </c>
      <c r="M11" t="str">
        <v>Central America</v>
      </c>
      <c r="N11" t="str">
        <v>Mexico</v>
      </c>
      <c r="O11" t="str">
        <v>Mexico tot</v>
      </c>
      <c r="P11">
        <v>3.7</v>
      </c>
      <c r="Q11">
        <v>0.87</v>
      </c>
      <c r="R11">
        <v>4.5999999999999999E-2</v>
      </c>
      <c r="S11">
        <v>0.28399999999999997</v>
      </c>
      <c r="T11">
        <v>3883</v>
      </c>
      <c r="U11">
        <v>0</v>
      </c>
      <c r="V11">
        <v>152</v>
      </c>
      <c r="W11">
        <v>0</v>
      </c>
      <c r="X11">
        <v>590216</v>
      </c>
      <c r="Y11">
        <v>1</v>
      </c>
      <c r="Z11">
        <v>0</v>
      </c>
      <c r="AA11">
        <v>0</v>
      </c>
      <c r="AB11">
        <v>0</v>
      </c>
      <c r="AC11">
        <v>0</v>
      </c>
      <c r="AD11">
        <v>0</v>
      </c>
      <c r="AE11">
        <v>0</v>
      </c>
      <c r="AF11">
        <v>0</v>
      </c>
      <c r="AG11">
        <v>0</v>
      </c>
      <c r="AH11">
        <v>0</v>
      </c>
      <c r="AI11">
        <v>0</v>
      </c>
      <c r="AJ11">
        <v>0</v>
      </c>
      <c r="AK11">
        <v>0</v>
      </c>
      <c r="AL11">
        <v>0</v>
      </c>
      <c r="AM11">
        <v>14.63013698630137</v>
      </c>
      <c r="AN11">
        <v>0</v>
      </c>
      <c r="AO11">
        <v>0</v>
      </c>
      <c r="AP11">
        <v>0</v>
      </c>
      <c r="AQ11">
        <v>0</v>
      </c>
      <c r="AR11">
        <v>0</v>
      </c>
      <c r="AS11">
        <v>0</v>
      </c>
      <c r="AT11">
        <v>0</v>
      </c>
      <c r="AU11">
        <v>0</v>
      </c>
      <c r="AV11">
        <v>0</v>
      </c>
      <c r="AW11">
        <v>0</v>
      </c>
      <c r="AX11">
        <v>0</v>
      </c>
      <c r="AY11">
        <v>0</v>
      </c>
      <c r="AZ11">
        <v>0</v>
      </c>
      <c r="BA11">
        <v>0</v>
      </c>
      <c r="BB11">
        <v>0</v>
      </c>
      <c r="BC11">
        <v>0.1</v>
      </c>
      <c r="BD11">
        <v>0</v>
      </c>
      <c r="BE11">
        <v>0</v>
      </c>
      <c r="BF11">
        <v>0</v>
      </c>
      <c r="BG11">
        <v>0</v>
      </c>
      <c r="BH11">
        <v>0</v>
      </c>
      <c r="BI11">
        <v>0</v>
      </c>
      <c r="BJ11">
        <v>0</v>
      </c>
      <c r="BK11">
        <v>0</v>
      </c>
      <c r="BL11">
        <v>0</v>
      </c>
      <c r="BM11">
        <v>0</v>
      </c>
      <c r="BN11">
        <v>0</v>
      </c>
      <c r="BO11">
        <v>0</v>
      </c>
      <c r="BP11">
        <v>0</v>
      </c>
      <c r="BQ11">
        <v>1.4999999999999999E-2</v>
      </c>
      <c r="BR11">
        <v>0</v>
      </c>
      <c r="BS11">
        <v>0</v>
      </c>
      <c r="BT11">
        <v>0</v>
      </c>
      <c r="BU11">
        <v>0</v>
      </c>
      <c r="BV11">
        <v>0</v>
      </c>
      <c r="BW11">
        <v>81.599999999999994</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1</v>
      </c>
      <c r="FR11">
        <v>0</v>
      </c>
      <c r="FS11">
        <v>0</v>
      </c>
      <c r="FT11">
        <v>0</v>
      </c>
      <c r="FU11">
        <v>0</v>
      </c>
      <c r="FV11">
        <v>0</v>
      </c>
      <c r="FW11">
        <v>0</v>
      </c>
      <c r="FX11">
        <v>6.2123723933339168</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0.23549999999999999</v>
      </c>
      <c r="GU11">
        <v>0</v>
      </c>
      <c r="GV11">
        <v>0</v>
      </c>
      <c r="GW11">
        <v>0</v>
      </c>
      <c r="GX11">
        <v>0</v>
      </c>
      <c r="GY11">
        <v>0</v>
      </c>
      <c r="GZ11">
        <v>0</v>
      </c>
      <c r="HA11">
        <v>0</v>
      </c>
      <c r="HB11">
        <v>0</v>
      </c>
      <c r="HC11">
        <v>0</v>
      </c>
      <c r="HD11">
        <v>0</v>
      </c>
      <c r="HE11">
        <v>0</v>
      </c>
      <c r="HF11">
        <v>0</v>
      </c>
      <c r="HG11">
        <v>0</v>
      </c>
      <c r="HH11">
        <v>1.4999999999999999E-2</v>
      </c>
      <c r="HI11">
        <v>0</v>
      </c>
      <c r="HJ11">
        <v>0</v>
      </c>
      <c r="HK11">
        <v>0</v>
      </c>
      <c r="HL11">
        <v>0</v>
      </c>
      <c r="HM11">
        <v>0</v>
      </c>
      <c r="HN11">
        <v>81.599999999999994</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0.92500000000000004</v>
      </c>
      <c r="LI11">
        <v>1</v>
      </c>
      <c r="LJ11">
        <v>0</v>
      </c>
      <c r="LK11">
        <v>0</v>
      </c>
      <c r="LL11">
        <v>1</v>
      </c>
      <c r="LM11">
        <v>0.95</v>
      </c>
      <c r="LN11">
        <v>0</v>
      </c>
      <c r="LO11">
        <v>1</v>
      </c>
      <c r="LP11">
        <v>0.78</v>
      </c>
      <c r="LQ11">
        <v>0</v>
      </c>
      <c r="LR11">
        <v>1.1068694999999962E-2</v>
      </c>
      <c r="LS11">
        <v>0</v>
      </c>
      <c r="LT11">
        <v>0</v>
      </c>
      <c r="LU11">
        <v>0</v>
      </c>
      <c r="LV11">
        <v>0</v>
      </c>
      <c r="LW11">
        <v>0</v>
      </c>
      <c r="LX11">
        <v>0</v>
      </c>
      <c r="LY11">
        <v>3.063380281690141</v>
      </c>
      <c r="LZ11">
        <v>0</v>
      </c>
      <c r="MA11">
        <v>0</v>
      </c>
      <c r="MB11">
        <v>0</v>
      </c>
      <c r="MC11">
        <v>0</v>
      </c>
      <c r="MD11">
        <v>0</v>
      </c>
      <c r="ME11">
        <v>0</v>
      </c>
      <c r="MF11">
        <v>0</v>
      </c>
      <c r="MG11">
        <v>0</v>
      </c>
      <c r="MH11">
        <v>0</v>
      </c>
      <c r="MI11">
        <v>0</v>
      </c>
      <c r="MJ11">
        <v>0</v>
      </c>
      <c r="MK11">
        <v>0</v>
      </c>
      <c r="ML11">
        <v>0</v>
      </c>
      <c r="MM11">
        <v>0</v>
      </c>
      <c r="MN11">
        <v>0</v>
      </c>
      <c r="MO11">
        <v>0</v>
      </c>
      <c r="MP11">
        <v>0</v>
      </c>
      <c r="MQ11">
        <v>0</v>
      </c>
    </row>
    <row r="12" spans="1:355" x14ac:dyDescent="0.2">
      <c r="A12" t="str">
        <v>CDM AMS II G</v>
      </c>
      <c r="B12" t="str">
        <v>AMS-II.G. ver. 3</v>
      </c>
      <c r="C12" t="str">
        <v>VCS1216</v>
      </c>
      <c r="D12">
        <v>2020</v>
      </c>
      <c r="E12">
        <v>2013</v>
      </c>
      <c r="F12">
        <v>414109</v>
      </c>
      <c r="G12" t="str">
        <v>firewood</v>
      </c>
      <c r="H12">
        <v>4596.9145272567948</v>
      </c>
      <c r="I12">
        <v>7.7376237415932268E-3</v>
      </c>
      <c r="J12">
        <v>7.7898466742915683E-3</v>
      </c>
      <c r="K12" t="str">
        <v>cdm_imp_firewood</v>
      </c>
      <c r="L12">
        <v>1</v>
      </c>
      <c r="M12" t="str">
        <v>Central America</v>
      </c>
      <c r="N12" t="str">
        <v>Mexico</v>
      </c>
      <c r="O12" t="str">
        <v>Mexico tot</v>
      </c>
      <c r="P12">
        <v>3.7</v>
      </c>
      <c r="Q12">
        <v>0.87</v>
      </c>
      <c r="R12">
        <v>4.5999999999999999E-2</v>
      </c>
      <c r="S12">
        <v>0.28399999999999997</v>
      </c>
      <c r="T12">
        <v>3883</v>
      </c>
      <c r="U12">
        <v>0</v>
      </c>
      <c r="V12">
        <v>153</v>
      </c>
      <c r="W12">
        <v>0</v>
      </c>
      <c r="X12">
        <v>594099</v>
      </c>
      <c r="Y12">
        <v>1</v>
      </c>
      <c r="Z12">
        <v>0</v>
      </c>
      <c r="AA12">
        <v>0</v>
      </c>
      <c r="AB12">
        <v>0</v>
      </c>
      <c r="AC12">
        <v>0</v>
      </c>
      <c r="AD12">
        <v>0</v>
      </c>
      <c r="AE12">
        <v>0</v>
      </c>
      <c r="AF12">
        <v>0</v>
      </c>
      <c r="AG12">
        <v>0</v>
      </c>
      <c r="AH12">
        <v>0</v>
      </c>
      <c r="AI12">
        <v>0</v>
      </c>
      <c r="AJ12">
        <v>0</v>
      </c>
      <c r="AK12">
        <v>0</v>
      </c>
      <c r="AL12">
        <v>0</v>
      </c>
      <c r="AM12">
        <v>14.63013698630137</v>
      </c>
      <c r="AN12">
        <v>0</v>
      </c>
      <c r="AO12">
        <v>0</v>
      </c>
      <c r="AP12">
        <v>0</v>
      </c>
      <c r="AQ12">
        <v>0</v>
      </c>
      <c r="AR12">
        <v>0</v>
      </c>
      <c r="AS12">
        <v>0</v>
      </c>
      <c r="AT12">
        <v>0</v>
      </c>
      <c r="AU12">
        <v>0</v>
      </c>
      <c r="AV12">
        <v>0</v>
      </c>
      <c r="AW12">
        <v>0</v>
      </c>
      <c r="AX12">
        <v>0</v>
      </c>
      <c r="AY12">
        <v>0</v>
      </c>
      <c r="AZ12">
        <v>0</v>
      </c>
      <c r="BA12">
        <v>0</v>
      </c>
      <c r="BB12">
        <v>0</v>
      </c>
      <c r="BC12">
        <v>0.1</v>
      </c>
      <c r="BD12">
        <v>0</v>
      </c>
      <c r="BE12">
        <v>0</v>
      </c>
      <c r="BF12">
        <v>0</v>
      </c>
      <c r="BG12">
        <v>0</v>
      </c>
      <c r="BH12">
        <v>0</v>
      </c>
      <c r="BI12">
        <v>0</v>
      </c>
      <c r="BJ12">
        <v>0</v>
      </c>
      <c r="BK12">
        <v>0</v>
      </c>
      <c r="BL12">
        <v>0</v>
      </c>
      <c r="BM12">
        <v>0</v>
      </c>
      <c r="BN12">
        <v>0</v>
      </c>
      <c r="BO12">
        <v>0</v>
      </c>
      <c r="BP12">
        <v>0</v>
      </c>
      <c r="BQ12">
        <v>1.4999999999999999E-2</v>
      </c>
      <c r="BR12">
        <v>0</v>
      </c>
      <c r="BS12">
        <v>0</v>
      </c>
      <c r="BT12">
        <v>0</v>
      </c>
      <c r="BU12">
        <v>0</v>
      </c>
      <c r="BV12">
        <v>0</v>
      </c>
      <c r="BW12">
        <v>81.599999999999994</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1</v>
      </c>
      <c r="FR12">
        <v>0</v>
      </c>
      <c r="FS12">
        <v>0</v>
      </c>
      <c r="FT12">
        <v>0</v>
      </c>
      <c r="FU12">
        <v>0</v>
      </c>
      <c r="FV12">
        <v>0</v>
      </c>
      <c r="FW12">
        <v>0</v>
      </c>
      <c r="FX12">
        <v>6.2123723933339168</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0.23549999999999999</v>
      </c>
      <c r="GU12">
        <v>0</v>
      </c>
      <c r="GV12">
        <v>0</v>
      </c>
      <c r="GW12">
        <v>0</v>
      </c>
      <c r="GX12">
        <v>0</v>
      </c>
      <c r="GY12">
        <v>0</v>
      </c>
      <c r="GZ12">
        <v>0</v>
      </c>
      <c r="HA12">
        <v>0</v>
      </c>
      <c r="HB12">
        <v>0</v>
      </c>
      <c r="HC12">
        <v>0</v>
      </c>
      <c r="HD12">
        <v>0</v>
      </c>
      <c r="HE12">
        <v>0</v>
      </c>
      <c r="HF12">
        <v>0</v>
      </c>
      <c r="HG12">
        <v>0</v>
      </c>
      <c r="HH12">
        <v>1.4999999999999999E-2</v>
      </c>
      <c r="HI12">
        <v>0</v>
      </c>
      <c r="HJ12">
        <v>0</v>
      </c>
      <c r="HK12">
        <v>0</v>
      </c>
      <c r="HL12">
        <v>0</v>
      </c>
      <c r="HM12">
        <v>0</v>
      </c>
      <c r="HN12">
        <v>81.599999999999994</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0.92500000000000004</v>
      </c>
      <c r="LI12">
        <v>1</v>
      </c>
      <c r="LJ12">
        <v>0</v>
      </c>
      <c r="LK12">
        <v>0</v>
      </c>
      <c r="LL12">
        <v>1</v>
      </c>
      <c r="LM12">
        <v>0.95</v>
      </c>
      <c r="LN12">
        <v>0</v>
      </c>
      <c r="LO12">
        <v>1</v>
      </c>
      <c r="LP12">
        <v>0.78</v>
      </c>
      <c r="LQ12">
        <v>0</v>
      </c>
      <c r="LR12">
        <v>1.1068694999999962E-2</v>
      </c>
      <c r="LS12">
        <v>0</v>
      </c>
      <c r="LT12">
        <v>0</v>
      </c>
      <c r="LU12">
        <v>0</v>
      </c>
      <c r="LV12">
        <v>0</v>
      </c>
      <c r="LW12">
        <v>0</v>
      </c>
      <c r="LX12">
        <v>0</v>
      </c>
      <c r="LY12">
        <v>3.063380281690141</v>
      </c>
      <c r="LZ12">
        <v>0</v>
      </c>
      <c r="MA12">
        <v>0</v>
      </c>
      <c r="MB12">
        <v>0</v>
      </c>
      <c r="MC12">
        <v>0</v>
      </c>
      <c r="MD12">
        <v>0</v>
      </c>
      <c r="ME12">
        <v>0</v>
      </c>
      <c r="MF12">
        <v>0</v>
      </c>
      <c r="MG12">
        <v>0</v>
      </c>
      <c r="MH12">
        <v>0</v>
      </c>
      <c r="MI12">
        <v>0</v>
      </c>
      <c r="MJ12">
        <v>0</v>
      </c>
      <c r="MK12">
        <v>0</v>
      </c>
      <c r="ML12">
        <v>0</v>
      </c>
      <c r="MM12">
        <v>0</v>
      </c>
      <c r="MN12">
        <v>0</v>
      </c>
      <c r="MO12">
        <v>0</v>
      </c>
      <c r="MP12">
        <v>0</v>
      </c>
      <c r="MQ12">
        <v>0</v>
      </c>
    </row>
    <row r="13" spans="1:355" x14ac:dyDescent="0.2">
      <c r="A13" t="str">
        <v>CDM AMS II G</v>
      </c>
      <c r="B13" t="str">
        <v>AMS-II.G. ver. 3</v>
      </c>
      <c r="C13" t="str">
        <v>VCS1216</v>
      </c>
      <c r="D13">
        <v>2019</v>
      </c>
      <c r="E13">
        <v>2014</v>
      </c>
      <c r="F13">
        <v>414109</v>
      </c>
      <c r="G13" t="str">
        <v>firewood</v>
      </c>
      <c r="H13">
        <v>7115.2331694847753</v>
      </c>
      <c r="I13">
        <v>7.9340244976413635E-3</v>
      </c>
      <c r="J13">
        <v>7.8835014817583843E-3</v>
      </c>
      <c r="K13" t="str">
        <v>cdm_imp_firewood</v>
      </c>
      <c r="L13">
        <v>1</v>
      </c>
      <c r="M13" t="str">
        <v>Central America</v>
      </c>
      <c r="N13" t="str">
        <v>Mexico</v>
      </c>
      <c r="O13" t="str">
        <v>Mexico tot</v>
      </c>
      <c r="P13">
        <v>3.7</v>
      </c>
      <c r="Q13">
        <v>0.87</v>
      </c>
      <c r="R13">
        <v>4.5999999999999999E-2</v>
      </c>
      <c r="S13">
        <v>0.28399999999999997</v>
      </c>
      <c r="T13">
        <v>5900</v>
      </c>
      <c r="U13">
        <v>0</v>
      </c>
      <c r="V13">
        <v>152</v>
      </c>
      <c r="W13">
        <v>0</v>
      </c>
      <c r="X13">
        <v>896800</v>
      </c>
      <c r="Y13">
        <v>1</v>
      </c>
      <c r="Z13">
        <v>0</v>
      </c>
      <c r="AA13">
        <v>0</v>
      </c>
      <c r="AB13">
        <v>0</v>
      </c>
      <c r="AC13">
        <v>0</v>
      </c>
      <c r="AD13">
        <v>0</v>
      </c>
      <c r="AE13">
        <v>0</v>
      </c>
      <c r="AF13">
        <v>0</v>
      </c>
      <c r="AG13">
        <v>0</v>
      </c>
      <c r="AH13">
        <v>0</v>
      </c>
      <c r="AI13">
        <v>0</v>
      </c>
      <c r="AJ13">
        <v>0</v>
      </c>
      <c r="AK13">
        <v>0</v>
      </c>
      <c r="AL13">
        <v>0</v>
      </c>
      <c r="AM13">
        <v>14.63013698630137</v>
      </c>
      <c r="AN13">
        <v>0</v>
      </c>
      <c r="AO13">
        <v>0</v>
      </c>
      <c r="AP13">
        <v>0</v>
      </c>
      <c r="AQ13">
        <v>0</v>
      </c>
      <c r="AR13">
        <v>0</v>
      </c>
      <c r="AS13">
        <v>0</v>
      </c>
      <c r="AT13">
        <v>0</v>
      </c>
      <c r="AU13">
        <v>0</v>
      </c>
      <c r="AV13">
        <v>0</v>
      </c>
      <c r="AW13">
        <v>0</v>
      </c>
      <c r="AX13">
        <v>0</v>
      </c>
      <c r="AY13">
        <v>0</v>
      </c>
      <c r="AZ13">
        <v>0</v>
      </c>
      <c r="BA13">
        <v>0</v>
      </c>
      <c r="BB13">
        <v>0</v>
      </c>
      <c r="BC13">
        <v>0.1</v>
      </c>
      <c r="BD13">
        <v>0</v>
      </c>
      <c r="BE13">
        <v>0</v>
      </c>
      <c r="BF13">
        <v>0</v>
      </c>
      <c r="BG13">
        <v>0</v>
      </c>
      <c r="BH13">
        <v>0</v>
      </c>
      <c r="BI13">
        <v>0</v>
      </c>
      <c r="BJ13">
        <v>0</v>
      </c>
      <c r="BK13">
        <v>0</v>
      </c>
      <c r="BL13">
        <v>0</v>
      </c>
      <c r="BM13">
        <v>0</v>
      </c>
      <c r="BN13">
        <v>0</v>
      </c>
      <c r="BO13">
        <v>0</v>
      </c>
      <c r="BP13">
        <v>0</v>
      </c>
      <c r="BQ13">
        <v>1.4999999999999999E-2</v>
      </c>
      <c r="BR13">
        <v>0</v>
      </c>
      <c r="BS13">
        <v>0</v>
      </c>
      <c r="BT13">
        <v>0</v>
      </c>
      <c r="BU13">
        <v>0</v>
      </c>
      <c r="BV13">
        <v>0</v>
      </c>
      <c r="BW13">
        <v>81.599999999999994</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1</v>
      </c>
      <c r="FR13">
        <v>0</v>
      </c>
      <c r="FS13">
        <v>0</v>
      </c>
      <c r="FT13">
        <v>0</v>
      </c>
      <c r="FU13">
        <v>0</v>
      </c>
      <c r="FV13">
        <v>0</v>
      </c>
      <c r="FW13">
        <v>0</v>
      </c>
      <c r="FX13">
        <v>6.1111683317883738</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0.2394</v>
      </c>
      <c r="GU13">
        <v>0</v>
      </c>
      <c r="GV13">
        <v>0</v>
      </c>
      <c r="GW13">
        <v>0</v>
      </c>
      <c r="GX13">
        <v>0</v>
      </c>
      <c r="GY13">
        <v>0</v>
      </c>
      <c r="GZ13">
        <v>0</v>
      </c>
      <c r="HA13">
        <v>0</v>
      </c>
      <c r="HB13">
        <v>0</v>
      </c>
      <c r="HC13">
        <v>0</v>
      </c>
      <c r="HD13">
        <v>0</v>
      </c>
      <c r="HE13">
        <v>0</v>
      </c>
      <c r="HF13">
        <v>0</v>
      </c>
      <c r="HG13">
        <v>0</v>
      </c>
      <c r="HH13">
        <v>1.4999999999999999E-2</v>
      </c>
      <c r="HI13">
        <v>0</v>
      </c>
      <c r="HJ13">
        <v>0</v>
      </c>
      <c r="HK13">
        <v>0</v>
      </c>
      <c r="HL13">
        <v>0</v>
      </c>
      <c r="HM13">
        <v>0</v>
      </c>
      <c r="HN13">
        <v>81.599999999999994</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0.92500000000000004</v>
      </c>
      <c r="LI13">
        <v>1</v>
      </c>
      <c r="LJ13">
        <v>0</v>
      </c>
      <c r="LK13">
        <v>0</v>
      </c>
      <c r="LL13">
        <v>1</v>
      </c>
      <c r="LM13">
        <v>0.95</v>
      </c>
      <c r="LN13">
        <v>0</v>
      </c>
      <c r="LO13">
        <v>1</v>
      </c>
      <c r="LP13">
        <v>0.78</v>
      </c>
      <c r="LQ13">
        <v>0</v>
      </c>
      <c r="LR13">
        <v>1.1068694999999962E-2</v>
      </c>
      <c r="LS13">
        <v>0</v>
      </c>
      <c r="LT13">
        <v>0</v>
      </c>
      <c r="LU13">
        <v>0</v>
      </c>
      <c r="LV13">
        <v>0</v>
      </c>
      <c r="LW13">
        <v>0</v>
      </c>
      <c r="LX13">
        <v>0</v>
      </c>
      <c r="LY13">
        <v>3.063380281690141</v>
      </c>
      <c r="LZ13">
        <v>0</v>
      </c>
      <c r="MA13">
        <v>0</v>
      </c>
      <c r="MB13">
        <v>0</v>
      </c>
      <c r="MC13">
        <v>0</v>
      </c>
      <c r="MD13">
        <v>0</v>
      </c>
      <c r="ME13">
        <v>0</v>
      </c>
      <c r="MF13">
        <v>0</v>
      </c>
      <c r="MG13">
        <v>0</v>
      </c>
      <c r="MH13">
        <v>0</v>
      </c>
      <c r="MI13">
        <v>0</v>
      </c>
      <c r="MJ13">
        <v>0</v>
      </c>
      <c r="MK13">
        <v>0</v>
      </c>
      <c r="ML13">
        <v>0</v>
      </c>
      <c r="MM13">
        <v>0</v>
      </c>
      <c r="MN13">
        <v>0</v>
      </c>
      <c r="MO13">
        <v>0</v>
      </c>
      <c r="MP13">
        <v>0</v>
      </c>
      <c r="MQ13">
        <v>0</v>
      </c>
    </row>
    <row r="14" spans="1:355" x14ac:dyDescent="0.2">
      <c r="A14" t="str">
        <v>CDM AMS II G</v>
      </c>
      <c r="B14" t="str">
        <v>AMS-II.G. ver. 3</v>
      </c>
      <c r="C14" t="str">
        <v>VCS1216</v>
      </c>
      <c r="D14">
        <v>2020</v>
      </c>
      <c r="E14">
        <v>2014</v>
      </c>
      <c r="F14">
        <v>414109</v>
      </c>
      <c r="G14" t="str">
        <v>firewood</v>
      </c>
      <c r="H14">
        <v>7068.7283775273581</v>
      </c>
      <c r="I14">
        <v>7.830650689628179E-3</v>
      </c>
      <c r="J14">
        <v>7.8835014817583843E-3</v>
      </c>
      <c r="K14" t="str">
        <v>cdm_imp_firewood</v>
      </c>
      <c r="L14">
        <v>1</v>
      </c>
      <c r="M14" t="str">
        <v>Central America</v>
      </c>
      <c r="N14" t="str">
        <v>Mexico</v>
      </c>
      <c r="O14" t="str">
        <v>Mexico tot</v>
      </c>
      <c r="P14">
        <v>3.7</v>
      </c>
      <c r="Q14">
        <v>0.87</v>
      </c>
      <c r="R14">
        <v>4.5999999999999999E-2</v>
      </c>
      <c r="S14">
        <v>0.28399999999999997</v>
      </c>
      <c r="T14">
        <v>5900</v>
      </c>
      <c r="U14">
        <v>0</v>
      </c>
      <c r="V14">
        <v>153</v>
      </c>
      <c r="W14">
        <v>0</v>
      </c>
      <c r="X14">
        <v>902700</v>
      </c>
      <c r="Y14">
        <v>1</v>
      </c>
      <c r="Z14">
        <v>0</v>
      </c>
      <c r="AA14">
        <v>0</v>
      </c>
      <c r="AB14">
        <v>0</v>
      </c>
      <c r="AC14">
        <v>0</v>
      </c>
      <c r="AD14">
        <v>0</v>
      </c>
      <c r="AE14">
        <v>0</v>
      </c>
      <c r="AF14">
        <v>0</v>
      </c>
      <c r="AG14">
        <v>0</v>
      </c>
      <c r="AH14">
        <v>0</v>
      </c>
      <c r="AI14">
        <v>0</v>
      </c>
      <c r="AJ14">
        <v>0</v>
      </c>
      <c r="AK14">
        <v>0</v>
      </c>
      <c r="AL14">
        <v>0</v>
      </c>
      <c r="AM14">
        <v>14.63013698630137</v>
      </c>
      <c r="AN14">
        <v>0</v>
      </c>
      <c r="AO14">
        <v>0</v>
      </c>
      <c r="AP14">
        <v>0</v>
      </c>
      <c r="AQ14">
        <v>0</v>
      </c>
      <c r="AR14">
        <v>0</v>
      </c>
      <c r="AS14">
        <v>0</v>
      </c>
      <c r="AT14">
        <v>0</v>
      </c>
      <c r="AU14">
        <v>0</v>
      </c>
      <c r="AV14">
        <v>0</v>
      </c>
      <c r="AW14">
        <v>0</v>
      </c>
      <c r="AX14">
        <v>0</v>
      </c>
      <c r="AY14">
        <v>0</v>
      </c>
      <c r="AZ14">
        <v>0</v>
      </c>
      <c r="BA14">
        <v>0</v>
      </c>
      <c r="BB14">
        <v>0</v>
      </c>
      <c r="BC14">
        <v>0.1</v>
      </c>
      <c r="BD14">
        <v>0</v>
      </c>
      <c r="BE14">
        <v>0</v>
      </c>
      <c r="BF14">
        <v>0</v>
      </c>
      <c r="BG14">
        <v>0</v>
      </c>
      <c r="BH14">
        <v>0</v>
      </c>
      <c r="BI14">
        <v>0</v>
      </c>
      <c r="BJ14">
        <v>0</v>
      </c>
      <c r="BK14">
        <v>0</v>
      </c>
      <c r="BL14">
        <v>0</v>
      </c>
      <c r="BM14">
        <v>0</v>
      </c>
      <c r="BN14">
        <v>0</v>
      </c>
      <c r="BO14">
        <v>0</v>
      </c>
      <c r="BP14">
        <v>0</v>
      </c>
      <c r="BQ14">
        <v>1.4999999999999999E-2</v>
      </c>
      <c r="BR14">
        <v>0</v>
      </c>
      <c r="BS14">
        <v>0</v>
      </c>
      <c r="BT14">
        <v>0</v>
      </c>
      <c r="BU14">
        <v>0</v>
      </c>
      <c r="BV14">
        <v>0</v>
      </c>
      <c r="BW14">
        <v>81.599999999999994</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1</v>
      </c>
      <c r="FR14">
        <v>0</v>
      </c>
      <c r="FS14">
        <v>0</v>
      </c>
      <c r="FT14">
        <v>0</v>
      </c>
      <c r="FU14">
        <v>0</v>
      </c>
      <c r="FV14">
        <v>0</v>
      </c>
      <c r="FW14">
        <v>0</v>
      </c>
      <c r="FX14">
        <v>6.1111683317883738</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0.2394</v>
      </c>
      <c r="GU14">
        <v>0</v>
      </c>
      <c r="GV14">
        <v>0</v>
      </c>
      <c r="GW14">
        <v>0</v>
      </c>
      <c r="GX14">
        <v>0</v>
      </c>
      <c r="GY14">
        <v>0</v>
      </c>
      <c r="GZ14">
        <v>0</v>
      </c>
      <c r="HA14">
        <v>0</v>
      </c>
      <c r="HB14">
        <v>0</v>
      </c>
      <c r="HC14">
        <v>0</v>
      </c>
      <c r="HD14">
        <v>0</v>
      </c>
      <c r="HE14">
        <v>0</v>
      </c>
      <c r="HF14">
        <v>0</v>
      </c>
      <c r="HG14">
        <v>0</v>
      </c>
      <c r="HH14">
        <v>1.4999999999999999E-2</v>
      </c>
      <c r="HI14">
        <v>0</v>
      </c>
      <c r="HJ14">
        <v>0</v>
      </c>
      <c r="HK14">
        <v>0</v>
      </c>
      <c r="HL14">
        <v>0</v>
      </c>
      <c r="HM14">
        <v>0</v>
      </c>
      <c r="HN14">
        <v>81.599999999999994</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0.92500000000000004</v>
      </c>
      <c r="LI14">
        <v>1</v>
      </c>
      <c r="LJ14">
        <v>0</v>
      </c>
      <c r="LK14">
        <v>0</v>
      </c>
      <c r="LL14">
        <v>1</v>
      </c>
      <c r="LM14">
        <v>0.95</v>
      </c>
      <c r="LN14">
        <v>0</v>
      </c>
      <c r="LO14">
        <v>1</v>
      </c>
      <c r="LP14">
        <v>0.78</v>
      </c>
      <c r="LQ14">
        <v>0</v>
      </c>
      <c r="LR14">
        <v>1.1068694999999962E-2</v>
      </c>
      <c r="LS14">
        <v>0</v>
      </c>
      <c r="LT14">
        <v>0</v>
      </c>
      <c r="LU14">
        <v>0</v>
      </c>
      <c r="LV14">
        <v>0</v>
      </c>
      <c r="LW14">
        <v>0</v>
      </c>
      <c r="LX14">
        <v>0</v>
      </c>
      <c r="LY14">
        <v>3.063380281690141</v>
      </c>
      <c r="LZ14">
        <v>0</v>
      </c>
      <c r="MA14">
        <v>0</v>
      </c>
      <c r="MB14">
        <v>0</v>
      </c>
      <c r="MC14">
        <v>0</v>
      </c>
      <c r="MD14">
        <v>0</v>
      </c>
      <c r="ME14">
        <v>0</v>
      </c>
      <c r="MF14">
        <v>0</v>
      </c>
      <c r="MG14">
        <v>0</v>
      </c>
      <c r="MH14">
        <v>0</v>
      </c>
      <c r="MI14">
        <v>0</v>
      </c>
      <c r="MJ14">
        <v>0</v>
      </c>
      <c r="MK14">
        <v>0</v>
      </c>
      <c r="ML14">
        <v>0</v>
      </c>
      <c r="MM14">
        <v>0</v>
      </c>
      <c r="MN14">
        <v>0</v>
      </c>
      <c r="MO14">
        <v>0</v>
      </c>
      <c r="MP14">
        <v>0</v>
      </c>
      <c r="MQ14">
        <v>0</v>
      </c>
    </row>
    <row r="15" spans="1:355" x14ac:dyDescent="0.2">
      <c r="A15" t="str">
        <v>CDM AMS II G</v>
      </c>
      <c r="B15" t="str">
        <v>AMS-II.G. ver. 3</v>
      </c>
      <c r="C15" t="str">
        <v>VCS1216</v>
      </c>
      <c r="D15">
        <v>2019</v>
      </c>
      <c r="E15">
        <v>2015</v>
      </c>
      <c r="F15">
        <v>414109</v>
      </c>
      <c r="G15" t="str">
        <v>firewood</v>
      </c>
      <c r="H15">
        <v>4872.0540362030943</v>
      </c>
      <c r="I15">
        <v>7.8812360659659495E-3</v>
      </c>
      <c r="J15">
        <v>7.8310492011463752E-3</v>
      </c>
      <c r="K15" t="str">
        <v>cdm_imp_firewood</v>
      </c>
      <c r="L15">
        <v>1</v>
      </c>
      <c r="M15" t="str">
        <v>Central America</v>
      </c>
      <c r="N15" t="str">
        <v>Mexico</v>
      </c>
      <c r="O15" t="str">
        <v>Mexico tot</v>
      </c>
      <c r="P15">
        <v>3.7</v>
      </c>
      <c r="Q15">
        <v>0.87</v>
      </c>
      <c r="R15">
        <v>4.5999999999999999E-2</v>
      </c>
      <c r="S15">
        <v>0.28399999999999997</v>
      </c>
      <c r="T15">
        <v>4067</v>
      </c>
      <c r="U15">
        <v>0</v>
      </c>
      <c r="V15">
        <v>152</v>
      </c>
      <c r="W15">
        <v>0</v>
      </c>
      <c r="X15">
        <v>618184</v>
      </c>
      <c r="Y15">
        <v>1</v>
      </c>
      <c r="Z15">
        <v>0</v>
      </c>
      <c r="AA15">
        <v>0</v>
      </c>
      <c r="AB15">
        <v>0</v>
      </c>
      <c r="AC15">
        <v>0</v>
      </c>
      <c r="AD15">
        <v>0</v>
      </c>
      <c r="AE15">
        <v>0</v>
      </c>
      <c r="AF15">
        <v>0</v>
      </c>
      <c r="AG15">
        <v>0</v>
      </c>
      <c r="AH15">
        <v>0</v>
      </c>
      <c r="AI15">
        <v>0</v>
      </c>
      <c r="AJ15">
        <v>0</v>
      </c>
      <c r="AK15">
        <v>0</v>
      </c>
      <c r="AL15">
        <v>0</v>
      </c>
      <c r="AM15">
        <v>14.63013698630137</v>
      </c>
      <c r="AN15">
        <v>0</v>
      </c>
      <c r="AO15">
        <v>0</v>
      </c>
      <c r="AP15">
        <v>0</v>
      </c>
      <c r="AQ15">
        <v>0</v>
      </c>
      <c r="AR15">
        <v>0</v>
      </c>
      <c r="AS15">
        <v>0</v>
      </c>
      <c r="AT15">
        <v>0</v>
      </c>
      <c r="AU15">
        <v>0</v>
      </c>
      <c r="AV15">
        <v>0</v>
      </c>
      <c r="AW15">
        <v>0</v>
      </c>
      <c r="AX15">
        <v>0</v>
      </c>
      <c r="AY15">
        <v>0</v>
      </c>
      <c r="AZ15">
        <v>0</v>
      </c>
      <c r="BA15">
        <v>0</v>
      </c>
      <c r="BB15">
        <v>0</v>
      </c>
      <c r="BC15">
        <v>0.1</v>
      </c>
      <c r="BD15">
        <v>0</v>
      </c>
      <c r="BE15">
        <v>0</v>
      </c>
      <c r="BF15">
        <v>0</v>
      </c>
      <c r="BG15">
        <v>0</v>
      </c>
      <c r="BH15">
        <v>0</v>
      </c>
      <c r="BI15">
        <v>0</v>
      </c>
      <c r="BJ15">
        <v>0</v>
      </c>
      <c r="BK15">
        <v>0</v>
      </c>
      <c r="BL15">
        <v>0</v>
      </c>
      <c r="BM15">
        <v>0</v>
      </c>
      <c r="BN15">
        <v>0</v>
      </c>
      <c r="BO15">
        <v>0</v>
      </c>
      <c r="BP15">
        <v>0</v>
      </c>
      <c r="BQ15">
        <v>1.4999999999999999E-2</v>
      </c>
      <c r="BR15">
        <v>0</v>
      </c>
      <c r="BS15">
        <v>0</v>
      </c>
      <c r="BT15">
        <v>0</v>
      </c>
      <c r="BU15">
        <v>0</v>
      </c>
      <c r="BV15">
        <v>0</v>
      </c>
      <c r="BW15">
        <v>81.599999999999994</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1</v>
      </c>
      <c r="FR15">
        <v>0</v>
      </c>
      <c r="FS15">
        <v>0</v>
      </c>
      <c r="FT15">
        <v>0</v>
      </c>
      <c r="FU15">
        <v>0</v>
      </c>
      <c r="FV15">
        <v>0</v>
      </c>
      <c r="FW15">
        <v>0</v>
      </c>
      <c r="FX15">
        <v>6.1678486451523487</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0.23719999999999999</v>
      </c>
      <c r="GU15">
        <v>0</v>
      </c>
      <c r="GV15">
        <v>0</v>
      </c>
      <c r="GW15">
        <v>0</v>
      </c>
      <c r="GX15">
        <v>0</v>
      </c>
      <c r="GY15">
        <v>0</v>
      </c>
      <c r="GZ15">
        <v>0</v>
      </c>
      <c r="HA15">
        <v>0</v>
      </c>
      <c r="HB15">
        <v>0</v>
      </c>
      <c r="HC15">
        <v>0</v>
      </c>
      <c r="HD15">
        <v>0</v>
      </c>
      <c r="HE15">
        <v>0</v>
      </c>
      <c r="HF15">
        <v>0</v>
      </c>
      <c r="HG15">
        <v>0</v>
      </c>
      <c r="HH15">
        <v>1.4999999999999999E-2</v>
      </c>
      <c r="HI15">
        <v>0</v>
      </c>
      <c r="HJ15">
        <v>0</v>
      </c>
      <c r="HK15">
        <v>0</v>
      </c>
      <c r="HL15">
        <v>0</v>
      </c>
      <c r="HM15">
        <v>0</v>
      </c>
      <c r="HN15">
        <v>81.599999999999994</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0.92500000000000004</v>
      </c>
      <c r="LI15">
        <v>1</v>
      </c>
      <c r="LJ15">
        <v>0</v>
      </c>
      <c r="LK15">
        <v>0</v>
      </c>
      <c r="LL15">
        <v>1</v>
      </c>
      <c r="LM15">
        <v>0.95</v>
      </c>
      <c r="LN15">
        <v>0</v>
      </c>
      <c r="LO15">
        <v>1</v>
      </c>
      <c r="LP15">
        <v>0.78</v>
      </c>
      <c r="LQ15">
        <v>0</v>
      </c>
      <c r="LR15">
        <v>1.1068694999999962E-2</v>
      </c>
      <c r="LS15">
        <v>0</v>
      </c>
      <c r="LT15">
        <v>0</v>
      </c>
      <c r="LU15">
        <v>0</v>
      </c>
      <c r="LV15">
        <v>0</v>
      </c>
      <c r="LW15">
        <v>0</v>
      </c>
      <c r="LX15">
        <v>0</v>
      </c>
      <c r="LY15">
        <v>3.063380281690141</v>
      </c>
      <c r="LZ15">
        <v>0</v>
      </c>
      <c r="MA15">
        <v>0</v>
      </c>
      <c r="MB15">
        <v>0</v>
      </c>
      <c r="MC15">
        <v>0</v>
      </c>
      <c r="MD15">
        <v>0</v>
      </c>
      <c r="ME15">
        <v>0</v>
      </c>
      <c r="MF15">
        <v>0</v>
      </c>
      <c r="MG15">
        <v>0</v>
      </c>
      <c r="MH15">
        <v>0</v>
      </c>
      <c r="MI15">
        <v>0</v>
      </c>
      <c r="MJ15">
        <v>0</v>
      </c>
      <c r="MK15">
        <v>0</v>
      </c>
      <c r="ML15">
        <v>0</v>
      </c>
      <c r="MM15">
        <v>0</v>
      </c>
      <c r="MN15">
        <v>0</v>
      </c>
      <c r="MO15">
        <v>0</v>
      </c>
      <c r="MP15">
        <v>0</v>
      </c>
      <c r="MQ15">
        <v>0</v>
      </c>
    </row>
    <row r="16" spans="1:355" x14ac:dyDescent="0.2">
      <c r="A16" t="str">
        <v>CDM AMS II G</v>
      </c>
      <c r="B16" t="str">
        <v>AMS-II.G. ver. 3</v>
      </c>
      <c r="C16" t="str">
        <v>VCS1216</v>
      </c>
      <c r="D16">
        <v>2020</v>
      </c>
      <c r="E16">
        <v>2015</v>
      </c>
      <c r="F16">
        <v>414109</v>
      </c>
      <c r="G16" t="str">
        <v>firewood</v>
      </c>
      <c r="H16">
        <v>4840.2105457703947</v>
      </c>
      <c r="I16">
        <v>7.7785500477627117E-3</v>
      </c>
      <c r="J16">
        <v>7.8310492011463752E-3</v>
      </c>
      <c r="K16" t="str">
        <v>cdm_imp_firewood</v>
      </c>
      <c r="L16">
        <v>1</v>
      </c>
      <c r="M16" t="str">
        <v>Central America</v>
      </c>
      <c r="N16" t="str">
        <v>Mexico</v>
      </c>
      <c r="O16" t="str">
        <v>Mexico tot</v>
      </c>
      <c r="P16">
        <v>3.7</v>
      </c>
      <c r="Q16">
        <v>0.87</v>
      </c>
      <c r="R16">
        <v>4.5999999999999999E-2</v>
      </c>
      <c r="S16">
        <v>0.28399999999999997</v>
      </c>
      <c r="T16">
        <v>4067</v>
      </c>
      <c r="U16">
        <v>0</v>
      </c>
      <c r="V16">
        <v>153</v>
      </c>
      <c r="W16">
        <v>0</v>
      </c>
      <c r="X16">
        <v>622251</v>
      </c>
      <c r="Y16">
        <v>1</v>
      </c>
      <c r="Z16">
        <v>0</v>
      </c>
      <c r="AA16">
        <v>0</v>
      </c>
      <c r="AB16">
        <v>0</v>
      </c>
      <c r="AC16">
        <v>0</v>
      </c>
      <c r="AD16">
        <v>0</v>
      </c>
      <c r="AE16">
        <v>0</v>
      </c>
      <c r="AF16">
        <v>0</v>
      </c>
      <c r="AG16">
        <v>0</v>
      </c>
      <c r="AH16">
        <v>0</v>
      </c>
      <c r="AI16">
        <v>0</v>
      </c>
      <c r="AJ16">
        <v>0</v>
      </c>
      <c r="AK16">
        <v>0</v>
      </c>
      <c r="AL16">
        <v>0</v>
      </c>
      <c r="AM16">
        <v>14.63013698630137</v>
      </c>
      <c r="AN16">
        <v>0</v>
      </c>
      <c r="AO16">
        <v>0</v>
      </c>
      <c r="AP16">
        <v>0</v>
      </c>
      <c r="AQ16">
        <v>0</v>
      </c>
      <c r="AR16">
        <v>0</v>
      </c>
      <c r="AS16">
        <v>0</v>
      </c>
      <c r="AT16">
        <v>0</v>
      </c>
      <c r="AU16">
        <v>0</v>
      </c>
      <c r="AV16">
        <v>0</v>
      </c>
      <c r="AW16">
        <v>0</v>
      </c>
      <c r="AX16">
        <v>0</v>
      </c>
      <c r="AY16">
        <v>0</v>
      </c>
      <c r="AZ16">
        <v>0</v>
      </c>
      <c r="BA16">
        <v>0</v>
      </c>
      <c r="BB16">
        <v>0</v>
      </c>
      <c r="BC16">
        <v>0.1</v>
      </c>
      <c r="BD16">
        <v>0</v>
      </c>
      <c r="BE16">
        <v>0</v>
      </c>
      <c r="BF16">
        <v>0</v>
      </c>
      <c r="BG16">
        <v>0</v>
      </c>
      <c r="BH16">
        <v>0</v>
      </c>
      <c r="BI16">
        <v>0</v>
      </c>
      <c r="BJ16">
        <v>0</v>
      </c>
      <c r="BK16">
        <v>0</v>
      </c>
      <c r="BL16">
        <v>0</v>
      </c>
      <c r="BM16">
        <v>0</v>
      </c>
      <c r="BN16">
        <v>0</v>
      </c>
      <c r="BO16">
        <v>0</v>
      </c>
      <c r="BP16">
        <v>0</v>
      </c>
      <c r="BQ16">
        <v>1.4999999999999999E-2</v>
      </c>
      <c r="BR16">
        <v>0</v>
      </c>
      <c r="BS16">
        <v>0</v>
      </c>
      <c r="BT16">
        <v>0</v>
      </c>
      <c r="BU16">
        <v>0</v>
      </c>
      <c r="BV16">
        <v>0</v>
      </c>
      <c r="BW16">
        <v>81.599999999999994</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1</v>
      </c>
      <c r="FR16">
        <v>0</v>
      </c>
      <c r="FS16">
        <v>0</v>
      </c>
      <c r="FT16">
        <v>0</v>
      </c>
      <c r="FU16">
        <v>0</v>
      </c>
      <c r="FV16">
        <v>0</v>
      </c>
      <c r="FW16">
        <v>0</v>
      </c>
      <c r="FX16">
        <v>6.1678486451523487</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0.23719999999999999</v>
      </c>
      <c r="GU16">
        <v>0</v>
      </c>
      <c r="GV16">
        <v>0</v>
      </c>
      <c r="GW16">
        <v>0</v>
      </c>
      <c r="GX16">
        <v>0</v>
      </c>
      <c r="GY16">
        <v>0</v>
      </c>
      <c r="GZ16">
        <v>0</v>
      </c>
      <c r="HA16">
        <v>0</v>
      </c>
      <c r="HB16">
        <v>0</v>
      </c>
      <c r="HC16">
        <v>0</v>
      </c>
      <c r="HD16">
        <v>0</v>
      </c>
      <c r="HE16">
        <v>0</v>
      </c>
      <c r="HF16">
        <v>0</v>
      </c>
      <c r="HG16">
        <v>0</v>
      </c>
      <c r="HH16">
        <v>1.4999999999999999E-2</v>
      </c>
      <c r="HI16">
        <v>0</v>
      </c>
      <c r="HJ16">
        <v>0</v>
      </c>
      <c r="HK16">
        <v>0</v>
      </c>
      <c r="HL16">
        <v>0</v>
      </c>
      <c r="HM16">
        <v>0</v>
      </c>
      <c r="HN16">
        <v>81.599999999999994</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0.92500000000000004</v>
      </c>
      <c r="LI16">
        <v>1</v>
      </c>
      <c r="LJ16">
        <v>0</v>
      </c>
      <c r="LK16">
        <v>0</v>
      </c>
      <c r="LL16">
        <v>1</v>
      </c>
      <c r="LM16">
        <v>0.95</v>
      </c>
      <c r="LN16">
        <v>0</v>
      </c>
      <c r="LO16">
        <v>1</v>
      </c>
      <c r="LP16">
        <v>0.78</v>
      </c>
      <c r="LQ16">
        <v>0</v>
      </c>
      <c r="LR16">
        <v>1.1068694999999962E-2</v>
      </c>
      <c r="LS16">
        <v>0</v>
      </c>
      <c r="LT16">
        <v>0</v>
      </c>
      <c r="LU16">
        <v>0</v>
      </c>
      <c r="LV16">
        <v>0</v>
      </c>
      <c r="LW16">
        <v>0</v>
      </c>
      <c r="LX16">
        <v>0</v>
      </c>
      <c r="LY16">
        <v>3.063380281690141</v>
      </c>
      <c r="LZ16">
        <v>0</v>
      </c>
      <c r="MA16">
        <v>0</v>
      </c>
      <c r="MB16">
        <v>0</v>
      </c>
      <c r="MC16">
        <v>0</v>
      </c>
      <c r="MD16">
        <v>0</v>
      </c>
      <c r="ME16">
        <v>0</v>
      </c>
      <c r="MF16">
        <v>0</v>
      </c>
      <c r="MG16">
        <v>0</v>
      </c>
      <c r="MH16">
        <v>0</v>
      </c>
      <c r="MI16">
        <v>0</v>
      </c>
      <c r="MJ16">
        <v>0</v>
      </c>
      <c r="MK16">
        <v>0</v>
      </c>
      <c r="ML16">
        <v>0</v>
      </c>
      <c r="MM16">
        <v>0</v>
      </c>
      <c r="MN16">
        <v>0</v>
      </c>
      <c r="MO16">
        <v>0</v>
      </c>
      <c r="MP16">
        <v>0</v>
      </c>
      <c r="MQ16">
        <v>0</v>
      </c>
    </row>
    <row r="17" spans="1:355" x14ac:dyDescent="0.2">
      <c r="A17" t="str">
        <v>CDM AMS II G</v>
      </c>
      <c r="B17" t="str">
        <v>AMS-II.G. ver. 3</v>
      </c>
      <c r="C17" t="str">
        <v>VCS1216</v>
      </c>
      <c r="D17">
        <v>2019</v>
      </c>
      <c r="E17">
        <v>2016</v>
      </c>
      <c r="F17">
        <v>414109</v>
      </c>
      <c r="G17" t="str">
        <v>firewood</v>
      </c>
      <c r="H17">
        <v>5272.5794038521699</v>
      </c>
      <c r="I17">
        <v>7.8836414531282453E-3</v>
      </c>
      <c r="J17">
        <v>7.7628677460970406E-3</v>
      </c>
      <c r="K17" t="str">
        <v>cdm_imp_firewood</v>
      </c>
      <c r="L17">
        <v>1</v>
      </c>
      <c r="M17" t="str">
        <v>Central America</v>
      </c>
      <c r="N17" t="str">
        <v>Mexico</v>
      </c>
      <c r="O17" t="str">
        <v>Mexico tot</v>
      </c>
      <c r="P17">
        <v>3.7</v>
      </c>
      <c r="Q17">
        <v>0.87</v>
      </c>
      <c r="R17">
        <v>4.5999999999999999E-2</v>
      </c>
      <c r="S17">
        <v>0.28399999999999997</v>
      </c>
      <c r="T17">
        <v>4400</v>
      </c>
      <c r="U17">
        <v>0</v>
      </c>
      <c r="V17">
        <v>152</v>
      </c>
      <c r="W17">
        <v>0</v>
      </c>
      <c r="X17">
        <v>668800</v>
      </c>
      <c r="Y17">
        <v>1</v>
      </c>
      <c r="Z17">
        <v>0</v>
      </c>
      <c r="AA17">
        <v>0</v>
      </c>
      <c r="AB17">
        <v>0</v>
      </c>
      <c r="AC17">
        <v>0</v>
      </c>
      <c r="AD17">
        <v>0</v>
      </c>
      <c r="AE17">
        <v>0</v>
      </c>
      <c r="AF17">
        <v>0</v>
      </c>
      <c r="AG17">
        <v>0</v>
      </c>
      <c r="AH17">
        <v>0</v>
      </c>
      <c r="AI17">
        <v>0</v>
      </c>
      <c r="AJ17">
        <v>0</v>
      </c>
      <c r="AK17">
        <v>0</v>
      </c>
      <c r="AL17">
        <v>0</v>
      </c>
      <c r="AM17">
        <v>14.63013698630137</v>
      </c>
      <c r="AN17">
        <v>0</v>
      </c>
      <c r="AO17">
        <v>0</v>
      </c>
      <c r="AP17">
        <v>0</v>
      </c>
      <c r="AQ17">
        <v>0</v>
      </c>
      <c r="AR17">
        <v>0</v>
      </c>
      <c r="AS17">
        <v>0</v>
      </c>
      <c r="AT17">
        <v>0</v>
      </c>
      <c r="AU17">
        <v>0</v>
      </c>
      <c r="AV17">
        <v>0</v>
      </c>
      <c r="AW17">
        <v>0</v>
      </c>
      <c r="AX17">
        <v>0</v>
      </c>
      <c r="AY17">
        <v>0</v>
      </c>
      <c r="AZ17">
        <v>0</v>
      </c>
      <c r="BA17">
        <v>0</v>
      </c>
      <c r="BB17">
        <v>0</v>
      </c>
      <c r="BC17">
        <v>0.1</v>
      </c>
      <c r="BD17">
        <v>0</v>
      </c>
      <c r="BE17">
        <v>0</v>
      </c>
      <c r="BF17">
        <v>0</v>
      </c>
      <c r="BG17">
        <v>0</v>
      </c>
      <c r="BH17">
        <v>0</v>
      </c>
      <c r="BI17">
        <v>0</v>
      </c>
      <c r="BJ17">
        <v>0</v>
      </c>
      <c r="BK17">
        <v>0</v>
      </c>
      <c r="BL17">
        <v>0</v>
      </c>
      <c r="BM17">
        <v>0</v>
      </c>
      <c r="BN17">
        <v>0</v>
      </c>
      <c r="BO17">
        <v>0</v>
      </c>
      <c r="BP17">
        <v>0</v>
      </c>
      <c r="BQ17">
        <v>1.4999999999999999E-2</v>
      </c>
      <c r="BR17">
        <v>0</v>
      </c>
      <c r="BS17">
        <v>0</v>
      </c>
      <c r="BT17">
        <v>0</v>
      </c>
      <c r="BU17">
        <v>0</v>
      </c>
      <c r="BV17">
        <v>0</v>
      </c>
      <c r="BW17">
        <v>81.599999999999994</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1</v>
      </c>
      <c r="FR17">
        <v>0</v>
      </c>
      <c r="FS17">
        <v>0</v>
      </c>
      <c r="FT17">
        <v>0</v>
      </c>
      <c r="FU17">
        <v>0</v>
      </c>
      <c r="FV17">
        <v>0</v>
      </c>
      <c r="FW17">
        <v>0</v>
      </c>
      <c r="FX17">
        <v>6.2415260180466596</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0.2344</v>
      </c>
      <c r="GU17">
        <v>0</v>
      </c>
      <c r="GV17">
        <v>0</v>
      </c>
      <c r="GW17">
        <v>0</v>
      </c>
      <c r="GX17">
        <v>0</v>
      </c>
      <c r="GY17">
        <v>0</v>
      </c>
      <c r="GZ17">
        <v>0</v>
      </c>
      <c r="HA17">
        <v>0</v>
      </c>
      <c r="HB17">
        <v>0</v>
      </c>
      <c r="HC17">
        <v>0</v>
      </c>
      <c r="HD17">
        <v>0</v>
      </c>
      <c r="HE17">
        <v>0</v>
      </c>
      <c r="HF17">
        <v>0</v>
      </c>
      <c r="HG17">
        <v>0</v>
      </c>
      <c r="HH17">
        <v>1.4999999999999999E-2</v>
      </c>
      <c r="HI17">
        <v>0</v>
      </c>
      <c r="HJ17">
        <v>0</v>
      </c>
      <c r="HK17">
        <v>0</v>
      </c>
      <c r="HL17">
        <v>0</v>
      </c>
      <c r="HM17">
        <v>0</v>
      </c>
      <c r="HN17">
        <v>81.599999999999994</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0.92500000000000004</v>
      </c>
      <c r="LI17">
        <v>1</v>
      </c>
      <c r="LJ17">
        <v>0</v>
      </c>
      <c r="LK17">
        <v>0</v>
      </c>
      <c r="LL17">
        <v>1</v>
      </c>
      <c r="LM17">
        <v>0.95</v>
      </c>
      <c r="LN17">
        <v>0</v>
      </c>
      <c r="LO17">
        <v>1</v>
      </c>
      <c r="LP17">
        <v>0.78</v>
      </c>
      <c r="LQ17">
        <v>0</v>
      </c>
      <c r="LR17">
        <v>1.1068694999999962E-2</v>
      </c>
      <c r="LS17">
        <v>0</v>
      </c>
      <c r="LT17">
        <v>0</v>
      </c>
      <c r="LU17">
        <v>0</v>
      </c>
      <c r="LV17">
        <v>0</v>
      </c>
      <c r="LW17">
        <v>0</v>
      </c>
      <c r="LX17">
        <v>0</v>
      </c>
      <c r="LY17">
        <v>3.063380281690141</v>
      </c>
      <c r="LZ17">
        <v>0</v>
      </c>
      <c r="MA17">
        <v>0</v>
      </c>
      <c r="MB17">
        <v>0</v>
      </c>
      <c r="MC17">
        <v>0</v>
      </c>
      <c r="MD17">
        <v>0</v>
      </c>
      <c r="ME17">
        <v>0</v>
      </c>
      <c r="MF17">
        <v>0</v>
      </c>
      <c r="MG17">
        <v>0</v>
      </c>
      <c r="MH17">
        <v>0</v>
      </c>
      <c r="MI17">
        <v>0</v>
      </c>
      <c r="MJ17">
        <v>0</v>
      </c>
      <c r="MK17">
        <v>0</v>
      </c>
      <c r="ML17">
        <v>0</v>
      </c>
      <c r="MM17">
        <v>0</v>
      </c>
      <c r="MN17">
        <v>0</v>
      </c>
      <c r="MO17">
        <v>0</v>
      </c>
      <c r="MP17">
        <v>0</v>
      </c>
      <c r="MQ17">
        <v>0</v>
      </c>
    </row>
    <row r="18" spans="1:355" x14ac:dyDescent="0.2">
      <c r="A18" t="str">
        <v>CDM AMS II G</v>
      </c>
      <c r="B18" t="str">
        <v>AMS-II.G. ver. 3</v>
      </c>
      <c r="C18" t="str">
        <v>VCS1216</v>
      </c>
      <c r="D18">
        <v>2020</v>
      </c>
      <c r="E18">
        <v>2016</v>
      </c>
      <c r="F18">
        <v>414109</v>
      </c>
      <c r="G18" t="str">
        <v>firewood</v>
      </c>
      <c r="H18">
        <v>5238.118100559017</v>
      </c>
      <c r="I18">
        <v>7.7809240947103635E-3</v>
      </c>
      <c r="J18">
        <v>7.7628677460970406E-3</v>
      </c>
      <c r="K18" t="str">
        <v>cdm_imp_firewood</v>
      </c>
      <c r="L18">
        <v>1</v>
      </c>
      <c r="M18" t="str">
        <v>Central America</v>
      </c>
      <c r="N18" t="str">
        <v>Mexico</v>
      </c>
      <c r="O18" t="str">
        <v>Mexico tot</v>
      </c>
      <c r="P18">
        <v>3.7</v>
      </c>
      <c r="Q18">
        <v>0.87</v>
      </c>
      <c r="R18">
        <v>4.5999999999999999E-2</v>
      </c>
      <c r="S18">
        <v>0.28399999999999997</v>
      </c>
      <c r="T18">
        <v>4400</v>
      </c>
      <c r="U18">
        <v>0</v>
      </c>
      <c r="V18">
        <v>153</v>
      </c>
      <c r="W18">
        <v>0</v>
      </c>
      <c r="X18">
        <v>673200</v>
      </c>
      <c r="Y18">
        <v>1</v>
      </c>
      <c r="Z18">
        <v>0</v>
      </c>
      <c r="AA18">
        <v>0</v>
      </c>
      <c r="AB18">
        <v>0</v>
      </c>
      <c r="AC18">
        <v>0</v>
      </c>
      <c r="AD18">
        <v>0</v>
      </c>
      <c r="AE18">
        <v>0</v>
      </c>
      <c r="AF18">
        <v>0</v>
      </c>
      <c r="AG18">
        <v>0</v>
      </c>
      <c r="AH18">
        <v>0</v>
      </c>
      <c r="AI18">
        <v>0</v>
      </c>
      <c r="AJ18">
        <v>0</v>
      </c>
      <c r="AK18">
        <v>0</v>
      </c>
      <c r="AL18">
        <v>0</v>
      </c>
      <c r="AM18">
        <v>14.63013698630137</v>
      </c>
      <c r="AN18">
        <v>0</v>
      </c>
      <c r="AO18">
        <v>0</v>
      </c>
      <c r="AP18">
        <v>0</v>
      </c>
      <c r="AQ18">
        <v>0</v>
      </c>
      <c r="AR18">
        <v>0</v>
      </c>
      <c r="AS18">
        <v>0</v>
      </c>
      <c r="AT18">
        <v>0</v>
      </c>
      <c r="AU18">
        <v>0</v>
      </c>
      <c r="AV18">
        <v>0</v>
      </c>
      <c r="AW18">
        <v>0</v>
      </c>
      <c r="AX18">
        <v>0</v>
      </c>
      <c r="AY18">
        <v>0</v>
      </c>
      <c r="AZ18">
        <v>0</v>
      </c>
      <c r="BA18">
        <v>0</v>
      </c>
      <c r="BB18">
        <v>0</v>
      </c>
      <c r="BC18">
        <v>0.1</v>
      </c>
      <c r="BD18">
        <v>0</v>
      </c>
      <c r="BE18">
        <v>0</v>
      </c>
      <c r="BF18">
        <v>0</v>
      </c>
      <c r="BG18">
        <v>0</v>
      </c>
      <c r="BH18">
        <v>0</v>
      </c>
      <c r="BI18">
        <v>0</v>
      </c>
      <c r="BJ18">
        <v>0</v>
      </c>
      <c r="BK18">
        <v>0</v>
      </c>
      <c r="BL18">
        <v>0</v>
      </c>
      <c r="BM18">
        <v>0</v>
      </c>
      <c r="BN18">
        <v>0</v>
      </c>
      <c r="BO18">
        <v>0</v>
      </c>
      <c r="BP18">
        <v>0</v>
      </c>
      <c r="BQ18">
        <v>1.4999999999999999E-2</v>
      </c>
      <c r="BR18">
        <v>0</v>
      </c>
      <c r="BS18">
        <v>0</v>
      </c>
      <c r="BT18">
        <v>0</v>
      </c>
      <c r="BU18">
        <v>0</v>
      </c>
      <c r="BV18">
        <v>0</v>
      </c>
      <c r="BW18">
        <v>81.599999999999994</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1</v>
      </c>
      <c r="FR18">
        <v>0</v>
      </c>
      <c r="FS18">
        <v>0</v>
      </c>
      <c r="FT18">
        <v>0</v>
      </c>
      <c r="FU18">
        <v>0</v>
      </c>
      <c r="FV18">
        <v>0</v>
      </c>
      <c r="FW18">
        <v>0</v>
      </c>
      <c r="FX18">
        <v>6.2415260180466596</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0.2344</v>
      </c>
      <c r="GU18">
        <v>0</v>
      </c>
      <c r="GV18">
        <v>0</v>
      </c>
      <c r="GW18">
        <v>0</v>
      </c>
      <c r="GX18">
        <v>0</v>
      </c>
      <c r="GY18">
        <v>0</v>
      </c>
      <c r="GZ18">
        <v>0</v>
      </c>
      <c r="HA18">
        <v>0</v>
      </c>
      <c r="HB18">
        <v>0</v>
      </c>
      <c r="HC18">
        <v>0</v>
      </c>
      <c r="HD18">
        <v>0</v>
      </c>
      <c r="HE18">
        <v>0</v>
      </c>
      <c r="HF18">
        <v>0</v>
      </c>
      <c r="HG18">
        <v>0</v>
      </c>
      <c r="HH18">
        <v>1.4999999999999999E-2</v>
      </c>
      <c r="HI18">
        <v>0</v>
      </c>
      <c r="HJ18">
        <v>0</v>
      </c>
      <c r="HK18">
        <v>0</v>
      </c>
      <c r="HL18">
        <v>0</v>
      </c>
      <c r="HM18">
        <v>0</v>
      </c>
      <c r="HN18">
        <v>81.599999999999994</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0.92500000000000004</v>
      </c>
      <c r="LI18">
        <v>1</v>
      </c>
      <c r="LJ18">
        <v>0</v>
      </c>
      <c r="LK18">
        <v>0</v>
      </c>
      <c r="LL18">
        <v>1</v>
      </c>
      <c r="LM18">
        <v>0.95</v>
      </c>
      <c r="LN18">
        <v>0</v>
      </c>
      <c r="LO18">
        <v>1</v>
      </c>
      <c r="LP18">
        <v>0.78</v>
      </c>
      <c r="LQ18">
        <v>0</v>
      </c>
      <c r="LR18">
        <v>1.1068694999999962E-2</v>
      </c>
      <c r="LS18">
        <v>0</v>
      </c>
      <c r="LT18">
        <v>0</v>
      </c>
      <c r="LU18">
        <v>0</v>
      </c>
      <c r="LV18">
        <v>0</v>
      </c>
      <c r="LW18">
        <v>0</v>
      </c>
      <c r="LX18">
        <v>0</v>
      </c>
      <c r="LY18">
        <v>3.063380281690141</v>
      </c>
      <c r="LZ18">
        <v>0</v>
      </c>
      <c r="MA18">
        <v>0</v>
      </c>
      <c r="MB18">
        <v>0</v>
      </c>
      <c r="MC18">
        <v>0</v>
      </c>
      <c r="MD18">
        <v>0</v>
      </c>
      <c r="ME18">
        <v>0</v>
      </c>
      <c r="MF18">
        <v>0</v>
      </c>
      <c r="MG18">
        <v>0</v>
      </c>
      <c r="MH18">
        <v>0</v>
      </c>
      <c r="MI18">
        <v>0</v>
      </c>
      <c r="MJ18">
        <v>0</v>
      </c>
      <c r="MK18">
        <v>0</v>
      </c>
      <c r="ML18">
        <v>0</v>
      </c>
      <c r="MM18">
        <v>0</v>
      </c>
      <c r="MN18">
        <v>0</v>
      </c>
      <c r="MO18">
        <v>0</v>
      </c>
      <c r="MP18">
        <v>0</v>
      </c>
      <c r="MQ18">
        <v>0</v>
      </c>
    </row>
    <row r="19" spans="1:355" x14ac:dyDescent="0.2">
      <c r="A19" t="str">
        <v>CDM AMS II G</v>
      </c>
      <c r="B19" t="str">
        <v>AMS-II.G. ver. 3</v>
      </c>
      <c r="C19" t="str">
        <v>VCS1216</v>
      </c>
      <c r="D19">
        <v>2017</v>
      </c>
      <c r="E19">
        <v>2010</v>
      </c>
      <c r="F19">
        <v>414109</v>
      </c>
      <c r="G19" t="str">
        <v>firewood</v>
      </c>
      <c r="H19">
        <v>2671.7941662528178</v>
      </c>
      <c r="I19">
        <v>4.0042896053594738E-3</v>
      </c>
      <c r="J19">
        <v>4.0041904882084818E-3</v>
      </c>
      <c r="K19" t="str">
        <v>cdm_imp_firewood</v>
      </c>
      <c r="L19">
        <v>1</v>
      </c>
      <c r="M19" t="str">
        <v>Central America</v>
      </c>
      <c r="N19" t="str">
        <v>Mexico</v>
      </c>
      <c r="O19" t="str">
        <v>Mexico tot</v>
      </c>
      <c r="P19">
        <v>3.7</v>
      </c>
      <c r="Q19">
        <v>0.87</v>
      </c>
      <c r="R19">
        <v>4.5999999999999999E-2</v>
      </c>
      <c r="S19">
        <v>0.28399999999999997</v>
      </c>
      <c r="T19">
        <v>4361</v>
      </c>
      <c r="U19">
        <v>0</v>
      </c>
      <c r="V19">
        <v>153</v>
      </c>
      <c r="W19">
        <v>0</v>
      </c>
      <c r="X19">
        <v>667233</v>
      </c>
      <c r="Y19">
        <v>1</v>
      </c>
      <c r="Z19">
        <v>0</v>
      </c>
      <c r="AA19">
        <v>0</v>
      </c>
      <c r="AB19">
        <v>0</v>
      </c>
      <c r="AC19">
        <v>0</v>
      </c>
      <c r="AD19">
        <v>0</v>
      </c>
      <c r="AE19">
        <v>0</v>
      </c>
      <c r="AF19">
        <v>0</v>
      </c>
      <c r="AG19">
        <v>0</v>
      </c>
      <c r="AH19">
        <v>0</v>
      </c>
      <c r="AI19">
        <v>0</v>
      </c>
      <c r="AJ19">
        <v>0</v>
      </c>
      <c r="AK19">
        <v>0</v>
      </c>
      <c r="AL19">
        <v>0</v>
      </c>
      <c r="AM19">
        <v>14.63013698630137</v>
      </c>
      <c r="AN19">
        <v>0</v>
      </c>
      <c r="AO19">
        <v>0</v>
      </c>
      <c r="AP19">
        <v>0</v>
      </c>
      <c r="AQ19">
        <v>0</v>
      </c>
      <c r="AR19">
        <v>0</v>
      </c>
      <c r="AS19">
        <v>0</v>
      </c>
      <c r="AT19">
        <v>0</v>
      </c>
      <c r="AU19">
        <v>0</v>
      </c>
      <c r="AV19">
        <v>0</v>
      </c>
      <c r="AW19">
        <v>0</v>
      </c>
      <c r="AX19">
        <v>0</v>
      </c>
      <c r="AY19">
        <v>0</v>
      </c>
      <c r="AZ19">
        <v>0</v>
      </c>
      <c r="BA19">
        <v>0</v>
      </c>
      <c r="BB19">
        <v>0</v>
      </c>
      <c r="BC19">
        <v>0.1</v>
      </c>
      <c r="BD19">
        <v>0</v>
      </c>
      <c r="BE19">
        <v>0</v>
      </c>
      <c r="BF19">
        <v>0</v>
      </c>
      <c r="BG19">
        <v>0</v>
      </c>
      <c r="BH19">
        <v>0</v>
      </c>
      <c r="BI19">
        <v>0</v>
      </c>
      <c r="BJ19">
        <v>0</v>
      </c>
      <c r="BK19">
        <v>0</v>
      </c>
      <c r="BL19">
        <v>0</v>
      </c>
      <c r="BM19">
        <v>0</v>
      </c>
      <c r="BN19">
        <v>0</v>
      </c>
      <c r="BO19">
        <v>0</v>
      </c>
      <c r="BP19">
        <v>0</v>
      </c>
      <c r="BQ19">
        <v>1.4999999999999999E-2</v>
      </c>
      <c r="BR19">
        <v>0</v>
      </c>
      <c r="BS19">
        <v>0</v>
      </c>
      <c r="BT19">
        <v>0</v>
      </c>
      <c r="BU19">
        <v>0</v>
      </c>
      <c r="BV19">
        <v>0</v>
      </c>
      <c r="BW19">
        <v>81.599999999999994</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1</v>
      </c>
      <c r="FR19">
        <v>0</v>
      </c>
      <c r="FS19">
        <v>0</v>
      </c>
      <c r="FT19">
        <v>0</v>
      </c>
      <c r="FU19">
        <v>0</v>
      </c>
      <c r="FV19">
        <v>0</v>
      </c>
      <c r="FW19">
        <v>0</v>
      </c>
      <c r="FX19">
        <v>6.8110507385015699</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0.21479999999999999</v>
      </c>
      <c r="GU19">
        <v>0</v>
      </c>
      <c r="GV19">
        <v>0</v>
      </c>
      <c r="GW19">
        <v>0</v>
      </c>
      <c r="GX19">
        <v>0</v>
      </c>
      <c r="GY19">
        <v>0</v>
      </c>
      <c r="GZ19">
        <v>0</v>
      </c>
      <c r="HA19">
        <v>0</v>
      </c>
      <c r="HB19">
        <v>0</v>
      </c>
      <c r="HC19">
        <v>0</v>
      </c>
      <c r="HD19">
        <v>0</v>
      </c>
      <c r="HE19">
        <v>0</v>
      </c>
      <c r="HF19">
        <v>0</v>
      </c>
      <c r="HG19">
        <v>0</v>
      </c>
      <c r="HH19">
        <v>1.4999999999999999E-2</v>
      </c>
      <c r="HI19">
        <v>0</v>
      </c>
      <c r="HJ19">
        <v>0</v>
      </c>
      <c r="HK19">
        <v>0</v>
      </c>
      <c r="HL19">
        <v>0</v>
      </c>
      <c r="HM19">
        <v>0</v>
      </c>
      <c r="HN19">
        <v>81.599999999999994</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0.5887</v>
      </c>
      <c r="LI19">
        <v>1</v>
      </c>
      <c r="LJ19">
        <v>0</v>
      </c>
      <c r="LK19">
        <v>0</v>
      </c>
      <c r="LL19">
        <v>1</v>
      </c>
      <c r="LM19">
        <v>0.95</v>
      </c>
      <c r="LN19">
        <v>0</v>
      </c>
      <c r="LO19">
        <v>1</v>
      </c>
      <c r="LP19">
        <v>0.78</v>
      </c>
      <c r="LQ19">
        <v>0</v>
      </c>
      <c r="LR19">
        <v>0.14011491799999998</v>
      </c>
      <c r="LS19">
        <v>0</v>
      </c>
      <c r="LT19">
        <v>0</v>
      </c>
      <c r="LU19">
        <v>0</v>
      </c>
      <c r="LV19">
        <v>0</v>
      </c>
      <c r="LW19">
        <v>0</v>
      </c>
      <c r="LX19">
        <v>0</v>
      </c>
      <c r="LY19">
        <v>3.063380281690141</v>
      </c>
      <c r="LZ19">
        <v>0</v>
      </c>
      <c r="MA19">
        <v>0</v>
      </c>
      <c r="MB19">
        <v>0</v>
      </c>
      <c r="MC19">
        <v>0</v>
      </c>
      <c r="MD19">
        <v>0</v>
      </c>
      <c r="ME19">
        <v>0</v>
      </c>
      <c r="MF19">
        <v>0</v>
      </c>
      <c r="MG19">
        <v>0</v>
      </c>
      <c r="MH19">
        <v>0</v>
      </c>
      <c r="MI19">
        <v>0</v>
      </c>
      <c r="MJ19">
        <v>0</v>
      </c>
      <c r="MK19">
        <v>0</v>
      </c>
      <c r="ML19">
        <v>0</v>
      </c>
      <c r="MM19">
        <v>0</v>
      </c>
      <c r="MN19">
        <v>0</v>
      </c>
      <c r="MO19">
        <v>0</v>
      </c>
      <c r="MP19">
        <v>0</v>
      </c>
      <c r="MQ19">
        <v>0</v>
      </c>
    </row>
    <row r="20" spans="1:355" x14ac:dyDescent="0.2">
      <c r="A20" t="str">
        <v>CDM AMS II G</v>
      </c>
      <c r="B20" t="str">
        <v>AMS-II.G. ver. 3</v>
      </c>
      <c r="C20" t="str">
        <v>VCS1216</v>
      </c>
      <c r="D20">
        <v>2018</v>
      </c>
      <c r="E20">
        <v>2010</v>
      </c>
      <c r="F20">
        <v>414109</v>
      </c>
      <c r="G20" t="str">
        <v>firewood</v>
      </c>
      <c r="H20">
        <v>3702.0938774222054</v>
      </c>
      <c r="I20">
        <v>4.0042896053594746E-3</v>
      </c>
      <c r="J20">
        <v>4.0041904882084818E-3</v>
      </c>
      <c r="K20" t="str">
        <v>cdm_imp_firewood</v>
      </c>
      <c r="L20">
        <v>1</v>
      </c>
      <c r="M20" t="str">
        <v>Central America</v>
      </c>
      <c r="N20" t="str">
        <v>Mexico</v>
      </c>
      <c r="O20" t="str">
        <v>Mexico tot</v>
      </c>
      <c r="P20">
        <v>3.7</v>
      </c>
      <c r="Q20">
        <v>0.87</v>
      </c>
      <c r="R20">
        <v>4.5999999999999999E-2</v>
      </c>
      <c r="S20">
        <v>0.28399999999999997</v>
      </c>
      <c r="T20">
        <v>4361</v>
      </c>
      <c r="U20">
        <v>0</v>
      </c>
      <c r="V20">
        <v>212</v>
      </c>
      <c r="W20">
        <v>0</v>
      </c>
      <c r="X20">
        <v>924532</v>
      </c>
      <c r="Y20">
        <v>1</v>
      </c>
      <c r="Z20">
        <v>0</v>
      </c>
      <c r="AA20">
        <v>0</v>
      </c>
      <c r="AB20">
        <v>0</v>
      </c>
      <c r="AC20">
        <v>0</v>
      </c>
      <c r="AD20">
        <v>0</v>
      </c>
      <c r="AE20">
        <v>0</v>
      </c>
      <c r="AF20">
        <v>0</v>
      </c>
      <c r="AG20">
        <v>0</v>
      </c>
      <c r="AH20">
        <v>0</v>
      </c>
      <c r="AI20">
        <v>0</v>
      </c>
      <c r="AJ20">
        <v>0</v>
      </c>
      <c r="AK20">
        <v>0</v>
      </c>
      <c r="AL20">
        <v>0</v>
      </c>
      <c r="AM20">
        <v>14.63013698630137</v>
      </c>
      <c r="AN20">
        <v>0</v>
      </c>
      <c r="AO20">
        <v>0</v>
      </c>
      <c r="AP20">
        <v>0</v>
      </c>
      <c r="AQ20">
        <v>0</v>
      </c>
      <c r="AR20">
        <v>0</v>
      </c>
      <c r="AS20">
        <v>0</v>
      </c>
      <c r="AT20">
        <v>0</v>
      </c>
      <c r="AU20">
        <v>0</v>
      </c>
      <c r="AV20">
        <v>0</v>
      </c>
      <c r="AW20">
        <v>0</v>
      </c>
      <c r="AX20">
        <v>0</v>
      </c>
      <c r="AY20">
        <v>0</v>
      </c>
      <c r="AZ20">
        <v>0</v>
      </c>
      <c r="BA20">
        <v>0</v>
      </c>
      <c r="BB20">
        <v>0</v>
      </c>
      <c r="BC20">
        <v>0.1</v>
      </c>
      <c r="BD20">
        <v>0</v>
      </c>
      <c r="BE20">
        <v>0</v>
      </c>
      <c r="BF20">
        <v>0</v>
      </c>
      <c r="BG20">
        <v>0</v>
      </c>
      <c r="BH20">
        <v>0</v>
      </c>
      <c r="BI20">
        <v>0</v>
      </c>
      <c r="BJ20">
        <v>0</v>
      </c>
      <c r="BK20">
        <v>0</v>
      </c>
      <c r="BL20">
        <v>0</v>
      </c>
      <c r="BM20">
        <v>0</v>
      </c>
      <c r="BN20">
        <v>0</v>
      </c>
      <c r="BO20">
        <v>0</v>
      </c>
      <c r="BP20">
        <v>0</v>
      </c>
      <c r="BQ20">
        <v>1.4999999999999999E-2</v>
      </c>
      <c r="BR20">
        <v>0</v>
      </c>
      <c r="BS20">
        <v>0</v>
      </c>
      <c r="BT20">
        <v>0</v>
      </c>
      <c r="BU20">
        <v>0</v>
      </c>
      <c r="BV20">
        <v>0</v>
      </c>
      <c r="BW20">
        <v>81.599999999999994</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1</v>
      </c>
      <c r="FR20">
        <v>0</v>
      </c>
      <c r="FS20">
        <v>0</v>
      </c>
      <c r="FT20">
        <v>0</v>
      </c>
      <c r="FU20">
        <v>0</v>
      </c>
      <c r="FV20">
        <v>0</v>
      </c>
      <c r="FW20">
        <v>0</v>
      </c>
      <c r="FX20">
        <v>6.8110507385015699</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0.21479999999999999</v>
      </c>
      <c r="GU20">
        <v>0</v>
      </c>
      <c r="GV20">
        <v>0</v>
      </c>
      <c r="GW20">
        <v>0</v>
      </c>
      <c r="GX20">
        <v>0</v>
      </c>
      <c r="GY20">
        <v>0</v>
      </c>
      <c r="GZ20">
        <v>0</v>
      </c>
      <c r="HA20">
        <v>0</v>
      </c>
      <c r="HB20">
        <v>0</v>
      </c>
      <c r="HC20">
        <v>0</v>
      </c>
      <c r="HD20">
        <v>0</v>
      </c>
      <c r="HE20">
        <v>0</v>
      </c>
      <c r="HF20">
        <v>0</v>
      </c>
      <c r="HG20">
        <v>0</v>
      </c>
      <c r="HH20">
        <v>1.4999999999999999E-2</v>
      </c>
      <c r="HI20">
        <v>0</v>
      </c>
      <c r="HJ20">
        <v>0</v>
      </c>
      <c r="HK20">
        <v>0</v>
      </c>
      <c r="HL20">
        <v>0</v>
      </c>
      <c r="HM20">
        <v>0</v>
      </c>
      <c r="HN20">
        <v>81.599999999999994</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0.5887</v>
      </c>
      <c r="LI20">
        <v>1</v>
      </c>
      <c r="LJ20">
        <v>0</v>
      </c>
      <c r="LK20">
        <v>0</v>
      </c>
      <c r="LL20">
        <v>1</v>
      </c>
      <c r="LM20">
        <v>0.95</v>
      </c>
      <c r="LN20">
        <v>0</v>
      </c>
      <c r="LO20">
        <v>1</v>
      </c>
      <c r="LP20">
        <v>0.78</v>
      </c>
      <c r="LQ20">
        <v>0</v>
      </c>
      <c r="LR20">
        <v>0.14011491799999998</v>
      </c>
      <c r="LS20">
        <v>0</v>
      </c>
      <c r="LT20">
        <v>0</v>
      </c>
      <c r="LU20">
        <v>0</v>
      </c>
      <c r="LV20">
        <v>0</v>
      </c>
      <c r="LW20">
        <v>0</v>
      </c>
      <c r="LX20">
        <v>0</v>
      </c>
      <c r="LY20">
        <v>3.063380281690141</v>
      </c>
      <c r="LZ20">
        <v>0</v>
      </c>
      <c r="MA20">
        <v>0</v>
      </c>
      <c r="MB20">
        <v>0</v>
      </c>
      <c r="MC20">
        <v>0</v>
      </c>
      <c r="MD20">
        <v>0</v>
      </c>
      <c r="ME20">
        <v>0</v>
      </c>
      <c r="MF20">
        <v>0</v>
      </c>
      <c r="MG20">
        <v>0</v>
      </c>
      <c r="MH20">
        <v>0</v>
      </c>
      <c r="MI20">
        <v>0</v>
      </c>
      <c r="MJ20">
        <v>0</v>
      </c>
      <c r="MK20">
        <v>0</v>
      </c>
      <c r="ML20">
        <v>0</v>
      </c>
      <c r="MM20">
        <v>0</v>
      </c>
      <c r="MN20">
        <v>0</v>
      </c>
      <c r="MO20">
        <v>0</v>
      </c>
      <c r="MP20">
        <v>0</v>
      </c>
      <c r="MQ20">
        <v>0</v>
      </c>
    </row>
    <row r="21" spans="1:355" x14ac:dyDescent="0.2">
      <c r="A21" t="str">
        <v>CDM AMS II G</v>
      </c>
      <c r="B21" t="str">
        <v>AMS-II.G. ver. 3</v>
      </c>
      <c r="C21" t="str">
        <v>VCS1216</v>
      </c>
      <c r="D21">
        <v>2017</v>
      </c>
      <c r="E21">
        <v>2011</v>
      </c>
      <c r="F21">
        <v>414109</v>
      </c>
      <c r="G21" t="str">
        <v>firewood</v>
      </c>
      <c r="H21">
        <v>5160.0257680428385</v>
      </c>
      <c r="I21">
        <v>3.9565530988572356E-3</v>
      </c>
      <c r="J21">
        <v>3.9564551633157136E-3</v>
      </c>
      <c r="K21" t="str">
        <v>cdm_imp_firewood</v>
      </c>
      <c r="L21">
        <v>1</v>
      </c>
      <c r="M21" t="str">
        <v>Central America</v>
      </c>
      <c r="N21" t="str">
        <v>Mexico</v>
      </c>
      <c r="O21" t="str">
        <v>Mexico tot</v>
      </c>
      <c r="P21">
        <v>3.7</v>
      </c>
      <c r="Q21">
        <v>0.87</v>
      </c>
      <c r="R21">
        <v>4.5999999999999999E-2</v>
      </c>
      <c r="S21">
        <v>0.28399999999999997</v>
      </c>
      <c r="T21">
        <v>8524</v>
      </c>
      <c r="U21">
        <v>0</v>
      </c>
      <c r="V21">
        <v>153</v>
      </c>
      <c r="W21">
        <v>0</v>
      </c>
      <c r="X21">
        <v>1304172</v>
      </c>
      <c r="Y21">
        <v>1</v>
      </c>
      <c r="Z21">
        <v>0</v>
      </c>
      <c r="AA21">
        <v>0</v>
      </c>
      <c r="AB21">
        <v>0</v>
      </c>
      <c r="AC21">
        <v>0</v>
      </c>
      <c r="AD21">
        <v>0</v>
      </c>
      <c r="AE21">
        <v>0</v>
      </c>
      <c r="AF21">
        <v>0</v>
      </c>
      <c r="AG21">
        <v>0</v>
      </c>
      <c r="AH21">
        <v>0</v>
      </c>
      <c r="AI21">
        <v>0</v>
      </c>
      <c r="AJ21">
        <v>0</v>
      </c>
      <c r="AK21">
        <v>0</v>
      </c>
      <c r="AL21">
        <v>0</v>
      </c>
      <c r="AM21">
        <v>14.63013698630137</v>
      </c>
      <c r="AN21">
        <v>0</v>
      </c>
      <c r="AO21">
        <v>0</v>
      </c>
      <c r="AP21">
        <v>0</v>
      </c>
      <c r="AQ21">
        <v>0</v>
      </c>
      <c r="AR21">
        <v>0</v>
      </c>
      <c r="AS21">
        <v>0</v>
      </c>
      <c r="AT21">
        <v>0</v>
      </c>
      <c r="AU21">
        <v>0</v>
      </c>
      <c r="AV21">
        <v>0</v>
      </c>
      <c r="AW21">
        <v>0</v>
      </c>
      <c r="AX21">
        <v>0</v>
      </c>
      <c r="AY21">
        <v>0</v>
      </c>
      <c r="AZ21">
        <v>0</v>
      </c>
      <c r="BA21">
        <v>0</v>
      </c>
      <c r="BB21">
        <v>0</v>
      </c>
      <c r="BC21">
        <v>0.1</v>
      </c>
      <c r="BD21">
        <v>0</v>
      </c>
      <c r="BE21">
        <v>0</v>
      </c>
      <c r="BF21">
        <v>0</v>
      </c>
      <c r="BG21">
        <v>0</v>
      </c>
      <c r="BH21">
        <v>0</v>
      </c>
      <c r="BI21">
        <v>0</v>
      </c>
      <c r="BJ21">
        <v>0</v>
      </c>
      <c r="BK21">
        <v>0</v>
      </c>
      <c r="BL21">
        <v>0</v>
      </c>
      <c r="BM21">
        <v>0</v>
      </c>
      <c r="BN21">
        <v>0</v>
      </c>
      <c r="BO21">
        <v>0</v>
      </c>
      <c r="BP21">
        <v>0</v>
      </c>
      <c r="BQ21">
        <v>1.4999999999999999E-2</v>
      </c>
      <c r="BR21">
        <v>0</v>
      </c>
      <c r="BS21">
        <v>0</v>
      </c>
      <c r="BT21">
        <v>0</v>
      </c>
      <c r="BU21">
        <v>0</v>
      </c>
      <c r="BV21">
        <v>0</v>
      </c>
      <c r="BW21">
        <v>81.599999999999994</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1</v>
      </c>
      <c r="FR21">
        <v>0</v>
      </c>
      <c r="FS21">
        <v>0</v>
      </c>
      <c r="FT21">
        <v>0</v>
      </c>
      <c r="FU21">
        <v>0</v>
      </c>
      <c r="FV21">
        <v>0</v>
      </c>
      <c r="FW21">
        <v>0</v>
      </c>
      <c r="FX21">
        <v>6.9042647410577498</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0.21190000000000001</v>
      </c>
      <c r="GU21">
        <v>0</v>
      </c>
      <c r="GV21">
        <v>0</v>
      </c>
      <c r="GW21">
        <v>0</v>
      </c>
      <c r="GX21">
        <v>0</v>
      </c>
      <c r="GY21">
        <v>0</v>
      </c>
      <c r="GZ21">
        <v>0</v>
      </c>
      <c r="HA21">
        <v>0</v>
      </c>
      <c r="HB21">
        <v>0</v>
      </c>
      <c r="HC21">
        <v>0</v>
      </c>
      <c r="HD21">
        <v>0</v>
      </c>
      <c r="HE21">
        <v>0</v>
      </c>
      <c r="HF21">
        <v>0</v>
      </c>
      <c r="HG21">
        <v>0</v>
      </c>
      <c r="HH21">
        <v>1.4999999999999999E-2</v>
      </c>
      <c r="HI21">
        <v>0</v>
      </c>
      <c r="HJ21">
        <v>0</v>
      </c>
      <c r="HK21">
        <v>0</v>
      </c>
      <c r="HL21">
        <v>0</v>
      </c>
      <c r="HM21">
        <v>0</v>
      </c>
      <c r="HN21">
        <v>81.599999999999994</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0.5887</v>
      </c>
      <c r="LI21">
        <v>1</v>
      </c>
      <c r="LJ21">
        <v>0</v>
      </c>
      <c r="LK21">
        <v>0</v>
      </c>
      <c r="LL21">
        <v>1</v>
      </c>
      <c r="LM21">
        <v>0.95</v>
      </c>
      <c r="LN21">
        <v>0</v>
      </c>
      <c r="LO21">
        <v>1</v>
      </c>
      <c r="LP21">
        <v>0.78</v>
      </c>
      <c r="LQ21">
        <v>0</v>
      </c>
      <c r="LR21">
        <v>0.14011491799999998</v>
      </c>
      <c r="LS21">
        <v>0</v>
      </c>
      <c r="LT21">
        <v>0</v>
      </c>
      <c r="LU21">
        <v>0</v>
      </c>
      <c r="LV21">
        <v>0</v>
      </c>
      <c r="LW21">
        <v>0</v>
      </c>
      <c r="LX21">
        <v>0</v>
      </c>
      <c r="LY21">
        <v>3.063380281690141</v>
      </c>
      <c r="LZ21">
        <v>0</v>
      </c>
      <c r="MA21">
        <v>0</v>
      </c>
      <c r="MB21">
        <v>0</v>
      </c>
      <c r="MC21">
        <v>0</v>
      </c>
      <c r="MD21">
        <v>0</v>
      </c>
      <c r="ME21">
        <v>0</v>
      </c>
      <c r="MF21">
        <v>0</v>
      </c>
      <c r="MG21">
        <v>0</v>
      </c>
      <c r="MH21">
        <v>0</v>
      </c>
      <c r="MI21">
        <v>0</v>
      </c>
      <c r="MJ21">
        <v>0</v>
      </c>
      <c r="MK21">
        <v>0</v>
      </c>
      <c r="ML21">
        <v>0</v>
      </c>
      <c r="MM21">
        <v>0</v>
      </c>
      <c r="MN21">
        <v>0</v>
      </c>
      <c r="MO21">
        <v>0</v>
      </c>
      <c r="MP21">
        <v>0</v>
      </c>
      <c r="MQ21">
        <v>0</v>
      </c>
    </row>
    <row r="22" spans="1:355" x14ac:dyDescent="0.2">
      <c r="A22" t="str">
        <v>CDM AMS II G</v>
      </c>
      <c r="B22" t="str">
        <v>AMS-II.G. ver. 3</v>
      </c>
      <c r="C22" t="str">
        <v>VCS1216</v>
      </c>
      <c r="D22">
        <v>2018</v>
      </c>
      <c r="E22">
        <v>2011</v>
      </c>
      <c r="F22">
        <v>414109</v>
      </c>
      <c r="G22" t="str">
        <v>firewood</v>
      </c>
      <c r="H22">
        <v>7149.8396263077229</v>
      </c>
      <c r="I22">
        <v>3.9565530988572347E-3</v>
      </c>
      <c r="J22">
        <v>3.9564551633157136E-3</v>
      </c>
      <c r="K22" t="str">
        <v>cdm_imp_firewood</v>
      </c>
      <c r="L22">
        <v>1</v>
      </c>
      <c r="M22" t="str">
        <v>Central America</v>
      </c>
      <c r="N22" t="str">
        <v>Mexico</v>
      </c>
      <c r="O22" t="str">
        <v>Mexico tot</v>
      </c>
      <c r="P22">
        <v>3.7</v>
      </c>
      <c r="Q22">
        <v>0.87</v>
      </c>
      <c r="R22">
        <v>4.5999999999999999E-2</v>
      </c>
      <c r="S22">
        <v>0.28399999999999997</v>
      </c>
      <c r="T22">
        <v>8524</v>
      </c>
      <c r="U22">
        <v>0</v>
      </c>
      <c r="V22">
        <v>212</v>
      </c>
      <c r="W22">
        <v>0</v>
      </c>
      <c r="X22">
        <v>1807088</v>
      </c>
      <c r="Y22">
        <v>1</v>
      </c>
      <c r="Z22">
        <v>0</v>
      </c>
      <c r="AA22">
        <v>0</v>
      </c>
      <c r="AB22">
        <v>0</v>
      </c>
      <c r="AC22">
        <v>0</v>
      </c>
      <c r="AD22">
        <v>0</v>
      </c>
      <c r="AE22">
        <v>0</v>
      </c>
      <c r="AF22">
        <v>0</v>
      </c>
      <c r="AG22">
        <v>0</v>
      </c>
      <c r="AH22">
        <v>0</v>
      </c>
      <c r="AI22">
        <v>0</v>
      </c>
      <c r="AJ22">
        <v>0</v>
      </c>
      <c r="AK22">
        <v>0</v>
      </c>
      <c r="AL22">
        <v>0</v>
      </c>
      <c r="AM22">
        <v>14.63013698630137</v>
      </c>
      <c r="AN22">
        <v>0</v>
      </c>
      <c r="AO22">
        <v>0</v>
      </c>
      <c r="AP22">
        <v>0</v>
      </c>
      <c r="AQ22">
        <v>0</v>
      </c>
      <c r="AR22">
        <v>0</v>
      </c>
      <c r="AS22">
        <v>0</v>
      </c>
      <c r="AT22">
        <v>0</v>
      </c>
      <c r="AU22">
        <v>0</v>
      </c>
      <c r="AV22">
        <v>0</v>
      </c>
      <c r="AW22">
        <v>0</v>
      </c>
      <c r="AX22">
        <v>0</v>
      </c>
      <c r="AY22">
        <v>0</v>
      </c>
      <c r="AZ22">
        <v>0</v>
      </c>
      <c r="BA22">
        <v>0</v>
      </c>
      <c r="BB22">
        <v>0</v>
      </c>
      <c r="BC22">
        <v>0.1</v>
      </c>
      <c r="BD22">
        <v>0</v>
      </c>
      <c r="BE22">
        <v>0</v>
      </c>
      <c r="BF22">
        <v>0</v>
      </c>
      <c r="BG22">
        <v>0</v>
      </c>
      <c r="BH22">
        <v>0</v>
      </c>
      <c r="BI22">
        <v>0</v>
      </c>
      <c r="BJ22">
        <v>0</v>
      </c>
      <c r="BK22">
        <v>0</v>
      </c>
      <c r="BL22">
        <v>0</v>
      </c>
      <c r="BM22">
        <v>0</v>
      </c>
      <c r="BN22">
        <v>0</v>
      </c>
      <c r="BO22">
        <v>0</v>
      </c>
      <c r="BP22">
        <v>0</v>
      </c>
      <c r="BQ22">
        <v>1.4999999999999999E-2</v>
      </c>
      <c r="BR22">
        <v>0</v>
      </c>
      <c r="BS22">
        <v>0</v>
      </c>
      <c r="BT22">
        <v>0</v>
      </c>
      <c r="BU22">
        <v>0</v>
      </c>
      <c r="BV22">
        <v>0</v>
      </c>
      <c r="BW22">
        <v>81.599999999999994</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1</v>
      </c>
      <c r="FR22">
        <v>0</v>
      </c>
      <c r="FS22">
        <v>0</v>
      </c>
      <c r="FT22">
        <v>0</v>
      </c>
      <c r="FU22">
        <v>0</v>
      </c>
      <c r="FV22">
        <v>0</v>
      </c>
      <c r="FW22">
        <v>0</v>
      </c>
      <c r="FX22">
        <v>6.9042647410577498</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0.21190000000000001</v>
      </c>
      <c r="GU22">
        <v>0</v>
      </c>
      <c r="GV22">
        <v>0</v>
      </c>
      <c r="GW22">
        <v>0</v>
      </c>
      <c r="GX22">
        <v>0</v>
      </c>
      <c r="GY22">
        <v>0</v>
      </c>
      <c r="GZ22">
        <v>0</v>
      </c>
      <c r="HA22">
        <v>0</v>
      </c>
      <c r="HB22">
        <v>0</v>
      </c>
      <c r="HC22">
        <v>0</v>
      </c>
      <c r="HD22">
        <v>0</v>
      </c>
      <c r="HE22">
        <v>0</v>
      </c>
      <c r="HF22">
        <v>0</v>
      </c>
      <c r="HG22">
        <v>0</v>
      </c>
      <c r="HH22">
        <v>1.4999999999999999E-2</v>
      </c>
      <c r="HI22">
        <v>0</v>
      </c>
      <c r="HJ22">
        <v>0</v>
      </c>
      <c r="HK22">
        <v>0</v>
      </c>
      <c r="HL22">
        <v>0</v>
      </c>
      <c r="HM22">
        <v>0</v>
      </c>
      <c r="HN22">
        <v>81.599999999999994</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0.5887</v>
      </c>
      <c r="LI22">
        <v>1</v>
      </c>
      <c r="LJ22">
        <v>0</v>
      </c>
      <c r="LK22">
        <v>0</v>
      </c>
      <c r="LL22">
        <v>1</v>
      </c>
      <c r="LM22">
        <v>0.95</v>
      </c>
      <c r="LN22">
        <v>0</v>
      </c>
      <c r="LO22">
        <v>1</v>
      </c>
      <c r="LP22">
        <v>0.78</v>
      </c>
      <c r="LQ22">
        <v>0</v>
      </c>
      <c r="LR22">
        <v>0.14011491799999998</v>
      </c>
      <c r="LS22">
        <v>0</v>
      </c>
      <c r="LT22">
        <v>0</v>
      </c>
      <c r="LU22">
        <v>0</v>
      </c>
      <c r="LV22">
        <v>0</v>
      </c>
      <c r="LW22">
        <v>0</v>
      </c>
      <c r="LX22">
        <v>0</v>
      </c>
      <c r="LY22">
        <v>3.063380281690141</v>
      </c>
      <c r="LZ22">
        <v>0</v>
      </c>
      <c r="MA22">
        <v>0</v>
      </c>
      <c r="MB22">
        <v>0</v>
      </c>
      <c r="MC22">
        <v>0</v>
      </c>
      <c r="MD22">
        <v>0</v>
      </c>
      <c r="ME22">
        <v>0</v>
      </c>
      <c r="MF22">
        <v>0</v>
      </c>
      <c r="MG22">
        <v>0</v>
      </c>
      <c r="MH22">
        <v>0</v>
      </c>
      <c r="MI22">
        <v>0</v>
      </c>
      <c r="MJ22">
        <v>0</v>
      </c>
      <c r="MK22">
        <v>0</v>
      </c>
      <c r="ML22">
        <v>0</v>
      </c>
      <c r="MM22">
        <v>0</v>
      </c>
      <c r="MN22">
        <v>0</v>
      </c>
      <c r="MO22">
        <v>0</v>
      </c>
      <c r="MP22">
        <v>0</v>
      </c>
      <c r="MQ22">
        <v>0</v>
      </c>
    </row>
    <row r="23" spans="1:355" x14ac:dyDescent="0.2">
      <c r="A23" t="str">
        <v>CDM AMS II G</v>
      </c>
      <c r="B23" t="str">
        <v>AMS-II.G. ver. 3</v>
      </c>
      <c r="C23" t="str">
        <v>VCS1216</v>
      </c>
      <c r="D23">
        <v>2017</v>
      </c>
      <c r="E23">
        <v>2013</v>
      </c>
      <c r="F23">
        <v>414109</v>
      </c>
      <c r="G23" t="str">
        <v>firewood</v>
      </c>
      <c r="H23">
        <v>2392.3632835967483</v>
      </c>
      <c r="I23">
        <v>4.026876469404507E-3</v>
      </c>
      <c r="J23">
        <v>4.0267767931666766E-3</v>
      </c>
      <c r="K23" t="str">
        <v>cdm_imp_firewood</v>
      </c>
      <c r="L23">
        <v>1</v>
      </c>
      <c r="M23" t="str">
        <v>Central America</v>
      </c>
      <c r="N23" t="str">
        <v>Mexico</v>
      </c>
      <c r="O23" t="str">
        <v>Mexico tot</v>
      </c>
      <c r="P23">
        <v>3.7</v>
      </c>
      <c r="Q23">
        <v>0.87</v>
      </c>
      <c r="R23">
        <v>4.5999999999999999E-2</v>
      </c>
      <c r="S23">
        <v>0.28399999999999997</v>
      </c>
      <c r="T23">
        <v>3883</v>
      </c>
      <c r="U23">
        <v>0</v>
      </c>
      <c r="V23">
        <v>153</v>
      </c>
      <c r="W23">
        <v>0</v>
      </c>
      <c r="X23">
        <v>594099</v>
      </c>
      <c r="Y23">
        <v>1</v>
      </c>
      <c r="Z23">
        <v>0</v>
      </c>
      <c r="AA23">
        <v>0</v>
      </c>
      <c r="AB23">
        <v>0</v>
      </c>
      <c r="AC23">
        <v>0</v>
      </c>
      <c r="AD23">
        <v>0</v>
      </c>
      <c r="AE23">
        <v>0</v>
      </c>
      <c r="AF23">
        <v>0</v>
      </c>
      <c r="AG23">
        <v>0</v>
      </c>
      <c r="AH23">
        <v>0</v>
      </c>
      <c r="AI23">
        <v>0</v>
      </c>
      <c r="AJ23">
        <v>0</v>
      </c>
      <c r="AK23">
        <v>0</v>
      </c>
      <c r="AL23">
        <v>0</v>
      </c>
      <c r="AM23">
        <v>14.63013698630137</v>
      </c>
      <c r="AN23">
        <v>0</v>
      </c>
      <c r="AO23">
        <v>0</v>
      </c>
      <c r="AP23">
        <v>0</v>
      </c>
      <c r="AQ23">
        <v>0</v>
      </c>
      <c r="AR23">
        <v>0</v>
      </c>
      <c r="AS23">
        <v>0</v>
      </c>
      <c r="AT23">
        <v>0</v>
      </c>
      <c r="AU23">
        <v>0</v>
      </c>
      <c r="AV23">
        <v>0</v>
      </c>
      <c r="AW23">
        <v>0</v>
      </c>
      <c r="AX23">
        <v>0</v>
      </c>
      <c r="AY23">
        <v>0</v>
      </c>
      <c r="AZ23">
        <v>0</v>
      </c>
      <c r="BA23">
        <v>0</v>
      </c>
      <c r="BB23">
        <v>0</v>
      </c>
      <c r="BC23">
        <v>0.1</v>
      </c>
      <c r="BD23">
        <v>0</v>
      </c>
      <c r="BE23">
        <v>0</v>
      </c>
      <c r="BF23">
        <v>0</v>
      </c>
      <c r="BG23">
        <v>0</v>
      </c>
      <c r="BH23">
        <v>0</v>
      </c>
      <c r="BI23">
        <v>0</v>
      </c>
      <c r="BJ23">
        <v>0</v>
      </c>
      <c r="BK23">
        <v>0</v>
      </c>
      <c r="BL23">
        <v>0</v>
      </c>
      <c r="BM23">
        <v>0</v>
      </c>
      <c r="BN23">
        <v>0</v>
      </c>
      <c r="BO23">
        <v>0</v>
      </c>
      <c r="BP23">
        <v>0</v>
      </c>
      <c r="BQ23">
        <v>1.4999999999999999E-2</v>
      </c>
      <c r="BR23">
        <v>0</v>
      </c>
      <c r="BS23">
        <v>0</v>
      </c>
      <c r="BT23">
        <v>0</v>
      </c>
      <c r="BU23">
        <v>0</v>
      </c>
      <c r="BV23">
        <v>0</v>
      </c>
      <c r="BW23">
        <v>81.599999999999994</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1</v>
      </c>
      <c r="FR23">
        <v>0</v>
      </c>
      <c r="FS23">
        <v>0</v>
      </c>
      <c r="FT23">
        <v>0</v>
      </c>
      <c r="FU23">
        <v>0</v>
      </c>
      <c r="FV23">
        <v>0</v>
      </c>
      <c r="FW23">
        <v>0</v>
      </c>
      <c r="FX23">
        <v>6.766945877105166</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0.2162</v>
      </c>
      <c r="GU23">
        <v>0</v>
      </c>
      <c r="GV23">
        <v>0</v>
      </c>
      <c r="GW23">
        <v>0</v>
      </c>
      <c r="GX23">
        <v>0</v>
      </c>
      <c r="GY23">
        <v>0</v>
      </c>
      <c r="GZ23">
        <v>0</v>
      </c>
      <c r="HA23">
        <v>0</v>
      </c>
      <c r="HB23">
        <v>0</v>
      </c>
      <c r="HC23">
        <v>0</v>
      </c>
      <c r="HD23">
        <v>0</v>
      </c>
      <c r="HE23">
        <v>0</v>
      </c>
      <c r="HF23">
        <v>0</v>
      </c>
      <c r="HG23">
        <v>0</v>
      </c>
      <c r="HH23">
        <v>1.4999999999999999E-2</v>
      </c>
      <c r="HI23">
        <v>0</v>
      </c>
      <c r="HJ23">
        <v>0</v>
      </c>
      <c r="HK23">
        <v>0</v>
      </c>
      <c r="HL23">
        <v>0</v>
      </c>
      <c r="HM23">
        <v>0</v>
      </c>
      <c r="HN23">
        <v>81.599999999999994</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0.5887</v>
      </c>
      <c r="LI23">
        <v>1</v>
      </c>
      <c r="LJ23">
        <v>0</v>
      </c>
      <c r="LK23">
        <v>0</v>
      </c>
      <c r="LL23">
        <v>1</v>
      </c>
      <c r="LM23">
        <v>0.95</v>
      </c>
      <c r="LN23">
        <v>0</v>
      </c>
      <c r="LO23">
        <v>1</v>
      </c>
      <c r="LP23">
        <v>0.78</v>
      </c>
      <c r="LQ23">
        <v>0</v>
      </c>
      <c r="LR23">
        <v>0.14011491799999998</v>
      </c>
      <c r="LS23">
        <v>0</v>
      </c>
      <c r="LT23">
        <v>0</v>
      </c>
      <c r="LU23">
        <v>0</v>
      </c>
      <c r="LV23">
        <v>0</v>
      </c>
      <c r="LW23">
        <v>0</v>
      </c>
      <c r="LX23">
        <v>0</v>
      </c>
      <c r="LY23">
        <v>3.063380281690141</v>
      </c>
      <c r="LZ23">
        <v>0</v>
      </c>
      <c r="MA23">
        <v>0</v>
      </c>
      <c r="MB23">
        <v>0</v>
      </c>
      <c r="MC23">
        <v>0</v>
      </c>
      <c r="MD23">
        <v>0</v>
      </c>
      <c r="ME23">
        <v>0</v>
      </c>
      <c r="MF23">
        <v>0</v>
      </c>
      <c r="MG23">
        <v>0</v>
      </c>
      <c r="MH23">
        <v>0</v>
      </c>
      <c r="MI23">
        <v>0</v>
      </c>
      <c r="MJ23">
        <v>0</v>
      </c>
      <c r="MK23">
        <v>0</v>
      </c>
      <c r="ML23">
        <v>0</v>
      </c>
      <c r="MM23">
        <v>0</v>
      </c>
      <c r="MN23">
        <v>0</v>
      </c>
      <c r="MO23">
        <v>0</v>
      </c>
      <c r="MP23">
        <v>0</v>
      </c>
      <c r="MQ23">
        <v>0</v>
      </c>
    </row>
    <row r="24" spans="1:355" x14ac:dyDescent="0.2">
      <c r="A24" t="str">
        <v>CDM AMS II G</v>
      </c>
      <c r="B24" t="str">
        <v>AMS-II.G. ver. 3</v>
      </c>
      <c r="C24" t="str">
        <v>VCS1216</v>
      </c>
      <c r="D24">
        <v>2018</v>
      </c>
      <c r="E24">
        <v>2013</v>
      </c>
      <c r="F24">
        <v>414109</v>
      </c>
      <c r="G24" t="str">
        <v>firewood</v>
      </c>
      <c r="H24">
        <v>3314.908602107912</v>
      </c>
      <c r="I24">
        <v>4.0268764694045061E-3</v>
      </c>
      <c r="J24">
        <v>4.0267767931666766E-3</v>
      </c>
      <c r="K24" t="str">
        <v>cdm_imp_firewood</v>
      </c>
      <c r="L24">
        <v>1</v>
      </c>
      <c r="M24" t="str">
        <v>Central America</v>
      </c>
      <c r="N24" t="str">
        <v>Mexico</v>
      </c>
      <c r="O24" t="str">
        <v>Mexico tot</v>
      </c>
      <c r="P24">
        <v>3.7</v>
      </c>
      <c r="Q24">
        <v>0.87</v>
      </c>
      <c r="R24">
        <v>4.5999999999999999E-2</v>
      </c>
      <c r="S24">
        <v>0.28399999999999997</v>
      </c>
      <c r="T24">
        <v>3883</v>
      </c>
      <c r="U24">
        <v>0</v>
      </c>
      <c r="V24">
        <v>212</v>
      </c>
      <c r="W24">
        <v>0</v>
      </c>
      <c r="X24">
        <v>823196</v>
      </c>
      <c r="Y24">
        <v>1</v>
      </c>
      <c r="Z24">
        <v>0</v>
      </c>
      <c r="AA24">
        <v>0</v>
      </c>
      <c r="AB24">
        <v>0</v>
      </c>
      <c r="AC24">
        <v>0</v>
      </c>
      <c r="AD24">
        <v>0</v>
      </c>
      <c r="AE24">
        <v>0</v>
      </c>
      <c r="AF24">
        <v>0</v>
      </c>
      <c r="AG24">
        <v>0</v>
      </c>
      <c r="AH24">
        <v>0</v>
      </c>
      <c r="AI24">
        <v>0</v>
      </c>
      <c r="AJ24">
        <v>0</v>
      </c>
      <c r="AK24">
        <v>0</v>
      </c>
      <c r="AL24">
        <v>0</v>
      </c>
      <c r="AM24">
        <v>14.63013698630137</v>
      </c>
      <c r="AN24">
        <v>0</v>
      </c>
      <c r="AO24">
        <v>0</v>
      </c>
      <c r="AP24">
        <v>0</v>
      </c>
      <c r="AQ24">
        <v>0</v>
      </c>
      <c r="AR24">
        <v>0</v>
      </c>
      <c r="AS24">
        <v>0</v>
      </c>
      <c r="AT24">
        <v>0</v>
      </c>
      <c r="AU24">
        <v>0</v>
      </c>
      <c r="AV24">
        <v>0</v>
      </c>
      <c r="AW24">
        <v>0</v>
      </c>
      <c r="AX24">
        <v>0</v>
      </c>
      <c r="AY24">
        <v>0</v>
      </c>
      <c r="AZ24">
        <v>0</v>
      </c>
      <c r="BA24">
        <v>0</v>
      </c>
      <c r="BB24">
        <v>0</v>
      </c>
      <c r="BC24">
        <v>0.1</v>
      </c>
      <c r="BD24">
        <v>0</v>
      </c>
      <c r="BE24">
        <v>0</v>
      </c>
      <c r="BF24">
        <v>0</v>
      </c>
      <c r="BG24">
        <v>0</v>
      </c>
      <c r="BH24">
        <v>0</v>
      </c>
      <c r="BI24">
        <v>0</v>
      </c>
      <c r="BJ24">
        <v>0</v>
      </c>
      <c r="BK24">
        <v>0</v>
      </c>
      <c r="BL24">
        <v>0</v>
      </c>
      <c r="BM24">
        <v>0</v>
      </c>
      <c r="BN24">
        <v>0</v>
      </c>
      <c r="BO24">
        <v>0</v>
      </c>
      <c r="BP24">
        <v>0</v>
      </c>
      <c r="BQ24">
        <v>1.4999999999999999E-2</v>
      </c>
      <c r="BR24">
        <v>0</v>
      </c>
      <c r="BS24">
        <v>0</v>
      </c>
      <c r="BT24">
        <v>0</v>
      </c>
      <c r="BU24">
        <v>0</v>
      </c>
      <c r="BV24">
        <v>0</v>
      </c>
      <c r="BW24">
        <v>81.599999999999994</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1</v>
      </c>
      <c r="FR24">
        <v>0</v>
      </c>
      <c r="FS24">
        <v>0</v>
      </c>
      <c r="FT24">
        <v>0</v>
      </c>
      <c r="FU24">
        <v>0</v>
      </c>
      <c r="FV24">
        <v>0</v>
      </c>
      <c r="FW24">
        <v>0</v>
      </c>
      <c r="FX24">
        <v>6.766945877105166</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0.2162</v>
      </c>
      <c r="GU24">
        <v>0</v>
      </c>
      <c r="GV24">
        <v>0</v>
      </c>
      <c r="GW24">
        <v>0</v>
      </c>
      <c r="GX24">
        <v>0</v>
      </c>
      <c r="GY24">
        <v>0</v>
      </c>
      <c r="GZ24">
        <v>0</v>
      </c>
      <c r="HA24">
        <v>0</v>
      </c>
      <c r="HB24">
        <v>0</v>
      </c>
      <c r="HC24">
        <v>0</v>
      </c>
      <c r="HD24">
        <v>0</v>
      </c>
      <c r="HE24">
        <v>0</v>
      </c>
      <c r="HF24">
        <v>0</v>
      </c>
      <c r="HG24">
        <v>0</v>
      </c>
      <c r="HH24">
        <v>1.4999999999999999E-2</v>
      </c>
      <c r="HI24">
        <v>0</v>
      </c>
      <c r="HJ24">
        <v>0</v>
      </c>
      <c r="HK24">
        <v>0</v>
      </c>
      <c r="HL24">
        <v>0</v>
      </c>
      <c r="HM24">
        <v>0</v>
      </c>
      <c r="HN24">
        <v>81.599999999999994</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0.5887</v>
      </c>
      <c r="LI24">
        <v>1</v>
      </c>
      <c r="LJ24">
        <v>0</v>
      </c>
      <c r="LK24">
        <v>0</v>
      </c>
      <c r="LL24">
        <v>1</v>
      </c>
      <c r="LM24">
        <v>0.95</v>
      </c>
      <c r="LN24">
        <v>0</v>
      </c>
      <c r="LO24">
        <v>1</v>
      </c>
      <c r="LP24">
        <v>0.78</v>
      </c>
      <c r="LQ24">
        <v>0</v>
      </c>
      <c r="LR24">
        <v>0.14011491799999998</v>
      </c>
      <c r="LS24">
        <v>0</v>
      </c>
      <c r="LT24">
        <v>0</v>
      </c>
      <c r="LU24">
        <v>0</v>
      </c>
      <c r="LV24">
        <v>0</v>
      </c>
      <c r="LW24">
        <v>0</v>
      </c>
      <c r="LX24">
        <v>0</v>
      </c>
      <c r="LY24">
        <v>3.063380281690141</v>
      </c>
      <c r="LZ24">
        <v>0</v>
      </c>
      <c r="MA24">
        <v>0</v>
      </c>
      <c r="MB24">
        <v>0</v>
      </c>
      <c r="MC24">
        <v>0</v>
      </c>
      <c r="MD24">
        <v>0</v>
      </c>
      <c r="ME24">
        <v>0</v>
      </c>
      <c r="MF24">
        <v>0</v>
      </c>
      <c r="MG24">
        <v>0</v>
      </c>
      <c r="MH24">
        <v>0</v>
      </c>
      <c r="MI24">
        <v>0</v>
      </c>
      <c r="MJ24">
        <v>0</v>
      </c>
      <c r="MK24">
        <v>0</v>
      </c>
      <c r="ML24">
        <v>0</v>
      </c>
      <c r="MM24">
        <v>0</v>
      </c>
      <c r="MN24">
        <v>0</v>
      </c>
      <c r="MO24">
        <v>0</v>
      </c>
      <c r="MP24">
        <v>0</v>
      </c>
      <c r="MQ24">
        <v>0</v>
      </c>
    </row>
    <row r="25" spans="1:355" x14ac:dyDescent="0.2">
      <c r="A25" t="str">
        <v>CDM AMS II G</v>
      </c>
      <c r="B25" t="str">
        <v>AMS-II.G. ver. 3</v>
      </c>
      <c r="C25" t="str">
        <v>VCS1216</v>
      </c>
      <c r="D25">
        <v>2017</v>
      </c>
      <c r="E25">
        <v>2014</v>
      </c>
      <c r="F25">
        <v>414109</v>
      </c>
      <c r="G25" t="str">
        <v>firewood</v>
      </c>
      <c r="H25">
        <v>3642.2793862200897</v>
      </c>
      <c r="I25">
        <v>4.0348724783650048E-3</v>
      </c>
      <c r="J25">
        <v>4.0347726042040226E-3</v>
      </c>
      <c r="K25" t="str">
        <v>cdm_imp_firewood</v>
      </c>
      <c r="L25">
        <v>1</v>
      </c>
      <c r="M25" t="str">
        <v>Central America</v>
      </c>
      <c r="N25" t="str">
        <v>Mexico</v>
      </c>
      <c r="O25" t="str">
        <v>Mexico tot</v>
      </c>
      <c r="P25">
        <v>3.7</v>
      </c>
      <c r="Q25">
        <v>0.87</v>
      </c>
      <c r="R25">
        <v>4.5999999999999999E-2</v>
      </c>
      <c r="S25">
        <v>0.28399999999999997</v>
      </c>
      <c r="T25">
        <v>5900</v>
      </c>
      <c r="U25">
        <v>0</v>
      </c>
      <c r="V25">
        <v>153</v>
      </c>
      <c r="W25">
        <v>0</v>
      </c>
      <c r="X25">
        <v>902700</v>
      </c>
      <c r="Y25">
        <v>1</v>
      </c>
      <c r="Z25">
        <v>0</v>
      </c>
      <c r="AA25">
        <v>0</v>
      </c>
      <c r="AB25">
        <v>0</v>
      </c>
      <c r="AC25">
        <v>0</v>
      </c>
      <c r="AD25">
        <v>0</v>
      </c>
      <c r="AE25">
        <v>0</v>
      </c>
      <c r="AF25">
        <v>0</v>
      </c>
      <c r="AG25">
        <v>0</v>
      </c>
      <c r="AH25">
        <v>0</v>
      </c>
      <c r="AI25">
        <v>0</v>
      </c>
      <c r="AJ25">
        <v>0</v>
      </c>
      <c r="AK25">
        <v>0</v>
      </c>
      <c r="AL25">
        <v>0</v>
      </c>
      <c r="AM25">
        <v>14.63013698630137</v>
      </c>
      <c r="AN25">
        <v>0</v>
      </c>
      <c r="AO25">
        <v>0</v>
      </c>
      <c r="AP25">
        <v>0</v>
      </c>
      <c r="AQ25">
        <v>0</v>
      </c>
      <c r="AR25">
        <v>0</v>
      </c>
      <c r="AS25">
        <v>0</v>
      </c>
      <c r="AT25">
        <v>0</v>
      </c>
      <c r="AU25">
        <v>0</v>
      </c>
      <c r="AV25">
        <v>0</v>
      </c>
      <c r="AW25">
        <v>0</v>
      </c>
      <c r="AX25">
        <v>0</v>
      </c>
      <c r="AY25">
        <v>0</v>
      </c>
      <c r="AZ25">
        <v>0</v>
      </c>
      <c r="BA25">
        <v>0</v>
      </c>
      <c r="BB25">
        <v>0</v>
      </c>
      <c r="BC25">
        <v>0.1</v>
      </c>
      <c r="BD25">
        <v>0</v>
      </c>
      <c r="BE25">
        <v>0</v>
      </c>
      <c r="BF25">
        <v>0</v>
      </c>
      <c r="BG25">
        <v>0</v>
      </c>
      <c r="BH25">
        <v>0</v>
      </c>
      <c r="BI25">
        <v>0</v>
      </c>
      <c r="BJ25">
        <v>0</v>
      </c>
      <c r="BK25">
        <v>0</v>
      </c>
      <c r="BL25">
        <v>0</v>
      </c>
      <c r="BM25">
        <v>0</v>
      </c>
      <c r="BN25">
        <v>0</v>
      </c>
      <c r="BO25">
        <v>0</v>
      </c>
      <c r="BP25">
        <v>0</v>
      </c>
      <c r="BQ25">
        <v>1.4999999999999999E-2</v>
      </c>
      <c r="BR25">
        <v>0</v>
      </c>
      <c r="BS25">
        <v>0</v>
      </c>
      <c r="BT25">
        <v>0</v>
      </c>
      <c r="BU25">
        <v>0</v>
      </c>
      <c r="BV25">
        <v>0</v>
      </c>
      <c r="BW25">
        <v>81.599999999999994</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1</v>
      </c>
      <c r="FR25">
        <v>0</v>
      </c>
      <c r="FS25">
        <v>0</v>
      </c>
      <c r="FT25">
        <v>0</v>
      </c>
      <c r="FU25">
        <v>0</v>
      </c>
      <c r="FV25">
        <v>0</v>
      </c>
      <c r="FW25">
        <v>0</v>
      </c>
      <c r="FX25">
        <v>6.7513322502544399</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0.2167</v>
      </c>
      <c r="GU25">
        <v>0</v>
      </c>
      <c r="GV25">
        <v>0</v>
      </c>
      <c r="GW25">
        <v>0</v>
      </c>
      <c r="GX25">
        <v>0</v>
      </c>
      <c r="GY25">
        <v>0</v>
      </c>
      <c r="GZ25">
        <v>0</v>
      </c>
      <c r="HA25">
        <v>0</v>
      </c>
      <c r="HB25">
        <v>0</v>
      </c>
      <c r="HC25">
        <v>0</v>
      </c>
      <c r="HD25">
        <v>0</v>
      </c>
      <c r="HE25">
        <v>0</v>
      </c>
      <c r="HF25">
        <v>0</v>
      </c>
      <c r="HG25">
        <v>0</v>
      </c>
      <c r="HH25">
        <v>1.4999999999999999E-2</v>
      </c>
      <c r="HI25">
        <v>0</v>
      </c>
      <c r="HJ25">
        <v>0</v>
      </c>
      <c r="HK25">
        <v>0</v>
      </c>
      <c r="HL25">
        <v>0</v>
      </c>
      <c r="HM25">
        <v>0</v>
      </c>
      <c r="HN25">
        <v>81.599999999999994</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0.5887</v>
      </c>
      <c r="LI25">
        <v>1</v>
      </c>
      <c r="LJ25">
        <v>0</v>
      </c>
      <c r="LK25">
        <v>0</v>
      </c>
      <c r="LL25">
        <v>1</v>
      </c>
      <c r="LM25">
        <v>0.95</v>
      </c>
      <c r="LN25">
        <v>0</v>
      </c>
      <c r="LO25">
        <v>1</v>
      </c>
      <c r="LP25">
        <v>0.78</v>
      </c>
      <c r="LQ25">
        <v>0</v>
      </c>
      <c r="LR25">
        <v>0.14011491799999998</v>
      </c>
      <c r="LS25">
        <v>0</v>
      </c>
      <c r="LT25">
        <v>0</v>
      </c>
      <c r="LU25">
        <v>0</v>
      </c>
      <c r="LV25">
        <v>0</v>
      </c>
      <c r="LW25">
        <v>0</v>
      </c>
      <c r="LX25">
        <v>0</v>
      </c>
      <c r="LY25">
        <v>3.063380281690141</v>
      </c>
      <c r="LZ25">
        <v>0</v>
      </c>
      <c r="MA25">
        <v>0</v>
      </c>
      <c r="MB25">
        <v>0</v>
      </c>
      <c r="MC25">
        <v>0</v>
      </c>
      <c r="MD25">
        <v>0</v>
      </c>
      <c r="ME25">
        <v>0</v>
      </c>
      <c r="MF25">
        <v>0</v>
      </c>
      <c r="MG25">
        <v>0</v>
      </c>
      <c r="MH25">
        <v>0</v>
      </c>
      <c r="MI25">
        <v>0</v>
      </c>
      <c r="MJ25">
        <v>0</v>
      </c>
      <c r="MK25">
        <v>0</v>
      </c>
      <c r="ML25">
        <v>0</v>
      </c>
      <c r="MM25">
        <v>0</v>
      </c>
      <c r="MN25">
        <v>0</v>
      </c>
      <c r="MO25">
        <v>0</v>
      </c>
      <c r="MP25">
        <v>0</v>
      </c>
      <c r="MQ25">
        <v>0</v>
      </c>
    </row>
    <row r="26" spans="1:355" x14ac:dyDescent="0.2">
      <c r="A26" t="str">
        <v>CDM AMS II G</v>
      </c>
      <c r="B26" t="str">
        <v>AMS-II.G. ver. 3</v>
      </c>
      <c r="C26" t="str">
        <v>VCS1216</v>
      </c>
      <c r="D26">
        <v>2018</v>
      </c>
      <c r="E26">
        <v>2014</v>
      </c>
      <c r="F26">
        <v>414109</v>
      </c>
      <c r="G26" t="str">
        <v>firewood</v>
      </c>
      <c r="H26">
        <v>5046.8184959389491</v>
      </c>
      <c r="I26">
        <v>4.0348724783650057E-3</v>
      </c>
      <c r="J26">
        <v>4.0347726042040226E-3</v>
      </c>
      <c r="K26" t="str">
        <v>cdm_imp_firewood</v>
      </c>
      <c r="L26">
        <v>1</v>
      </c>
      <c r="M26" t="str">
        <v>Central America</v>
      </c>
      <c r="N26" t="str">
        <v>Mexico</v>
      </c>
      <c r="O26" t="str">
        <v>Mexico tot</v>
      </c>
      <c r="P26">
        <v>3.7</v>
      </c>
      <c r="Q26">
        <v>0.87</v>
      </c>
      <c r="R26">
        <v>4.5999999999999999E-2</v>
      </c>
      <c r="S26">
        <v>0.28399999999999997</v>
      </c>
      <c r="T26">
        <v>5900</v>
      </c>
      <c r="U26">
        <v>0</v>
      </c>
      <c r="V26">
        <v>212</v>
      </c>
      <c r="W26">
        <v>0</v>
      </c>
      <c r="X26">
        <v>1250800</v>
      </c>
      <c r="Y26">
        <v>1</v>
      </c>
      <c r="Z26">
        <v>0</v>
      </c>
      <c r="AA26">
        <v>0</v>
      </c>
      <c r="AB26">
        <v>0</v>
      </c>
      <c r="AC26">
        <v>0</v>
      </c>
      <c r="AD26">
        <v>0</v>
      </c>
      <c r="AE26">
        <v>0</v>
      </c>
      <c r="AF26">
        <v>0</v>
      </c>
      <c r="AG26">
        <v>0</v>
      </c>
      <c r="AH26">
        <v>0</v>
      </c>
      <c r="AI26">
        <v>0</v>
      </c>
      <c r="AJ26">
        <v>0</v>
      </c>
      <c r="AK26">
        <v>0</v>
      </c>
      <c r="AL26">
        <v>0</v>
      </c>
      <c r="AM26">
        <v>14.63013698630137</v>
      </c>
      <c r="AN26">
        <v>0</v>
      </c>
      <c r="AO26">
        <v>0</v>
      </c>
      <c r="AP26">
        <v>0</v>
      </c>
      <c r="AQ26">
        <v>0</v>
      </c>
      <c r="AR26">
        <v>0</v>
      </c>
      <c r="AS26">
        <v>0</v>
      </c>
      <c r="AT26">
        <v>0</v>
      </c>
      <c r="AU26">
        <v>0</v>
      </c>
      <c r="AV26">
        <v>0</v>
      </c>
      <c r="AW26">
        <v>0</v>
      </c>
      <c r="AX26">
        <v>0</v>
      </c>
      <c r="AY26">
        <v>0</v>
      </c>
      <c r="AZ26">
        <v>0</v>
      </c>
      <c r="BA26">
        <v>0</v>
      </c>
      <c r="BB26">
        <v>0</v>
      </c>
      <c r="BC26">
        <v>0.1</v>
      </c>
      <c r="BD26">
        <v>0</v>
      </c>
      <c r="BE26">
        <v>0</v>
      </c>
      <c r="BF26">
        <v>0</v>
      </c>
      <c r="BG26">
        <v>0</v>
      </c>
      <c r="BH26">
        <v>0</v>
      </c>
      <c r="BI26">
        <v>0</v>
      </c>
      <c r="BJ26">
        <v>0</v>
      </c>
      <c r="BK26">
        <v>0</v>
      </c>
      <c r="BL26">
        <v>0</v>
      </c>
      <c r="BM26">
        <v>0</v>
      </c>
      <c r="BN26">
        <v>0</v>
      </c>
      <c r="BO26">
        <v>0</v>
      </c>
      <c r="BP26">
        <v>0</v>
      </c>
      <c r="BQ26">
        <v>1.4999999999999999E-2</v>
      </c>
      <c r="BR26">
        <v>0</v>
      </c>
      <c r="BS26">
        <v>0</v>
      </c>
      <c r="BT26">
        <v>0</v>
      </c>
      <c r="BU26">
        <v>0</v>
      </c>
      <c r="BV26">
        <v>0</v>
      </c>
      <c r="BW26">
        <v>81.599999999999994</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1</v>
      </c>
      <c r="FR26">
        <v>0</v>
      </c>
      <c r="FS26">
        <v>0</v>
      </c>
      <c r="FT26">
        <v>0</v>
      </c>
      <c r="FU26">
        <v>0</v>
      </c>
      <c r="FV26">
        <v>0</v>
      </c>
      <c r="FW26">
        <v>0</v>
      </c>
      <c r="FX26">
        <v>6.7513322502544399</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0.2167</v>
      </c>
      <c r="GU26">
        <v>0</v>
      </c>
      <c r="GV26">
        <v>0</v>
      </c>
      <c r="GW26">
        <v>0</v>
      </c>
      <c r="GX26">
        <v>0</v>
      </c>
      <c r="GY26">
        <v>0</v>
      </c>
      <c r="GZ26">
        <v>0</v>
      </c>
      <c r="HA26">
        <v>0</v>
      </c>
      <c r="HB26">
        <v>0</v>
      </c>
      <c r="HC26">
        <v>0</v>
      </c>
      <c r="HD26">
        <v>0</v>
      </c>
      <c r="HE26">
        <v>0</v>
      </c>
      <c r="HF26">
        <v>0</v>
      </c>
      <c r="HG26">
        <v>0</v>
      </c>
      <c r="HH26">
        <v>1.4999999999999999E-2</v>
      </c>
      <c r="HI26">
        <v>0</v>
      </c>
      <c r="HJ26">
        <v>0</v>
      </c>
      <c r="HK26">
        <v>0</v>
      </c>
      <c r="HL26">
        <v>0</v>
      </c>
      <c r="HM26">
        <v>0</v>
      </c>
      <c r="HN26">
        <v>81.599999999999994</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0.5887</v>
      </c>
      <c r="LI26">
        <v>1</v>
      </c>
      <c r="LJ26">
        <v>0</v>
      </c>
      <c r="LK26">
        <v>0</v>
      </c>
      <c r="LL26">
        <v>1</v>
      </c>
      <c r="LM26">
        <v>0.95</v>
      </c>
      <c r="LN26">
        <v>0</v>
      </c>
      <c r="LO26">
        <v>1</v>
      </c>
      <c r="LP26">
        <v>0.78</v>
      </c>
      <c r="LQ26">
        <v>0</v>
      </c>
      <c r="LR26">
        <v>0.14011491799999998</v>
      </c>
      <c r="LS26">
        <v>0</v>
      </c>
      <c r="LT26">
        <v>0</v>
      </c>
      <c r="LU26">
        <v>0</v>
      </c>
      <c r="LV26">
        <v>0</v>
      </c>
      <c r="LW26">
        <v>0</v>
      </c>
      <c r="LX26">
        <v>0</v>
      </c>
      <c r="LY26">
        <v>3.063380281690141</v>
      </c>
      <c r="LZ26">
        <v>0</v>
      </c>
      <c r="MA26">
        <v>0</v>
      </c>
      <c r="MB26">
        <v>0</v>
      </c>
      <c r="MC26">
        <v>0</v>
      </c>
      <c r="MD26">
        <v>0</v>
      </c>
      <c r="ME26">
        <v>0</v>
      </c>
      <c r="MF26">
        <v>0</v>
      </c>
      <c r="MG26">
        <v>0</v>
      </c>
      <c r="MH26">
        <v>0</v>
      </c>
      <c r="MI26">
        <v>0</v>
      </c>
      <c r="MJ26">
        <v>0</v>
      </c>
      <c r="MK26">
        <v>0</v>
      </c>
      <c r="ML26">
        <v>0</v>
      </c>
      <c r="MM26">
        <v>0</v>
      </c>
      <c r="MN26">
        <v>0</v>
      </c>
      <c r="MO26">
        <v>0</v>
      </c>
      <c r="MP26">
        <v>0</v>
      </c>
      <c r="MQ26">
        <v>0</v>
      </c>
    </row>
    <row r="27" spans="1:355" x14ac:dyDescent="0.2">
      <c r="A27" t="str">
        <v>CDM AMS II G</v>
      </c>
      <c r="B27" t="str">
        <v>AMS-II.G. ver. 3</v>
      </c>
      <c r="C27" t="str">
        <v>VCS1216</v>
      </c>
      <c r="D27">
        <v>2017</v>
      </c>
      <c r="E27">
        <v>2015</v>
      </c>
      <c r="F27">
        <v>414109</v>
      </c>
      <c r="G27" t="str">
        <v>firewood</v>
      </c>
      <c r="H27">
        <v>2510.703434535103</v>
      </c>
      <c r="I27">
        <v>4.0348724783650057E-3</v>
      </c>
      <c r="J27">
        <v>4.0347726042040226E-3</v>
      </c>
      <c r="K27" t="str">
        <v>cdm_imp_firewood</v>
      </c>
      <c r="L27">
        <v>1</v>
      </c>
      <c r="M27" t="str">
        <v>Central America</v>
      </c>
      <c r="N27" t="str">
        <v>Mexico</v>
      </c>
      <c r="O27" t="str">
        <v>Mexico tot</v>
      </c>
      <c r="P27">
        <v>3.7</v>
      </c>
      <c r="Q27">
        <v>0.87</v>
      </c>
      <c r="R27">
        <v>4.5999999999999999E-2</v>
      </c>
      <c r="S27">
        <v>0.28399999999999997</v>
      </c>
      <c r="T27">
        <v>4067</v>
      </c>
      <c r="U27">
        <v>0</v>
      </c>
      <c r="V27">
        <v>153</v>
      </c>
      <c r="W27">
        <v>0</v>
      </c>
      <c r="X27">
        <v>622251</v>
      </c>
      <c r="Y27">
        <v>1</v>
      </c>
      <c r="Z27">
        <v>0</v>
      </c>
      <c r="AA27">
        <v>0</v>
      </c>
      <c r="AB27">
        <v>0</v>
      </c>
      <c r="AC27">
        <v>0</v>
      </c>
      <c r="AD27">
        <v>0</v>
      </c>
      <c r="AE27">
        <v>0</v>
      </c>
      <c r="AF27">
        <v>0</v>
      </c>
      <c r="AG27">
        <v>0</v>
      </c>
      <c r="AH27">
        <v>0</v>
      </c>
      <c r="AI27">
        <v>0</v>
      </c>
      <c r="AJ27">
        <v>0</v>
      </c>
      <c r="AK27">
        <v>0</v>
      </c>
      <c r="AL27">
        <v>0</v>
      </c>
      <c r="AM27">
        <v>14.63013698630137</v>
      </c>
      <c r="AN27">
        <v>0</v>
      </c>
      <c r="AO27">
        <v>0</v>
      </c>
      <c r="AP27">
        <v>0</v>
      </c>
      <c r="AQ27">
        <v>0</v>
      </c>
      <c r="AR27">
        <v>0</v>
      </c>
      <c r="AS27">
        <v>0</v>
      </c>
      <c r="AT27">
        <v>0</v>
      </c>
      <c r="AU27">
        <v>0</v>
      </c>
      <c r="AV27">
        <v>0</v>
      </c>
      <c r="AW27">
        <v>0</v>
      </c>
      <c r="AX27">
        <v>0</v>
      </c>
      <c r="AY27">
        <v>0</v>
      </c>
      <c r="AZ27">
        <v>0</v>
      </c>
      <c r="BA27">
        <v>0</v>
      </c>
      <c r="BB27">
        <v>0</v>
      </c>
      <c r="BC27">
        <v>0.1</v>
      </c>
      <c r="BD27">
        <v>0</v>
      </c>
      <c r="BE27">
        <v>0</v>
      </c>
      <c r="BF27">
        <v>0</v>
      </c>
      <c r="BG27">
        <v>0</v>
      </c>
      <c r="BH27">
        <v>0</v>
      </c>
      <c r="BI27">
        <v>0</v>
      </c>
      <c r="BJ27">
        <v>0</v>
      </c>
      <c r="BK27">
        <v>0</v>
      </c>
      <c r="BL27">
        <v>0</v>
      </c>
      <c r="BM27">
        <v>0</v>
      </c>
      <c r="BN27">
        <v>0</v>
      </c>
      <c r="BO27">
        <v>0</v>
      </c>
      <c r="BP27">
        <v>0</v>
      </c>
      <c r="BQ27">
        <v>1.4999999999999999E-2</v>
      </c>
      <c r="BR27">
        <v>0</v>
      </c>
      <c r="BS27">
        <v>0</v>
      </c>
      <c r="BT27">
        <v>0</v>
      </c>
      <c r="BU27">
        <v>0</v>
      </c>
      <c r="BV27">
        <v>0</v>
      </c>
      <c r="BW27">
        <v>81.599999999999994</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1</v>
      </c>
      <c r="FR27">
        <v>0</v>
      </c>
      <c r="FS27">
        <v>0</v>
      </c>
      <c r="FT27">
        <v>0</v>
      </c>
      <c r="FU27">
        <v>0</v>
      </c>
      <c r="FV27">
        <v>0</v>
      </c>
      <c r="FW27">
        <v>0</v>
      </c>
      <c r="FX27">
        <v>6.7513322502544399</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0.2167</v>
      </c>
      <c r="GU27">
        <v>0</v>
      </c>
      <c r="GV27">
        <v>0</v>
      </c>
      <c r="GW27">
        <v>0</v>
      </c>
      <c r="GX27">
        <v>0</v>
      </c>
      <c r="GY27">
        <v>0</v>
      </c>
      <c r="GZ27">
        <v>0</v>
      </c>
      <c r="HA27">
        <v>0</v>
      </c>
      <c r="HB27">
        <v>0</v>
      </c>
      <c r="HC27">
        <v>0</v>
      </c>
      <c r="HD27">
        <v>0</v>
      </c>
      <c r="HE27">
        <v>0</v>
      </c>
      <c r="HF27">
        <v>0</v>
      </c>
      <c r="HG27">
        <v>0</v>
      </c>
      <c r="HH27">
        <v>1.4999999999999999E-2</v>
      </c>
      <c r="HI27">
        <v>0</v>
      </c>
      <c r="HJ27">
        <v>0</v>
      </c>
      <c r="HK27">
        <v>0</v>
      </c>
      <c r="HL27">
        <v>0</v>
      </c>
      <c r="HM27">
        <v>0</v>
      </c>
      <c r="HN27">
        <v>81.599999999999994</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0.5887</v>
      </c>
      <c r="LI27">
        <v>1</v>
      </c>
      <c r="LJ27">
        <v>0</v>
      </c>
      <c r="LK27">
        <v>0</v>
      </c>
      <c r="LL27">
        <v>1</v>
      </c>
      <c r="LM27">
        <v>0.95</v>
      </c>
      <c r="LN27">
        <v>0</v>
      </c>
      <c r="LO27">
        <v>1</v>
      </c>
      <c r="LP27">
        <v>0.78</v>
      </c>
      <c r="LQ27">
        <v>0</v>
      </c>
      <c r="LR27">
        <v>0.14011491799999998</v>
      </c>
      <c r="LS27">
        <v>0</v>
      </c>
      <c r="LT27">
        <v>0</v>
      </c>
      <c r="LU27">
        <v>0</v>
      </c>
      <c r="LV27">
        <v>0</v>
      </c>
      <c r="LW27">
        <v>0</v>
      </c>
      <c r="LX27">
        <v>0</v>
      </c>
      <c r="LY27">
        <v>3.063380281690141</v>
      </c>
      <c r="LZ27">
        <v>0</v>
      </c>
      <c r="MA27">
        <v>0</v>
      </c>
      <c r="MB27">
        <v>0</v>
      </c>
      <c r="MC27">
        <v>0</v>
      </c>
      <c r="MD27">
        <v>0</v>
      </c>
      <c r="ME27">
        <v>0</v>
      </c>
      <c r="MF27">
        <v>0</v>
      </c>
      <c r="MG27">
        <v>0</v>
      </c>
      <c r="MH27">
        <v>0</v>
      </c>
      <c r="MI27">
        <v>0</v>
      </c>
      <c r="MJ27">
        <v>0</v>
      </c>
      <c r="MK27">
        <v>0</v>
      </c>
      <c r="ML27">
        <v>0</v>
      </c>
      <c r="MM27">
        <v>0</v>
      </c>
      <c r="MN27">
        <v>0</v>
      </c>
      <c r="MO27">
        <v>0</v>
      </c>
      <c r="MP27">
        <v>0</v>
      </c>
      <c r="MQ27">
        <v>0</v>
      </c>
    </row>
    <row r="28" spans="1:355" x14ac:dyDescent="0.2">
      <c r="A28" t="str">
        <v>CDM AMS II G</v>
      </c>
      <c r="B28" t="str">
        <v>AMS-II.G. ver. 3</v>
      </c>
      <c r="C28" t="str">
        <v>VCS1216</v>
      </c>
      <c r="D28">
        <v>2018</v>
      </c>
      <c r="E28">
        <v>2015</v>
      </c>
      <c r="F28">
        <v>414109</v>
      </c>
      <c r="G28" t="str">
        <v>firewood</v>
      </c>
      <c r="H28">
        <v>3478.8831903362216</v>
      </c>
      <c r="I28">
        <v>4.0348724783650057E-3</v>
      </c>
      <c r="J28">
        <v>4.0347726042040226E-3</v>
      </c>
      <c r="K28" t="str">
        <v>cdm_imp_firewood</v>
      </c>
      <c r="L28">
        <v>1</v>
      </c>
      <c r="M28" t="str">
        <v>Central America</v>
      </c>
      <c r="N28" t="str">
        <v>Mexico</v>
      </c>
      <c r="O28" t="str">
        <v>Mexico tot</v>
      </c>
      <c r="P28">
        <v>3.7</v>
      </c>
      <c r="Q28">
        <v>0.87</v>
      </c>
      <c r="R28">
        <v>4.5999999999999999E-2</v>
      </c>
      <c r="S28">
        <v>0.28399999999999997</v>
      </c>
      <c r="T28">
        <v>4067</v>
      </c>
      <c r="U28">
        <v>0</v>
      </c>
      <c r="V28">
        <v>212</v>
      </c>
      <c r="W28">
        <v>0</v>
      </c>
      <c r="X28">
        <v>862204</v>
      </c>
      <c r="Y28">
        <v>1</v>
      </c>
      <c r="Z28">
        <v>0</v>
      </c>
      <c r="AA28">
        <v>0</v>
      </c>
      <c r="AB28">
        <v>0</v>
      </c>
      <c r="AC28">
        <v>0</v>
      </c>
      <c r="AD28">
        <v>0</v>
      </c>
      <c r="AE28">
        <v>0</v>
      </c>
      <c r="AF28">
        <v>0</v>
      </c>
      <c r="AG28">
        <v>0</v>
      </c>
      <c r="AH28">
        <v>0</v>
      </c>
      <c r="AI28">
        <v>0</v>
      </c>
      <c r="AJ28">
        <v>0</v>
      </c>
      <c r="AK28">
        <v>0</v>
      </c>
      <c r="AL28">
        <v>0</v>
      </c>
      <c r="AM28">
        <v>14.63013698630137</v>
      </c>
      <c r="AN28">
        <v>0</v>
      </c>
      <c r="AO28">
        <v>0</v>
      </c>
      <c r="AP28">
        <v>0</v>
      </c>
      <c r="AQ28">
        <v>0</v>
      </c>
      <c r="AR28">
        <v>0</v>
      </c>
      <c r="AS28">
        <v>0</v>
      </c>
      <c r="AT28">
        <v>0</v>
      </c>
      <c r="AU28">
        <v>0</v>
      </c>
      <c r="AV28">
        <v>0</v>
      </c>
      <c r="AW28">
        <v>0</v>
      </c>
      <c r="AX28">
        <v>0</v>
      </c>
      <c r="AY28">
        <v>0</v>
      </c>
      <c r="AZ28">
        <v>0</v>
      </c>
      <c r="BA28">
        <v>0</v>
      </c>
      <c r="BB28">
        <v>0</v>
      </c>
      <c r="BC28">
        <v>0.1</v>
      </c>
      <c r="BD28">
        <v>0</v>
      </c>
      <c r="BE28">
        <v>0</v>
      </c>
      <c r="BF28">
        <v>0</v>
      </c>
      <c r="BG28">
        <v>0</v>
      </c>
      <c r="BH28">
        <v>0</v>
      </c>
      <c r="BI28">
        <v>0</v>
      </c>
      <c r="BJ28">
        <v>0</v>
      </c>
      <c r="BK28">
        <v>0</v>
      </c>
      <c r="BL28">
        <v>0</v>
      </c>
      <c r="BM28">
        <v>0</v>
      </c>
      <c r="BN28">
        <v>0</v>
      </c>
      <c r="BO28">
        <v>0</v>
      </c>
      <c r="BP28">
        <v>0</v>
      </c>
      <c r="BQ28">
        <v>1.4999999999999999E-2</v>
      </c>
      <c r="BR28">
        <v>0</v>
      </c>
      <c r="BS28">
        <v>0</v>
      </c>
      <c r="BT28">
        <v>0</v>
      </c>
      <c r="BU28">
        <v>0</v>
      </c>
      <c r="BV28">
        <v>0</v>
      </c>
      <c r="BW28">
        <v>81.599999999999994</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1</v>
      </c>
      <c r="FR28">
        <v>0</v>
      </c>
      <c r="FS28">
        <v>0</v>
      </c>
      <c r="FT28">
        <v>0</v>
      </c>
      <c r="FU28">
        <v>0</v>
      </c>
      <c r="FV28">
        <v>0</v>
      </c>
      <c r="FW28">
        <v>0</v>
      </c>
      <c r="FX28">
        <v>6.7513322502544399</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0.2167</v>
      </c>
      <c r="GU28">
        <v>0</v>
      </c>
      <c r="GV28">
        <v>0</v>
      </c>
      <c r="GW28">
        <v>0</v>
      </c>
      <c r="GX28">
        <v>0</v>
      </c>
      <c r="GY28">
        <v>0</v>
      </c>
      <c r="GZ28">
        <v>0</v>
      </c>
      <c r="HA28">
        <v>0</v>
      </c>
      <c r="HB28">
        <v>0</v>
      </c>
      <c r="HC28">
        <v>0</v>
      </c>
      <c r="HD28">
        <v>0</v>
      </c>
      <c r="HE28">
        <v>0</v>
      </c>
      <c r="HF28">
        <v>0</v>
      </c>
      <c r="HG28">
        <v>0</v>
      </c>
      <c r="HH28">
        <v>1.4999999999999999E-2</v>
      </c>
      <c r="HI28">
        <v>0</v>
      </c>
      <c r="HJ28">
        <v>0</v>
      </c>
      <c r="HK28">
        <v>0</v>
      </c>
      <c r="HL28">
        <v>0</v>
      </c>
      <c r="HM28">
        <v>0</v>
      </c>
      <c r="HN28">
        <v>81.599999999999994</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0.5887</v>
      </c>
      <c r="LI28">
        <v>1</v>
      </c>
      <c r="LJ28">
        <v>0</v>
      </c>
      <c r="LK28">
        <v>0</v>
      </c>
      <c r="LL28">
        <v>1</v>
      </c>
      <c r="LM28">
        <v>0.95</v>
      </c>
      <c r="LN28">
        <v>0</v>
      </c>
      <c r="LO28">
        <v>1</v>
      </c>
      <c r="LP28">
        <v>0.78</v>
      </c>
      <c r="LQ28">
        <v>0</v>
      </c>
      <c r="LR28">
        <v>0.14011491799999998</v>
      </c>
      <c r="LS28">
        <v>0</v>
      </c>
      <c r="LT28">
        <v>0</v>
      </c>
      <c r="LU28">
        <v>0</v>
      </c>
      <c r="LV28">
        <v>0</v>
      </c>
      <c r="LW28">
        <v>0</v>
      </c>
      <c r="LX28">
        <v>0</v>
      </c>
      <c r="LY28">
        <v>3.063380281690141</v>
      </c>
      <c r="LZ28">
        <v>0</v>
      </c>
      <c r="MA28">
        <v>0</v>
      </c>
      <c r="MB28">
        <v>0</v>
      </c>
      <c r="MC28">
        <v>0</v>
      </c>
      <c r="MD28">
        <v>0</v>
      </c>
      <c r="ME28">
        <v>0</v>
      </c>
      <c r="MF28">
        <v>0</v>
      </c>
      <c r="MG28">
        <v>0</v>
      </c>
      <c r="MH28">
        <v>0</v>
      </c>
      <c r="MI28">
        <v>0</v>
      </c>
      <c r="MJ28">
        <v>0</v>
      </c>
      <c r="MK28">
        <v>0</v>
      </c>
      <c r="ML28">
        <v>0</v>
      </c>
      <c r="MM28">
        <v>0</v>
      </c>
      <c r="MN28">
        <v>0</v>
      </c>
      <c r="MO28">
        <v>0</v>
      </c>
      <c r="MP28">
        <v>0</v>
      </c>
      <c r="MQ28">
        <v>0</v>
      </c>
    </row>
    <row r="29" spans="1:355" x14ac:dyDescent="0.2">
      <c r="A29" t="str">
        <v>CDM AMS II G</v>
      </c>
      <c r="B29" t="str">
        <v>AMS-II.G. ver. 3</v>
      </c>
      <c r="C29" t="str">
        <v>VCS1216</v>
      </c>
      <c r="D29">
        <v>2017</v>
      </c>
      <c r="E29">
        <v>2016</v>
      </c>
      <c r="F29">
        <v>414109</v>
      </c>
      <c r="G29" t="str">
        <v>firewood</v>
      </c>
      <c r="H29">
        <v>2825.5991295463009</v>
      </c>
      <c r="I29">
        <v>4.1972654924930198E-3</v>
      </c>
      <c r="J29">
        <v>4.1593493320049232E-3</v>
      </c>
      <c r="K29" t="str">
        <v>cdm_imp_firewood</v>
      </c>
      <c r="L29">
        <v>1</v>
      </c>
      <c r="M29" t="str">
        <v>Central America</v>
      </c>
      <c r="N29" t="str">
        <v>Mexico</v>
      </c>
      <c r="O29" t="str">
        <v>Mexico tot</v>
      </c>
      <c r="P29">
        <v>3.7</v>
      </c>
      <c r="Q29">
        <v>0.87</v>
      </c>
      <c r="R29">
        <v>4.5999999999999999E-2</v>
      </c>
      <c r="S29">
        <v>0.28399999999999997</v>
      </c>
      <c r="T29">
        <v>4400</v>
      </c>
      <c r="U29">
        <v>0</v>
      </c>
      <c r="V29">
        <v>153</v>
      </c>
      <c r="W29">
        <v>0</v>
      </c>
      <c r="X29">
        <v>673200</v>
      </c>
      <c r="Y29">
        <v>1</v>
      </c>
      <c r="Z29">
        <v>0</v>
      </c>
      <c r="AA29">
        <v>0</v>
      </c>
      <c r="AB29">
        <v>0</v>
      </c>
      <c r="AC29">
        <v>0</v>
      </c>
      <c r="AD29">
        <v>0</v>
      </c>
      <c r="AE29">
        <v>0</v>
      </c>
      <c r="AF29">
        <v>0</v>
      </c>
      <c r="AG29">
        <v>0</v>
      </c>
      <c r="AH29">
        <v>0</v>
      </c>
      <c r="AI29">
        <v>0</v>
      </c>
      <c r="AJ29">
        <v>0</v>
      </c>
      <c r="AK29">
        <v>0</v>
      </c>
      <c r="AL29">
        <v>0</v>
      </c>
      <c r="AM29">
        <v>14.63013698630137</v>
      </c>
      <c r="AN29">
        <v>0</v>
      </c>
      <c r="AO29">
        <v>0</v>
      </c>
      <c r="AP29">
        <v>0</v>
      </c>
      <c r="AQ29">
        <v>0</v>
      </c>
      <c r="AR29">
        <v>0</v>
      </c>
      <c r="AS29">
        <v>0</v>
      </c>
      <c r="AT29">
        <v>0</v>
      </c>
      <c r="AU29">
        <v>0</v>
      </c>
      <c r="AV29">
        <v>0</v>
      </c>
      <c r="AW29">
        <v>0</v>
      </c>
      <c r="AX29">
        <v>0</v>
      </c>
      <c r="AY29">
        <v>0</v>
      </c>
      <c r="AZ29">
        <v>0</v>
      </c>
      <c r="BA29">
        <v>0</v>
      </c>
      <c r="BB29">
        <v>0</v>
      </c>
      <c r="BC29">
        <v>0.1</v>
      </c>
      <c r="BD29">
        <v>0</v>
      </c>
      <c r="BE29">
        <v>0</v>
      </c>
      <c r="BF29">
        <v>0</v>
      </c>
      <c r="BG29">
        <v>0</v>
      </c>
      <c r="BH29">
        <v>0</v>
      </c>
      <c r="BI29">
        <v>0</v>
      </c>
      <c r="BJ29">
        <v>0</v>
      </c>
      <c r="BK29">
        <v>0</v>
      </c>
      <c r="BL29">
        <v>0</v>
      </c>
      <c r="BM29">
        <v>0</v>
      </c>
      <c r="BN29">
        <v>0</v>
      </c>
      <c r="BO29">
        <v>0</v>
      </c>
      <c r="BP29">
        <v>0</v>
      </c>
      <c r="BQ29">
        <v>1.4999999999999999E-2</v>
      </c>
      <c r="BR29">
        <v>0</v>
      </c>
      <c r="BS29">
        <v>0</v>
      </c>
      <c r="BT29">
        <v>0</v>
      </c>
      <c r="BU29">
        <v>0</v>
      </c>
      <c r="BV29">
        <v>0</v>
      </c>
      <c r="BW29">
        <v>81.599999999999994</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1</v>
      </c>
      <c r="FR29">
        <v>0</v>
      </c>
      <c r="FS29">
        <v>0</v>
      </c>
      <c r="FT29">
        <v>0</v>
      </c>
      <c r="FU29">
        <v>0</v>
      </c>
      <c r="FV29">
        <v>0</v>
      </c>
      <c r="FW29">
        <v>0</v>
      </c>
      <c r="FX29">
        <v>6.5080680544045233</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0.2248</v>
      </c>
      <c r="GU29">
        <v>0</v>
      </c>
      <c r="GV29">
        <v>0</v>
      </c>
      <c r="GW29">
        <v>0</v>
      </c>
      <c r="GX29">
        <v>0</v>
      </c>
      <c r="GY29">
        <v>0</v>
      </c>
      <c r="GZ29">
        <v>0</v>
      </c>
      <c r="HA29">
        <v>0</v>
      </c>
      <c r="HB29">
        <v>0</v>
      </c>
      <c r="HC29">
        <v>0</v>
      </c>
      <c r="HD29">
        <v>0</v>
      </c>
      <c r="HE29">
        <v>0</v>
      </c>
      <c r="HF29">
        <v>0</v>
      </c>
      <c r="HG29">
        <v>0</v>
      </c>
      <c r="HH29">
        <v>1.4999999999999999E-2</v>
      </c>
      <c r="HI29">
        <v>0</v>
      </c>
      <c r="HJ29">
        <v>0</v>
      </c>
      <c r="HK29">
        <v>0</v>
      </c>
      <c r="HL29">
        <v>0</v>
      </c>
      <c r="HM29">
        <v>0</v>
      </c>
      <c r="HN29">
        <v>81.599999999999994</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0.5887</v>
      </c>
      <c r="LI29">
        <v>1</v>
      </c>
      <c r="LJ29">
        <v>0</v>
      </c>
      <c r="LK29">
        <v>0</v>
      </c>
      <c r="LL29">
        <v>1</v>
      </c>
      <c r="LM29">
        <v>0.95</v>
      </c>
      <c r="LN29">
        <v>0</v>
      </c>
      <c r="LO29">
        <v>1</v>
      </c>
      <c r="LP29">
        <v>0.78</v>
      </c>
      <c r="LQ29">
        <v>0</v>
      </c>
      <c r="LR29">
        <v>0.14011491799999998</v>
      </c>
      <c r="LS29">
        <v>0</v>
      </c>
      <c r="LT29">
        <v>0</v>
      </c>
      <c r="LU29">
        <v>0</v>
      </c>
      <c r="LV29">
        <v>0</v>
      </c>
      <c r="LW29">
        <v>0</v>
      </c>
      <c r="LX29">
        <v>0</v>
      </c>
      <c r="LY29">
        <v>3.063380281690141</v>
      </c>
      <c r="LZ29">
        <v>0</v>
      </c>
      <c r="MA29">
        <v>0</v>
      </c>
      <c r="MB29">
        <v>0</v>
      </c>
      <c r="MC29">
        <v>0</v>
      </c>
      <c r="MD29">
        <v>0</v>
      </c>
      <c r="ME29">
        <v>0</v>
      </c>
      <c r="MF29">
        <v>0</v>
      </c>
      <c r="MG29">
        <v>0</v>
      </c>
      <c r="MH29">
        <v>0</v>
      </c>
      <c r="MI29">
        <v>0</v>
      </c>
      <c r="MJ29">
        <v>0</v>
      </c>
      <c r="MK29">
        <v>0</v>
      </c>
      <c r="ML29">
        <v>0</v>
      </c>
      <c r="MM29">
        <v>0</v>
      </c>
      <c r="MN29">
        <v>0</v>
      </c>
      <c r="MO29">
        <v>0</v>
      </c>
      <c r="MP29">
        <v>0</v>
      </c>
      <c r="MQ29">
        <v>0</v>
      </c>
    </row>
    <row r="30" spans="1:355" x14ac:dyDescent="0.2">
      <c r="A30" t="str">
        <v>CDM AMS II G</v>
      </c>
      <c r="B30" t="str">
        <v>AMS-II.G. ver. 3</v>
      </c>
      <c r="C30" t="str">
        <v>VCS1216</v>
      </c>
      <c r="D30">
        <v>2018</v>
      </c>
      <c r="E30">
        <v>2016</v>
      </c>
      <c r="F30">
        <v>414109</v>
      </c>
      <c r="G30" t="str">
        <v>firewood</v>
      </c>
      <c r="H30">
        <v>3915.209251397489</v>
      </c>
      <c r="I30">
        <v>4.1972654924930198E-3</v>
      </c>
      <c r="J30">
        <v>4.1593493320049232E-3</v>
      </c>
      <c r="K30" t="str">
        <v>cdm_imp_firewood</v>
      </c>
      <c r="L30">
        <v>1</v>
      </c>
      <c r="M30" t="str">
        <v>Central America</v>
      </c>
      <c r="N30" t="str">
        <v>Mexico</v>
      </c>
      <c r="O30" t="str">
        <v>Mexico tot</v>
      </c>
      <c r="P30">
        <v>3.7</v>
      </c>
      <c r="Q30">
        <v>0.87</v>
      </c>
      <c r="R30">
        <v>4.5999999999999999E-2</v>
      </c>
      <c r="S30">
        <v>0.28399999999999997</v>
      </c>
      <c r="T30">
        <v>4400</v>
      </c>
      <c r="U30">
        <v>0</v>
      </c>
      <c r="V30">
        <v>212</v>
      </c>
      <c r="W30">
        <v>0</v>
      </c>
      <c r="X30">
        <v>932800</v>
      </c>
      <c r="Y30">
        <v>1</v>
      </c>
      <c r="Z30">
        <v>0</v>
      </c>
      <c r="AA30">
        <v>0</v>
      </c>
      <c r="AB30">
        <v>0</v>
      </c>
      <c r="AC30">
        <v>0</v>
      </c>
      <c r="AD30">
        <v>0</v>
      </c>
      <c r="AE30">
        <v>0</v>
      </c>
      <c r="AF30">
        <v>0</v>
      </c>
      <c r="AG30">
        <v>0</v>
      </c>
      <c r="AH30">
        <v>0</v>
      </c>
      <c r="AI30">
        <v>0</v>
      </c>
      <c r="AJ30">
        <v>0</v>
      </c>
      <c r="AK30">
        <v>0</v>
      </c>
      <c r="AL30">
        <v>0</v>
      </c>
      <c r="AM30">
        <v>14.63013698630137</v>
      </c>
      <c r="AN30">
        <v>0</v>
      </c>
      <c r="AO30">
        <v>0</v>
      </c>
      <c r="AP30">
        <v>0</v>
      </c>
      <c r="AQ30">
        <v>0</v>
      </c>
      <c r="AR30">
        <v>0</v>
      </c>
      <c r="AS30">
        <v>0</v>
      </c>
      <c r="AT30">
        <v>0</v>
      </c>
      <c r="AU30">
        <v>0</v>
      </c>
      <c r="AV30">
        <v>0</v>
      </c>
      <c r="AW30">
        <v>0</v>
      </c>
      <c r="AX30">
        <v>0</v>
      </c>
      <c r="AY30">
        <v>0</v>
      </c>
      <c r="AZ30">
        <v>0</v>
      </c>
      <c r="BA30">
        <v>0</v>
      </c>
      <c r="BB30">
        <v>0</v>
      </c>
      <c r="BC30">
        <v>0.1</v>
      </c>
      <c r="BD30">
        <v>0</v>
      </c>
      <c r="BE30">
        <v>0</v>
      </c>
      <c r="BF30">
        <v>0</v>
      </c>
      <c r="BG30">
        <v>0</v>
      </c>
      <c r="BH30">
        <v>0</v>
      </c>
      <c r="BI30">
        <v>0</v>
      </c>
      <c r="BJ30">
        <v>0</v>
      </c>
      <c r="BK30">
        <v>0</v>
      </c>
      <c r="BL30">
        <v>0</v>
      </c>
      <c r="BM30">
        <v>0</v>
      </c>
      <c r="BN30">
        <v>0</v>
      </c>
      <c r="BO30">
        <v>0</v>
      </c>
      <c r="BP30">
        <v>0</v>
      </c>
      <c r="BQ30">
        <v>1.4999999999999999E-2</v>
      </c>
      <c r="BR30">
        <v>0</v>
      </c>
      <c r="BS30">
        <v>0</v>
      </c>
      <c r="BT30">
        <v>0</v>
      </c>
      <c r="BU30">
        <v>0</v>
      </c>
      <c r="BV30">
        <v>0</v>
      </c>
      <c r="BW30">
        <v>81.599999999999994</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1</v>
      </c>
      <c r="FR30">
        <v>0</v>
      </c>
      <c r="FS30">
        <v>0</v>
      </c>
      <c r="FT30">
        <v>0</v>
      </c>
      <c r="FU30">
        <v>0</v>
      </c>
      <c r="FV30">
        <v>0</v>
      </c>
      <c r="FW30">
        <v>0</v>
      </c>
      <c r="FX30">
        <v>6.5080680544045233</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0.2248</v>
      </c>
      <c r="GU30">
        <v>0</v>
      </c>
      <c r="GV30">
        <v>0</v>
      </c>
      <c r="GW30">
        <v>0</v>
      </c>
      <c r="GX30">
        <v>0</v>
      </c>
      <c r="GY30">
        <v>0</v>
      </c>
      <c r="GZ30">
        <v>0</v>
      </c>
      <c r="HA30">
        <v>0</v>
      </c>
      <c r="HB30">
        <v>0</v>
      </c>
      <c r="HC30">
        <v>0</v>
      </c>
      <c r="HD30">
        <v>0</v>
      </c>
      <c r="HE30">
        <v>0</v>
      </c>
      <c r="HF30">
        <v>0</v>
      </c>
      <c r="HG30">
        <v>0</v>
      </c>
      <c r="HH30">
        <v>1.4999999999999999E-2</v>
      </c>
      <c r="HI30">
        <v>0</v>
      </c>
      <c r="HJ30">
        <v>0</v>
      </c>
      <c r="HK30">
        <v>0</v>
      </c>
      <c r="HL30">
        <v>0</v>
      </c>
      <c r="HM30">
        <v>0</v>
      </c>
      <c r="HN30">
        <v>81.599999999999994</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0.5887</v>
      </c>
      <c r="LI30">
        <v>1</v>
      </c>
      <c r="LJ30">
        <v>0</v>
      </c>
      <c r="LK30">
        <v>0</v>
      </c>
      <c r="LL30">
        <v>1</v>
      </c>
      <c r="LM30">
        <v>0.95</v>
      </c>
      <c r="LN30">
        <v>0</v>
      </c>
      <c r="LO30">
        <v>1</v>
      </c>
      <c r="LP30">
        <v>0.78</v>
      </c>
      <c r="LQ30">
        <v>0</v>
      </c>
      <c r="LR30">
        <v>0.14011491799999998</v>
      </c>
      <c r="LS30">
        <v>0</v>
      </c>
      <c r="LT30">
        <v>0</v>
      </c>
      <c r="LU30">
        <v>0</v>
      </c>
      <c r="LV30">
        <v>0</v>
      </c>
      <c r="LW30">
        <v>0</v>
      </c>
      <c r="LX30">
        <v>0</v>
      </c>
      <c r="LY30">
        <v>3.063380281690141</v>
      </c>
      <c r="LZ30">
        <v>0</v>
      </c>
      <c r="MA30">
        <v>0</v>
      </c>
      <c r="MB30">
        <v>0</v>
      </c>
      <c r="MC30">
        <v>0</v>
      </c>
      <c r="MD30">
        <v>0</v>
      </c>
      <c r="ME30">
        <v>0</v>
      </c>
      <c r="MF30">
        <v>0</v>
      </c>
      <c r="MG30">
        <v>0</v>
      </c>
      <c r="MH30">
        <v>0</v>
      </c>
      <c r="MI30">
        <v>0</v>
      </c>
      <c r="MJ30">
        <v>0</v>
      </c>
      <c r="MK30">
        <v>0</v>
      </c>
      <c r="ML30">
        <v>0</v>
      </c>
      <c r="MM30">
        <v>0</v>
      </c>
      <c r="MN30">
        <v>0</v>
      </c>
      <c r="MO30">
        <v>0</v>
      </c>
      <c r="MP30">
        <v>0</v>
      </c>
      <c r="MQ30">
        <v>0</v>
      </c>
    </row>
    <row r="31" spans="1:355" x14ac:dyDescent="0.2">
      <c r="A31" t="str">
        <v>CDM AMS II G</v>
      </c>
      <c r="B31" t="str">
        <v>AMS-II.G (Version 05.0 EB 70)</v>
      </c>
      <c r="C31" t="str">
        <v>GS2094</v>
      </c>
      <c r="D31">
        <v>2020</v>
      </c>
      <c r="E31">
        <v>2015</v>
      </c>
      <c r="F31">
        <v>1932086</v>
      </c>
      <c r="G31" t="str">
        <v>charcoal</v>
      </c>
      <c r="H31">
        <v>9826.9546099310537</v>
      </c>
      <c r="I31">
        <v>4.9901383046710357E-3</v>
      </c>
      <c r="J31">
        <v>4.9901383046710348E-3</v>
      </c>
      <c r="K31" t="str">
        <v>cdm_imp_charcoal</v>
      </c>
      <c r="L31">
        <v>1</v>
      </c>
      <c r="M31" t="str">
        <v>Sub-Saharan Africa</v>
      </c>
      <c r="N31" t="str">
        <v>Ghana</v>
      </c>
      <c r="O31" t="str">
        <v>Ghana tot</v>
      </c>
      <c r="P31">
        <v>3.5</v>
      </c>
      <c r="Q31">
        <v>0.82</v>
      </c>
      <c r="R31">
        <v>0.187</v>
      </c>
      <c r="S31">
        <v>0.29399999999999998</v>
      </c>
      <c r="T31">
        <v>16275</v>
      </c>
      <c r="U31">
        <v>0</v>
      </c>
      <c r="V31">
        <v>121</v>
      </c>
      <c r="W31">
        <v>0</v>
      </c>
      <c r="X31">
        <v>1969275</v>
      </c>
      <c r="Y31">
        <v>1</v>
      </c>
      <c r="Z31">
        <v>0</v>
      </c>
      <c r="AA31">
        <v>0</v>
      </c>
      <c r="AB31">
        <v>0</v>
      </c>
      <c r="AC31">
        <v>0</v>
      </c>
      <c r="AD31">
        <v>0</v>
      </c>
      <c r="AE31">
        <v>0</v>
      </c>
      <c r="AF31">
        <v>0</v>
      </c>
      <c r="AG31">
        <v>0</v>
      </c>
      <c r="AH31">
        <v>0</v>
      </c>
      <c r="AI31">
        <v>0</v>
      </c>
      <c r="AJ31">
        <v>0</v>
      </c>
      <c r="AK31">
        <v>0</v>
      </c>
      <c r="AL31">
        <v>0</v>
      </c>
      <c r="AM31">
        <v>15.287671232876713</v>
      </c>
      <c r="AN31">
        <v>0</v>
      </c>
      <c r="AO31">
        <v>0</v>
      </c>
      <c r="AP31">
        <v>0</v>
      </c>
      <c r="AQ31">
        <v>0</v>
      </c>
      <c r="AR31">
        <v>0</v>
      </c>
      <c r="AS31">
        <v>0</v>
      </c>
      <c r="AT31">
        <v>0</v>
      </c>
      <c r="AU31">
        <v>0</v>
      </c>
      <c r="AV31">
        <v>0</v>
      </c>
      <c r="AW31">
        <v>0</v>
      </c>
      <c r="AX31">
        <v>0</v>
      </c>
      <c r="AY31">
        <v>0</v>
      </c>
      <c r="AZ31">
        <v>0</v>
      </c>
      <c r="BA31">
        <v>0</v>
      </c>
      <c r="BB31">
        <v>0</v>
      </c>
      <c r="BC31">
        <v>0.18</v>
      </c>
      <c r="BD31">
        <v>0</v>
      </c>
      <c r="BE31">
        <v>0</v>
      </c>
      <c r="BF31">
        <v>0</v>
      </c>
      <c r="BG31">
        <v>0</v>
      </c>
      <c r="BH31">
        <v>0</v>
      </c>
      <c r="BI31">
        <v>0</v>
      </c>
      <c r="BJ31">
        <v>0</v>
      </c>
      <c r="BK31">
        <v>0</v>
      </c>
      <c r="BL31">
        <v>0</v>
      </c>
      <c r="BM31">
        <v>0</v>
      </c>
      <c r="BN31">
        <v>0</v>
      </c>
      <c r="BO31">
        <v>0</v>
      </c>
      <c r="BP31">
        <v>0</v>
      </c>
      <c r="BQ31">
        <v>1.5599999999999999E-2</v>
      </c>
      <c r="BR31">
        <v>0</v>
      </c>
      <c r="BS31">
        <v>0</v>
      </c>
      <c r="BT31">
        <v>0</v>
      </c>
      <c r="BU31">
        <v>0</v>
      </c>
      <c r="BV31">
        <v>0</v>
      </c>
      <c r="BW31">
        <v>73.2</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1</v>
      </c>
      <c r="FR31">
        <v>0</v>
      </c>
      <c r="FS31">
        <v>0</v>
      </c>
      <c r="FT31">
        <v>0</v>
      </c>
      <c r="FU31">
        <v>0</v>
      </c>
      <c r="FV31">
        <v>0</v>
      </c>
      <c r="FW31">
        <v>0</v>
      </c>
      <c r="FX31">
        <v>8.2191780821917817</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0.33479999999999999</v>
      </c>
      <c r="GU31">
        <v>0</v>
      </c>
      <c r="GV31">
        <v>0</v>
      </c>
      <c r="GW31">
        <v>0</v>
      </c>
      <c r="GX31">
        <v>0</v>
      </c>
      <c r="GY31">
        <v>0</v>
      </c>
      <c r="GZ31">
        <v>0</v>
      </c>
      <c r="HA31">
        <v>0</v>
      </c>
      <c r="HB31">
        <v>0</v>
      </c>
      <c r="HC31">
        <v>0</v>
      </c>
      <c r="HD31">
        <v>0</v>
      </c>
      <c r="HE31">
        <v>0</v>
      </c>
      <c r="HF31">
        <v>0</v>
      </c>
      <c r="HG31">
        <v>0</v>
      </c>
      <c r="HH31">
        <v>1.5599999999999999E-2</v>
      </c>
      <c r="HI31">
        <v>0</v>
      </c>
      <c r="HJ31">
        <v>0</v>
      </c>
      <c r="HK31">
        <v>0</v>
      </c>
      <c r="HL31">
        <v>0</v>
      </c>
      <c r="HM31">
        <v>0</v>
      </c>
      <c r="HN31">
        <v>73.2</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0.9</v>
      </c>
      <c r="LI31">
        <v>0.88180000000000003</v>
      </c>
      <c r="LJ31">
        <v>0</v>
      </c>
      <c r="LK31">
        <v>0</v>
      </c>
      <c r="LL31">
        <v>1</v>
      </c>
      <c r="LM31">
        <v>0.95</v>
      </c>
      <c r="LN31">
        <v>0</v>
      </c>
      <c r="LO31">
        <v>1</v>
      </c>
      <c r="LP31">
        <v>0.78</v>
      </c>
      <c r="LQ31">
        <v>0</v>
      </c>
      <c r="LR31">
        <v>0</v>
      </c>
      <c r="LS31">
        <v>0</v>
      </c>
      <c r="LT31">
        <v>0</v>
      </c>
      <c r="LU31">
        <v>0</v>
      </c>
      <c r="LV31">
        <v>0</v>
      </c>
      <c r="LW31">
        <v>0</v>
      </c>
      <c r="LX31">
        <v>0</v>
      </c>
      <c r="LY31">
        <v>2.7891156462585034</v>
      </c>
      <c r="LZ31">
        <v>0</v>
      </c>
      <c r="MA31">
        <v>0</v>
      </c>
      <c r="MB31">
        <v>0</v>
      </c>
      <c r="MC31">
        <v>0</v>
      </c>
      <c r="MD31">
        <v>0</v>
      </c>
      <c r="ME31">
        <v>0</v>
      </c>
      <c r="MF31">
        <v>0</v>
      </c>
      <c r="MG31">
        <v>0</v>
      </c>
      <c r="MH31">
        <v>0</v>
      </c>
      <c r="MI31">
        <v>0</v>
      </c>
      <c r="MJ31">
        <v>0</v>
      </c>
      <c r="MK31">
        <v>0</v>
      </c>
      <c r="ML31">
        <v>0</v>
      </c>
      <c r="MM31">
        <v>0</v>
      </c>
      <c r="MN31">
        <v>0</v>
      </c>
      <c r="MO31">
        <v>0</v>
      </c>
      <c r="MP31">
        <v>0</v>
      </c>
      <c r="MQ31">
        <v>0</v>
      </c>
    </row>
    <row r="32" spans="1:355" x14ac:dyDescent="0.2">
      <c r="A32" t="str">
        <v>CDM AMS II G</v>
      </c>
      <c r="B32" t="str">
        <v>AMS-II.G (Version 05.0 EB 70)</v>
      </c>
      <c r="C32" t="str">
        <v>GS2094</v>
      </c>
      <c r="D32">
        <v>2021</v>
      </c>
      <c r="E32">
        <v>2015</v>
      </c>
      <c r="F32">
        <v>1932086</v>
      </c>
      <c r="G32" t="str">
        <v>charcoal</v>
      </c>
      <c r="H32">
        <v>19735.123720770633</v>
      </c>
      <c r="I32">
        <v>4.9901383046710365E-3</v>
      </c>
      <c r="J32">
        <v>4.9901383046710348E-3</v>
      </c>
      <c r="K32" t="str">
        <v>cdm_imp_charcoal</v>
      </c>
      <c r="L32">
        <v>1</v>
      </c>
      <c r="M32" t="str">
        <v>Sub-Saharan Africa</v>
      </c>
      <c r="N32" t="str">
        <v>Ghana</v>
      </c>
      <c r="O32" t="str">
        <v>Ghana tot</v>
      </c>
      <c r="P32">
        <v>3.5</v>
      </c>
      <c r="Q32">
        <v>0.82</v>
      </c>
      <c r="R32">
        <v>0.187</v>
      </c>
      <c r="S32">
        <v>0.29399999999999998</v>
      </c>
      <c r="T32">
        <v>16275</v>
      </c>
      <c r="U32">
        <v>0</v>
      </c>
      <c r="V32">
        <v>243</v>
      </c>
      <c r="W32">
        <v>0</v>
      </c>
      <c r="X32">
        <v>3954825</v>
      </c>
      <c r="Y32">
        <v>1</v>
      </c>
      <c r="Z32">
        <v>0</v>
      </c>
      <c r="AA32">
        <v>0</v>
      </c>
      <c r="AB32">
        <v>0</v>
      </c>
      <c r="AC32">
        <v>0</v>
      </c>
      <c r="AD32">
        <v>0</v>
      </c>
      <c r="AE32">
        <v>0</v>
      </c>
      <c r="AF32">
        <v>0</v>
      </c>
      <c r="AG32">
        <v>0</v>
      </c>
      <c r="AH32">
        <v>0</v>
      </c>
      <c r="AI32">
        <v>0</v>
      </c>
      <c r="AJ32">
        <v>0</v>
      </c>
      <c r="AK32">
        <v>0</v>
      </c>
      <c r="AL32">
        <v>0</v>
      </c>
      <c r="AM32">
        <v>15.287671232876713</v>
      </c>
      <c r="AN32">
        <v>0</v>
      </c>
      <c r="AO32">
        <v>0</v>
      </c>
      <c r="AP32">
        <v>0</v>
      </c>
      <c r="AQ32">
        <v>0</v>
      </c>
      <c r="AR32">
        <v>0</v>
      </c>
      <c r="AS32">
        <v>0</v>
      </c>
      <c r="AT32">
        <v>0</v>
      </c>
      <c r="AU32">
        <v>0</v>
      </c>
      <c r="AV32">
        <v>0</v>
      </c>
      <c r="AW32">
        <v>0</v>
      </c>
      <c r="AX32">
        <v>0</v>
      </c>
      <c r="AY32">
        <v>0</v>
      </c>
      <c r="AZ32">
        <v>0</v>
      </c>
      <c r="BA32">
        <v>0</v>
      </c>
      <c r="BB32">
        <v>0</v>
      </c>
      <c r="BC32">
        <v>0.18</v>
      </c>
      <c r="BD32">
        <v>0</v>
      </c>
      <c r="BE32">
        <v>0</v>
      </c>
      <c r="BF32">
        <v>0</v>
      </c>
      <c r="BG32">
        <v>0</v>
      </c>
      <c r="BH32">
        <v>0</v>
      </c>
      <c r="BI32">
        <v>0</v>
      </c>
      <c r="BJ32">
        <v>0</v>
      </c>
      <c r="BK32">
        <v>0</v>
      </c>
      <c r="BL32">
        <v>0</v>
      </c>
      <c r="BM32">
        <v>0</v>
      </c>
      <c r="BN32">
        <v>0</v>
      </c>
      <c r="BO32">
        <v>0</v>
      </c>
      <c r="BP32">
        <v>0</v>
      </c>
      <c r="BQ32">
        <v>1.5599999999999999E-2</v>
      </c>
      <c r="BR32">
        <v>0</v>
      </c>
      <c r="BS32">
        <v>0</v>
      </c>
      <c r="BT32">
        <v>0</v>
      </c>
      <c r="BU32">
        <v>0</v>
      </c>
      <c r="BV32">
        <v>0</v>
      </c>
      <c r="BW32">
        <v>73.2</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1</v>
      </c>
      <c r="FR32">
        <v>0</v>
      </c>
      <c r="FS32">
        <v>0</v>
      </c>
      <c r="FT32">
        <v>0</v>
      </c>
      <c r="FU32">
        <v>0</v>
      </c>
      <c r="FV32">
        <v>0</v>
      </c>
      <c r="FW32">
        <v>0</v>
      </c>
      <c r="FX32">
        <v>8.2191780821917817</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0.33479999999999999</v>
      </c>
      <c r="GU32">
        <v>0</v>
      </c>
      <c r="GV32">
        <v>0</v>
      </c>
      <c r="GW32">
        <v>0</v>
      </c>
      <c r="GX32">
        <v>0</v>
      </c>
      <c r="GY32">
        <v>0</v>
      </c>
      <c r="GZ32">
        <v>0</v>
      </c>
      <c r="HA32">
        <v>0</v>
      </c>
      <c r="HB32">
        <v>0</v>
      </c>
      <c r="HC32">
        <v>0</v>
      </c>
      <c r="HD32">
        <v>0</v>
      </c>
      <c r="HE32">
        <v>0</v>
      </c>
      <c r="HF32">
        <v>0</v>
      </c>
      <c r="HG32">
        <v>0</v>
      </c>
      <c r="HH32">
        <v>1.5599999999999999E-2</v>
      </c>
      <c r="HI32">
        <v>0</v>
      </c>
      <c r="HJ32">
        <v>0</v>
      </c>
      <c r="HK32">
        <v>0</v>
      </c>
      <c r="HL32">
        <v>0</v>
      </c>
      <c r="HM32">
        <v>0</v>
      </c>
      <c r="HN32">
        <v>73.2</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0.9</v>
      </c>
      <c r="LI32">
        <v>0.88180000000000003</v>
      </c>
      <c r="LJ32">
        <v>0</v>
      </c>
      <c r="LK32">
        <v>0</v>
      </c>
      <c r="LL32">
        <v>1</v>
      </c>
      <c r="LM32">
        <v>0.95</v>
      </c>
      <c r="LN32">
        <v>0</v>
      </c>
      <c r="LO32">
        <v>1</v>
      </c>
      <c r="LP32">
        <v>0.78</v>
      </c>
      <c r="LQ32">
        <v>0</v>
      </c>
      <c r="LR32">
        <v>0</v>
      </c>
      <c r="LS32">
        <v>0</v>
      </c>
      <c r="LT32">
        <v>0</v>
      </c>
      <c r="LU32">
        <v>0</v>
      </c>
      <c r="LV32">
        <v>0</v>
      </c>
      <c r="LW32">
        <v>0</v>
      </c>
      <c r="LX32">
        <v>0</v>
      </c>
      <c r="LY32">
        <v>2.7891156462585034</v>
      </c>
      <c r="LZ32">
        <v>0</v>
      </c>
      <c r="MA32">
        <v>0</v>
      </c>
      <c r="MB32">
        <v>0</v>
      </c>
      <c r="MC32">
        <v>0</v>
      </c>
      <c r="MD32">
        <v>0</v>
      </c>
      <c r="ME32">
        <v>0</v>
      </c>
      <c r="MF32">
        <v>0</v>
      </c>
      <c r="MG32">
        <v>0</v>
      </c>
      <c r="MH32">
        <v>0</v>
      </c>
      <c r="MI32">
        <v>0</v>
      </c>
      <c r="MJ32">
        <v>0</v>
      </c>
      <c r="MK32">
        <v>0</v>
      </c>
      <c r="ML32">
        <v>0</v>
      </c>
      <c r="MM32">
        <v>0</v>
      </c>
      <c r="MN32">
        <v>0</v>
      </c>
      <c r="MO32">
        <v>0</v>
      </c>
      <c r="MP32">
        <v>0</v>
      </c>
      <c r="MQ32">
        <v>0</v>
      </c>
    </row>
    <row r="33" spans="1:355" x14ac:dyDescent="0.2">
      <c r="A33" t="str">
        <v>CDM AMS II G</v>
      </c>
      <c r="B33" t="str">
        <v>AMS-II.G (Version 05.0 EB 70)</v>
      </c>
      <c r="C33" t="str">
        <v>GS2094</v>
      </c>
      <c r="D33">
        <v>2020</v>
      </c>
      <c r="E33">
        <v>2016</v>
      </c>
      <c r="F33">
        <v>1932086</v>
      </c>
      <c r="G33" t="str">
        <v>charcoal</v>
      </c>
      <c r="H33">
        <v>19232.472146065327</v>
      </c>
      <c r="I33">
        <v>4.8950155767893914E-3</v>
      </c>
      <c r="J33">
        <v>4.8950155767893931E-3</v>
      </c>
      <c r="K33" t="str">
        <v>cdm_imp_charcoal</v>
      </c>
      <c r="L33">
        <v>1</v>
      </c>
      <c r="M33" t="str">
        <v>Sub-Saharan Africa</v>
      </c>
      <c r="N33" t="str">
        <v>Ghana</v>
      </c>
      <c r="O33" t="str">
        <v>Ghana tot</v>
      </c>
      <c r="P33">
        <v>3.5</v>
      </c>
      <c r="Q33">
        <v>0.82</v>
      </c>
      <c r="R33">
        <v>0.187</v>
      </c>
      <c r="S33">
        <v>0.29399999999999998</v>
      </c>
      <c r="T33">
        <v>32471</v>
      </c>
      <c r="U33">
        <v>0</v>
      </c>
      <c r="V33">
        <v>121</v>
      </c>
      <c r="W33">
        <v>0</v>
      </c>
      <c r="X33">
        <v>3928991</v>
      </c>
      <c r="Y33">
        <v>1</v>
      </c>
      <c r="Z33">
        <v>0</v>
      </c>
      <c r="AA33">
        <v>0</v>
      </c>
      <c r="AB33">
        <v>0</v>
      </c>
      <c r="AC33">
        <v>0</v>
      </c>
      <c r="AD33">
        <v>0</v>
      </c>
      <c r="AE33">
        <v>0</v>
      </c>
      <c r="AF33">
        <v>0</v>
      </c>
      <c r="AG33">
        <v>0</v>
      </c>
      <c r="AH33">
        <v>0</v>
      </c>
      <c r="AI33">
        <v>0</v>
      </c>
      <c r="AJ33">
        <v>0</v>
      </c>
      <c r="AK33">
        <v>0</v>
      </c>
      <c r="AL33">
        <v>0</v>
      </c>
      <c r="AM33">
        <v>15.287671232876713</v>
      </c>
      <c r="AN33">
        <v>0</v>
      </c>
      <c r="AO33">
        <v>0</v>
      </c>
      <c r="AP33">
        <v>0</v>
      </c>
      <c r="AQ33">
        <v>0</v>
      </c>
      <c r="AR33">
        <v>0</v>
      </c>
      <c r="AS33">
        <v>0</v>
      </c>
      <c r="AT33">
        <v>0</v>
      </c>
      <c r="AU33">
        <v>0</v>
      </c>
      <c r="AV33">
        <v>0</v>
      </c>
      <c r="AW33">
        <v>0</v>
      </c>
      <c r="AX33">
        <v>0</v>
      </c>
      <c r="AY33">
        <v>0</v>
      </c>
      <c r="AZ33">
        <v>0</v>
      </c>
      <c r="BA33">
        <v>0</v>
      </c>
      <c r="BB33">
        <v>0</v>
      </c>
      <c r="BC33">
        <v>0.18</v>
      </c>
      <c r="BD33">
        <v>0</v>
      </c>
      <c r="BE33">
        <v>0</v>
      </c>
      <c r="BF33">
        <v>0</v>
      </c>
      <c r="BG33">
        <v>0</v>
      </c>
      <c r="BH33">
        <v>0</v>
      </c>
      <c r="BI33">
        <v>0</v>
      </c>
      <c r="BJ33">
        <v>0</v>
      </c>
      <c r="BK33">
        <v>0</v>
      </c>
      <c r="BL33">
        <v>0</v>
      </c>
      <c r="BM33">
        <v>0</v>
      </c>
      <c r="BN33">
        <v>0</v>
      </c>
      <c r="BO33">
        <v>0</v>
      </c>
      <c r="BP33">
        <v>0</v>
      </c>
      <c r="BQ33">
        <v>1.5599999999999999E-2</v>
      </c>
      <c r="BR33">
        <v>0</v>
      </c>
      <c r="BS33">
        <v>0</v>
      </c>
      <c r="BT33">
        <v>0</v>
      </c>
      <c r="BU33">
        <v>0</v>
      </c>
      <c r="BV33">
        <v>0</v>
      </c>
      <c r="BW33">
        <v>73.2</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1</v>
      </c>
      <c r="FR33">
        <v>0</v>
      </c>
      <c r="FS33">
        <v>0</v>
      </c>
      <c r="FT33">
        <v>0</v>
      </c>
      <c r="FU33">
        <v>0</v>
      </c>
      <c r="FV33">
        <v>0</v>
      </c>
      <c r="FW33">
        <v>0</v>
      </c>
      <c r="FX33">
        <v>8.3539187064900062</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0.32940000000000003</v>
      </c>
      <c r="GU33">
        <v>0</v>
      </c>
      <c r="GV33">
        <v>0</v>
      </c>
      <c r="GW33">
        <v>0</v>
      </c>
      <c r="GX33">
        <v>0</v>
      </c>
      <c r="GY33">
        <v>0</v>
      </c>
      <c r="GZ33">
        <v>0</v>
      </c>
      <c r="HA33">
        <v>0</v>
      </c>
      <c r="HB33">
        <v>0</v>
      </c>
      <c r="HC33">
        <v>0</v>
      </c>
      <c r="HD33">
        <v>0</v>
      </c>
      <c r="HE33">
        <v>0</v>
      </c>
      <c r="HF33">
        <v>0</v>
      </c>
      <c r="HG33">
        <v>0</v>
      </c>
      <c r="HH33">
        <v>1.5599999999999999E-2</v>
      </c>
      <c r="HI33">
        <v>0</v>
      </c>
      <c r="HJ33">
        <v>0</v>
      </c>
      <c r="HK33">
        <v>0</v>
      </c>
      <c r="HL33">
        <v>0</v>
      </c>
      <c r="HM33">
        <v>0</v>
      </c>
      <c r="HN33">
        <v>73.2</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0.9</v>
      </c>
      <c r="LI33">
        <v>0.88180000000000003</v>
      </c>
      <c r="LJ33">
        <v>0</v>
      </c>
      <c r="LK33">
        <v>0</v>
      </c>
      <c r="LL33">
        <v>1</v>
      </c>
      <c r="LM33">
        <v>0.95</v>
      </c>
      <c r="LN33">
        <v>0</v>
      </c>
      <c r="LO33">
        <v>1</v>
      </c>
      <c r="LP33">
        <v>0.78</v>
      </c>
      <c r="LQ33">
        <v>0</v>
      </c>
      <c r="LR33">
        <v>0</v>
      </c>
      <c r="LS33">
        <v>0</v>
      </c>
      <c r="LT33">
        <v>0</v>
      </c>
      <c r="LU33">
        <v>0</v>
      </c>
      <c r="LV33">
        <v>0</v>
      </c>
      <c r="LW33">
        <v>0</v>
      </c>
      <c r="LX33">
        <v>0</v>
      </c>
      <c r="LY33">
        <v>2.7891156462585034</v>
      </c>
      <c r="LZ33">
        <v>0</v>
      </c>
      <c r="MA33">
        <v>0</v>
      </c>
      <c r="MB33">
        <v>0</v>
      </c>
      <c r="MC33">
        <v>0</v>
      </c>
      <c r="MD33">
        <v>0</v>
      </c>
      <c r="ME33">
        <v>0</v>
      </c>
      <c r="MF33">
        <v>0</v>
      </c>
      <c r="MG33">
        <v>0</v>
      </c>
      <c r="MH33">
        <v>0</v>
      </c>
      <c r="MI33">
        <v>0</v>
      </c>
      <c r="MJ33">
        <v>0</v>
      </c>
      <c r="MK33">
        <v>0</v>
      </c>
      <c r="ML33">
        <v>0</v>
      </c>
      <c r="MM33">
        <v>0</v>
      </c>
      <c r="MN33">
        <v>0</v>
      </c>
      <c r="MO33">
        <v>0</v>
      </c>
      <c r="MP33">
        <v>0</v>
      </c>
      <c r="MQ33">
        <v>0</v>
      </c>
    </row>
    <row r="34" spans="1:355" x14ac:dyDescent="0.2">
      <c r="A34" t="str">
        <v>CDM AMS II G</v>
      </c>
      <c r="B34" t="str">
        <v>AMS-II.G (Version 05.0 EB 70)</v>
      </c>
      <c r="C34" t="str">
        <v>GS2094</v>
      </c>
      <c r="D34">
        <v>2021</v>
      </c>
      <c r="E34">
        <v>2016</v>
      </c>
      <c r="F34">
        <v>1932086</v>
      </c>
      <c r="G34" t="str">
        <v>charcoal</v>
      </c>
      <c r="H34">
        <v>38623.890342924584</v>
      </c>
      <c r="I34">
        <v>4.8950155767893914E-3</v>
      </c>
      <c r="J34">
        <v>4.8950155767893931E-3</v>
      </c>
      <c r="K34" t="str">
        <v>cdm_imp_charcoal</v>
      </c>
      <c r="L34">
        <v>1</v>
      </c>
      <c r="M34" t="str">
        <v>Sub-Saharan Africa</v>
      </c>
      <c r="N34" t="str">
        <v>Ghana</v>
      </c>
      <c r="O34" t="str">
        <v>Ghana tot</v>
      </c>
      <c r="P34">
        <v>3.5</v>
      </c>
      <c r="Q34">
        <v>0.82</v>
      </c>
      <c r="R34">
        <v>0.187</v>
      </c>
      <c r="S34">
        <v>0.29399999999999998</v>
      </c>
      <c r="T34">
        <v>32471</v>
      </c>
      <c r="U34">
        <v>0</v>
      </c>
      <c r="V34">
        <v>243</v>
      </c>
      <c r="W34">
        <v>0</v>
      </c>
      <c r="X34">
        <v>7890453</v>
      </c>
      <c r="Y34">
        <v>1</v>
      </c>
      <c r="Z34">
        <v>0</v>
      </c>
      <c r="AA34">
        <v>0</v>
      </c>
      <c r="AB34">
        <v>0</v>
      </c>
      <c r="AC34">
        <v>0</v>
      </c>
      <c r="AD34">
        <v>0</v>
      </c>
      <c r="AE34">
        <v>0</v>
      </c>
      <c r="AF34">
        <v>0</v>
      </c>
      <c r="AG34">
        <v>0</v>
      </c>
      <c r="AH34">
        <v>0</v>
      </c>
      <c r="AI34">
        <v>0</v>
      </c>
      <c r="AJ34">
        <v>0</v>
      </c>
      <c r="AK34">
        <v>0</v>
      </c>
      <c r="AL34">
        <v>0</v>
      </c>
      <c r="AM34">
        <v>15.287671232876713</v>
      </c>
      <c r="AN34">
        <v>0</v>
      </c>
      <c r="AO34">
        <v>0</v>
      </c>
      <c r="AP34">
        <v>0</v>
      </c>
      <c r="AQ34">
        <v>0</v>
      </c>
      <c r="AR34">
        <v>0</v>
      </c>
      <c r="AS34">
        <v>0</v>
      </c>
      <c r="AT34">
        <v>0</v>
      </c>
      <c r="AU34">
        <v>0</v>
      </c>
      <c r="AV34">
        <v>0</v>
      </c>
      <c r="AW34">
        <v>0</v>
      </c>
      <c r="AX34">
        <v>0</v>
      </c>
      <c r="AY34">
        <v>0</v>
      </c>
      <c r="AZ34">
        <v>0</v>
      </c>
      <c r="BA34">
        <v>0</v>
      </c>
      <c r="BB34">
        <v>0</v>
      </c>
      <c r="BC34">
        <v>0.18</v>
      </c>
      <c r="BD34">
        <v>0</v>
      </c>
      <c r="BE34">
        <v>0</v>
      </c>
      <c r="BF34">
        <v>0</v>
      </c>
      <c r="BG34">
        <v>0</v>
      </c>
      <c r="BH34">
        <v>0</v>
      </c>
      <c r="BI34">
        <v>0</v>
      </c>
      <c r="BJ34">
        <v>0</v>
      </c>
      <c r="BK34">
        <v>0</v>
      </c>
      <c r="BL34">
        <v>0</v>
      </c>
      <c r="BM34">
        <v>0</v>
      </c>
      <c r="BN34">
        <v>0</v>
      </c>
      <c r="BO34">
        <v>0</v>
      </c>
      <c r="BP34">
        <v>0</v>
      </c>
      <c r="BQ34">
        <v>1.5599999999999999E-2</v>
      </c>
      <c r="BR34">
        <v>0</v>
      </c>
      <c r="BS34">
        <v>0</v>
      </c>
      <c r="BT34">
        <v>0</v>
      </c>
      <c r="BU34">
        <v>0</v>
      </c>
      <c r="BV34">
        <v>0</v>
      </c>
      <c r="BW34">
        <v>73.2</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1</v>
      </c>
      <c r="FR34">
        <v>0</v>
      </c>
      <c r="FS34">
        <v>0</v>
      </c>
      <c r="FT34">
        <v>0</v>
      </c>
      <c r="FU34">
        <v>0</v>
      </c>
      <c r="FV34">
        <v>0</v>
      </c>
      <c r="FW34">
        <v>0</v>
      </c>
      <c r="FX34">
        <v>8.3539187064900062</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0.32940000000000003</v>
      </c>
      <c r="GU34">
        <v>0</v>
      </c>
      <c r="GV34">
        <v>0</v>
      </c>
      <c r="GW34">
        <v>0</v>
      </c>
      <c r="GX34">
        <v>0</v>
      </c>
      <c r="GY34">
        <v>0</v>
      </c>
      <c r="GZ34">
        <v>0</v>
      </c>
      <c r="HA34">
        <v>0</v>
      </c>
      <c r="HB34">
        <v>0</v>
      </c>
      <c r="HC34">
        <v>0</v>
      </c>
      <c r="HD34">
        <v>0</v>
      </c>
      <c r="HE34">
        <v>0</v>
      </c>
      <c r="HF34">
        <v>0</v>
      </c>
      <c r="HG34">
        <v>0</v>
      </c>
      <c r="HH34">
        <v>1.5599999999999999E-2</v>
      </c>
      <c r="HI34">
        <v>0</v>
      </c>
      <c r="HJ34">
        <v>0</v>
      </c>
      <c r="HK34">
        <v>0</v>
      </c>
      <c r="HL34">
        <v>0</v>
      </c>
      <c r="HM34">
        <v>0</v>
      </c>
      <c r="HN34">
        <v>73.2</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0.9</v>
      </c>
      <c r="LI34">
        <v>0.88180000000000003</v>
      </c>
      <c r="LJ34">
        <v>0</v>
      </c>
      <c r="LK34">
        <v>0</v>
      </c>
      <c r="LL34">
        <v>1</v>
      </c>
      <c r="LM34">
        <v>0.95</v>
      </c>
      <c r="LN34">
        <v>0</v>
      </c>
      <c r="LO34">
        <v>1</v>
      </c>
      <c r="LP34">
        <v>0.78</v>
      </c>
      <c r="LQ34">
        <v>0</v>
      </c>
      <c r="LR34">
        <v>0</v>
      </c>
      <c r="LS34">
        <v>0</v>
      </c>
      <c r="LT34">
        <v>0</v>
      </c>
      <c r="LU34">
        <v>0</v>
      </c>
      <c r="LV34">
        <v>0</v>
      </c>
      <c r="LW34">
        <v>0</v>
      </c>
      <c r="LX34">
        <v>0</v>
      </c>
      <c r="LY34">
        <v>2.7891156462585034</v>
      </c>
      <c r="LZ34">
        <v>0</v>
      </c>
      <c r="MA34">
        <v>0</v>
      </c>
      <c r="MB34">
        <v>0</v>
      </c>
      <c r="MC34">
        <v>0</v>
      </c>
      <c r="MD34">
        <v>0</v>
      </c>
      <c r="ME34">
        <v>0</v>
      </c>
      <c r="MF34">
        <v>0</v>
      </c>
      <c r="MG34">
        <v>0</v>
      </c>
      <c r="MH34">
        <v>0</v>
      </c>
      <c r="MI34">
        <v>0</v>
      </c>
      <c r="MJ34">
        <v>0</v>
      </c>
      <c r="MK34">
        <v>0</v>
      </c>
      <c r="ML34">
        <v>0</v>
      </c>
      <c r="MM34">
        <v>0</v>
      </c>
      <c r="MN34">
        <v>0</v>
      </c>
      <c r="MO34">
        <v>0</v>
      </c>
      <c r="MP34">
        <v>0</v>
      </c>
      <c r="MQ34">
        <v>0</v>
      </c>
    </row>
    <row r="35" spans="1:355" x14ac:dyDescent="0.2">
      <c r="A35" t="str">
        <v>CDM AMS II G</v>
      </c>
      <c r="B35" t="str">
        <v>AMS-II.G (Version 05.0 EB 70)</v>
      </c>
      <c r="C35" t="str">
        <v>GS2094</v>
      </c>
      <c r="D35">
        <v>2020</v>
      </c>
      <c r="E35">
        <v>2017</v>
      </c>
      <c r="F35">
        <v>1932086</v>
      </c>
      <c r="G35" t="str">
        <v>charcoal</v>
      </c>
      <c r="H35">
        <v>17657.087959248522</v>
      </c>
      <c r="I35">
        <v>4.8316782587460739E-3</v>
      </c>
      <c r="J35">
        <v>4.8316782587460756E-3</v>
      </c>
      <c r="K35" t="str">
        <v>cdm_imp_charcoal</v>
      </c>
      <c r="L35">
        <v>1</v>
      </c>
      <c r="M35" t="str">
        <v>Sub-Saharan Africa</v>
      </c>
      <c r="N35" t="str">
        <v>Ghana</v>
      </c>
      <c r="O35" t="str">
        <v>Ghana tot</v>
      </c>
      <c r="P35">
        <v>3.5</v>
      </c>
      <c r="Q35">
        <v>0.82</v>
      </c>
      <c r="R35">
        <v>0.187</v>
      </c>
      <c r="S35">
        <v>0.29399999999999998</v>
      </c>
      <c r="T35">
        <v>30202</v>
      </c>
      <c r="U35">
        <v>0</v>
      </c>
      <c r="V35">
        <v>121</v>
      </c>
      <c r="W35">
        <v>0</v>
      </c>
      <c r="X35">
        <v>3654442</v>
      </c>
      <c r="Y35">
        <v>1</v>
      </c>
      <c r="Z35">
        <v>0</v>
      </c>
      <c r="AA35">
        <v>0</v>
      </c>
      <c r="AB35">
        <v>0</v>
      </c>
      <c r="AC35">
        <v>0</v>
      </c>
      <c r="AD35">
        <v>0</v>
      </c>
      <c r="AE35">
        <v>0</v>
      </c>
      <c r="AF35">
        <v>0</v>
      </c>
      <c r="AG35">
        <v>0</v>
      </c>
      <c r="AH35">
        <v>0</v>
      </c>
      <c r="AI35">
        <v>0</v>
      </c>
      <c r="AJ35">
        <v>0</v>
      </c>
      <c r="AK35">
        <v>0</v>
      </c>
      <c r="AL35">
        <v>0</v>
      </c>
      <c r="AM35">
        <v>15.287671232876713</v>
      </c>
      <c r="AN35">
        <v>0</v>
      </c>
      <c r="AO35">
        <v>0</v>
      </c>
      <c r="AP35">
        <v>0</v>
      </c>
      <c r="AQ35">
        <v>0</v>
      </c>
      <c r="AR35">
        <v>0</v>
      </c>
      <c r="AS35">
        <v>0</v>
      </c>
      <c r="AT35">
        <v>0</v>
      </c>
      <c r="AU35">
        <v>0</v>
      </c>
      <c r="AV35">
        <v>0</v>
      </c>
      <c r="AW35">
        <v>0</v>
      </c>
      <c r="AX35">
        <v>0</v>
      </c>
      <c r="AY35">
        <v>0</v>
      </c>
      <c r="AZ35">
        <v>0</v>
      </c>
      <c r="BA35">
        <v>0</v>
      </c>
      <c r="BB35">
        <v>0</v>
      </c>
      <c r="BC35">
        <v>0.18</v>
      </c>
      <c r="BD35">
        <v>0</v>
      </c>
      <c r="BE35">
        <v>0</v>
      </c>
      <c r="BF35">
        <v>0</v>
      </c>
      <c r="BG35">
        <v>0</v>
      </c>
      <c r="BH35">
        <v>0</v>
      </c>
      <c r="BI35">
        <v>0</v>
      </c>
      <c r="BJ35">
        <v>0</v>
      </c>
      <c r="BK35">
        <v>0</v>
      </c>
      <c r="BL35">
        <v>0</v>
      </c>
      <c r="BM35">
        <v>0</v>
      </c>
      <c r="BN35">
        <v>0</v>
      </c>
      <c r="BO35">
        <v>0</v>
      </c>
      <c r="BP35">
        <v>0</v>
      </c>
      <c r="BQ35">
        <v>1.5599999999999999E-2</v>
      </c>
      <c r="BR35">
        <v>0</v>
      </c>
      <c r="BS35">
        <v>0</v>
      </c>
      <c r="BT35">
        <v>0</v>
      </c>
      <c r="BU35">
        <v>0</v>
      </c>
      <c r="BV35">
        <v>0</v>
      </c>
      <c r="BW35">
        <v>73.2</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1</v>
      </c>
      <c r="FR35">
        <v>0</v>
      </c>
      <c r="FS35">
        <v>0</v>
      </c>
      <c r="FT35">
        <v>0</v>
      </c>
      <c r="FU35">
        <v>0</v>
      </c>
      <c r="FV35">
        <v>0</v>
      </c>
      <c r="FW35">
        <v>0</v>
      </c>
      <c r="FX35">
        <v>8.4436355382565456</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0.32590000000000002</v>
      </c>
      <c r="GU35">
        <v>0</v>
      </c>
      <c r="GV35">
        <v>0</v>
      </c>
      <c r="GW35">
        <v>0</v>
      </c>
      <c r="GX35">
        <v>0</v>
      </c>
      <c r="GY35">
        <v>0</v>
      </c>
      <c r="GZ35">
        <v>0</v>
      </c>
      <c r="HA35">
        <v>0</v>
      </c>
      <c r="HB35">
        <v>0</v>
      </c>
      <c r="HC35">
        <v>0</v>
      </c>
      <c r="HD35">
        <v>0</v>
      </c>
      <c r="HE35">
        <v>0</v>
      </c>
      <c r="HF35">
        <v>0</v>
      </c>
      <c r="HG35">
        <v>0</v>
      </c>
      <c r="HH35">
        <v>1.5599999999999999E-2</v>
      </c>
      <c r="HI35">
        <v>0</v>
      </c>
      <c r="HJ35">
        <v>0</v>
      </c>
      <c r="HK35">
        <v>0</v>
      </c>
      <c r="HL35">
        <v>0</v>
      </c>
      <c r="HM35">
        <v>0</v>
      </c>
      <c r="HN35">
        <v>73.2</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0.9</v>
      </c>
      <c r="LI35">
        <v>0.88180000000000003</v>
      </c>
      <c r="LJ35">
        <v>0</v>
      </c>
      <c r="LK35">
        <v>0</v>
      </c>
      <c r="LL35">
        <v>1</v>
      </c>
      <c r="LM35">
        <v>0.95</v>
      </c>
      <c r="LN35">
        <v>0</v>
      </c>
      <c r="LO35">
        <v>1</v>
      </c>
      <c r="LP35">
        <v>0.78</v>
      </c>
      <c r="LQ35">
        <v>0</v>
      </c>
      <c r="LR35">
        <v>0</v>
      </c>
      <c r="LS35">
        <v>0</v>
      </c>
      <c r="LT35">
        <v>0</v>
      </c>
      <c r="LU35">
        <v>0</v>
      </c>
      <c r="LV35">
        <v>0</v>
      </c>
      <c r="LW35">
        <v>0</v>
      </c>
      <c r="LX35">
        <v>0</v>
      </c>
      <c r="LY35">
        <v>2.7891156462585034</v>
      </c>
      <c r="LZ35">
        <v>0</v>
      </c>
      <c r="MA35">
        <v>0</v>
      </c>
      <c r="MB35">
        <v>0</v>
      </c>
      <c r="MC35">
        <v>0</v>
      </c>
      <c r="MD35">
        <v>0</v>
      </c>
      <c r="ME35">
        <v>0</v>
      </c>
      <c r="MF35">
        <v>0</v>
      </c>
      <c r="MG35">
        <v>0</v>
      </c>
      <c r="MH35">
        <v>0</v>
      </c>
      <c r="MI35">
        <v>0</v>
      </c>
      <c r="MJ35">
        <v>0</v>
      </c>
      <c r="MK35">
        <v>0</v>
      </c>
      <c r="ML35">
        <v>0</v>
      </c>
      <c r="MM35">
        <v>0</v>
      </c>
      <c r="MN35">
        <v>0</v>
      </c>
      <c r="MO35">
        <v>0</v>
      </c>
      <c r="MP35">
        <v>0</v>
      </c>
      <c r="MQ35">
        <v>0</v>
      </c>
    </row>
    <row r="36" spans="1:355" x14ac:dyDescent="0.2">
      <c r="A36" t="str">
        <v>CDM AMS II G</v>
      </c>
      <c r="B36" t="str">
        <v>AMS-II.G (Version 05.0 EB 70)</v>
      </c>
      <c r="C36" t="str">
        <v>GS2094</v>
      </c>
      <c r="D36">
        <v>2021</v>
      </c>
      <c r="E36">
        <v>2017</v>
      </c>
      <c r="F36">
        <v>1932086</v>
      </c>
      <c r="G36" t="str">
        <v>charcoal</v>
      </c>
      <c r="H36">
        <v>35460.102265267698</v>
      </c>
      <c r="I36">
        <v>4.8316782587460748E-3</v>
      </c>
      <c r="J36">
        <v>4.8316782587460756E-3</v>
      </c>
      <c r="K36" t="str">
        <v>cdm_imp_charcoal</v>
      </c>
      <c r="L36">
        <v>1</v>
      </c>
      <c r="M36" t="str">
        <v>Sub-Saharan Africa</v>
      </c>
      <c r="N36" t="str">
        <v>Ghana</v>
      </c>
      <c r="O36" t="str">
        <v>Ghana tot</v>
      </c>
      <c r="P36">
        <v>3.5</v>
      </c>
      <c r="Q36">
        <v>0.82</v>
      </c>
      <c r="R36">
        <v>0.187</v>
      </c>
      <c r="S36">
        <v>0.29399999999999998</v>
      </c>
      <c r="T36">
        <v>30202</v>
      </c>
      <c r="U36">
        <v>0</v>
      </c>
      <c r="V36">
        <v>243</v>
      </c>
      <c r="W36">
        <v>0</v>
      </c>
      <c r="X36">
        <v>7339086</v>
      </c>
      <c r="Y36">
        <v>1</v>
      </c>
      <c r="Z36">
        <v>0</v>
      </c>
      <c r="AA36">
        <v>0</v>
      </c>
      <c r="AB36">
        <v>0</v>
      </c>
      <c r="AC36">
        <v>0</v>
      </c>
      <c r="AD36">
        <v>0</v>
      </c>
      <c r="AE36">
        <v>0</v>
      </c>
      <c r="AF36">
        <v>0</v>
      </c>
      <c r="AG36">
        <v>0</v>
      </c>
      <c r="AH36">
        <v>0</v>
      </c>
      <c r="AI36">
        <v>0</v>
      </c>
      <c r="AJ36">
        <v>0</v>
      </c>
      <c r="AK36">
        <v>0</v>
      </c>
      <c r="AL36">
        <v>0</v>
      </c>
      <c r="AM36">
        <v>15.287671232876713</v>
      </c>
      <c r="AN36">
        <v>0</v>
      </c>
      <c r="AO36">
        <v>0</v>
      </c>
      <c r="AP36">
        <v>0</v>
      </c>
      <c r="AQ36">
        <v>0</v>
      </c>
      <c r="AR36">
        <v>0</v>
      </c>
      <c r="AS36">
        <v>0</v>
      </c>
      <c r="AT36">
        <v>0</v>
      </c>
      <c r="AU36">
        <v>0</v>
      </c>
      <c r="AV36">
        <v>0</v>
      </c>
      <c r="AW36">
        <v>0</v>
      </c>
      <c r="AX36">
        <v>0</v>
      </c>
      <c r="AY36">
        <v>0</v>
      </c>
      <c r="AZ36">
        <v>0</v>
      </c>
      <c r="BA36">
        <v>0</v>
      </c>
      <c r="BB36">
        <v>0</v>
      </c>
      <c r="BC36">
        <v>0.18</v>
      </c>
      <c r="BD36">
        <v>0</v>
      </c>
      <c r="BE36">
        <v>0</v>
      </c>
      <c r="BF36">
        <v>0</v>
      </c>
      <c r="BG36">
        <v>0</v>
      </c>
      <c r="BH36">
        <v>0</v>
      </c>
      <c r="BI36">
        <v>0</v>
      </c>
      <c r="BJ36">
        <v>0</v>
      </c>
      <c r="BK36">
        <v>0</v>
      </c>
      <c r="BL36">
        <v>0</v>
      </c>
      <c r="BM36">
        <v>0</v>
      </c>
      <c r="BN36">
        <v>0</v>
      </c>
      <c r="BO36">
        <v>0</v>
      </c>
      <c r="BP36">
        <v>0</v>
      </c>
      <c r="BQ36">
        <v>1.5599999999999999E-2</v>
      </c>
      <c r="BR36">
        <v>0</v>
      </c>
      <c r="BS36">
        <v>0</v>
      </c>
      <c r="BT36">
        <v>0</v>
      </c>
      <c r="BU36">
        <v>0</v>
      </c>
      <c r="BV36">
        <v>0</v>
      </c>
      <c r="BW36">
        <v>73.2</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1</v>
      </c>
      <c r="FR36">
        <v>0</v>
      </c>
      <c r="FS36">
        <v>0</v>
      </c>
      <c r="FT36">
        <v>0</v>
      </c>
      <c r="FU36">
        <v>0</v>
      </c>
      <c r="FV36">
        <v>0</v>
      </c>
      <c r="FW36">
        <v>0</v>
      </c>
      <c r="FX36">
        <v>8.4436355382565456</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0.32590000000000002</v>
      </c>
      <c r="GU36">
        <v>0</v>
      </c>
      <c r="GV36">
        <v>0</v>
      </c>
      <c r="GW36">
        <v>0</v>
      </c>
      <c r="GX36">
        <v>0</v>
      </c>
      <c r="GY36">
        <v>0</v>
      </c>
      <c r="GZ36">
        <v>0</v>
      </c>
      <c r="HA36">
        <v>0</v>
      </c>
      <c r="HB36">
        <v>0</v>
      </c>
      <c r="HC36">
        <v>0</v>
      </c>
      <c r="HD36">
        <v>0</v>
      </c>
      <c r="HE36">
        <v>0</v>
      </c>
      <c r="HF36">
        <v>0</v>
      </c>
      <c r="HG36">
        <v>0</v>
      </c>
      <c r="HH36">
        <v>1.5599999999999999E-2</v>
      </c>
      <c r="HI36">
        <v>0</v>
      </c>
      <c r="HJ36">
        <v>0</v>
      </c>
      <c r="HK36">
        <v>0</v>
      </c>
      <c r="HL36">
        <v>0</v>
      </c>
      <c r="HM36">
        <v>0</v>
      </c>
      <c r="HN36">
        <v>73.2</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c r="KC36">
        <v>0</v>
      </c>
      <c r="KD36">
        <v>0</v>
      </c>
      <c r="KE36">
        <v>0</v>
      </c>
      <c r="KF36">
        <v>0</v>
      </c>
      <c r="KG36">
        <v>0</v>
      </c>
      <c r="KH36">
        <v>0</v>
      </c>
      <c r="KI36">
        <v>0</v>
      </c>
      <c r="KJ36">
        <v>0</v>
      </c>
      <c r="KK36">
        <v>0</v>
      </c>
      <c r="KL36">
        <v>0</v>
      </c>
      <c r="KM36">
        <v>0</v>
      </c>
      <c r="KN36">
        <v>0</v>
      </c>
      <c r="KO36">
        <v>0</v>
      </c>
      <c r="KP36">
        <v>0</v>
      </c>
      <c r="KQ36">
        <v>0</v>
      </c>
      <c r="KR36">
        <v>0</v>
      </c>
      <c r="KS36">
        <v>0</v>
      </c>
      <c r="KT36">
        <v>0</v>
      </c>
      <c r="KU36">
        <v>0</v>
      </c>
      <c r="KV36">
        <v>0</v>
      </c>
      <c r="KW36">
        <v>0</v>
      </c>
      <c r="KX36">
        <v>0</v>
      </c>
      <c r="KY36">
        <v>0</v>
      </c>
      <c r="KZ36">
        <v>0</v>
      </c>
      <c r="LA36">
        <v>0</v>
      </c>
      <c r="LB36">
        <v>0</v>
      </c>
      <c r="LC36">
        <v>0</v>
      </c>
      <c r="LD36">
        <v>0</v>
      </c>
      <c r="LE36">
        <v>0</v>
      </c>
      <c r="LF36">
        <v>0</v>
      </c>
      <c r="LG36">
        <v>0</v>
      </c>
      <c r="LH36">
        <v>0.9</v>
      </c>
      <c r="LI36">
        <v>0.88180000000000003</v>
      </c>
      <c r="LJ36">
        <v>0</v>
      </c>
      <c r="LK36">
        <v>0</v>
      </c>
      <c r="LL36">
        <v>1</v>
      </c>
      <c r="LM36">
        <v>0.95</v>
      </c>
      <c r="LN36">
        <v>0</v>
      </c>
      <c r="LO36">
        <v>1</v>
      </c>
      <c r="LP36">
        <v>0.78</v>
      </c>
      <c r="LQ36">
        <v>0</v>
      </c>
      <c r="LR36">
        <v>0</v>
      </c>
      <c r="LS36">
        <v>0</v>
      </c>
      <c r="LT36">
        <v>0</v>
      </c>
      <c r="LU36">
        <v>0</v>
      </c>
      <c r="LV36">
        <v>0</v>
      </c>
      <c r="LW36">
        <v>0</v>
      </c>
      <c r="LX36">
        <v>0</v>
      </c>
      <c r="LY36">
        <v>2.7891156462585034</v>
      </c>
      <c r="LZ36">
        <v>0</v>
      </c>
      <c r="MA36">
        <v>0</v>
      </c>
      <c r="MB36">
        <v>0</v>
      </c>
      <c r="MC36">
        <v>0</v>
      </c>
      <c r="MD36">
        <v>0</v>
      </c>
      <c r="ME36">
        <v>0</v>
      </c>
      <c r="MF36">
        <v>0</v>
      </c>
      <c r="MG36">
        <v>0</v>
      </c>
      <c r="MH36">
        <v>0</v>
      </c>
      <c r="MI36">
        <v>0</v>
      </c>
      <c r="MJ36">
        <v>0</v>
      </c>
      <c r="MK36">
        <v>0</v>
      </c>
      <c r="ML36">
        <v>0</v>
      </c>
      <c r="MM36">
        <v>0</v>
      </c>
      <c r="MN36">
        <v>0</v>
      </c>
      <c r="MO36">
        <v>0</v>
      </c>
      <c r="MP36">
        <v>0</v>
      </c>
      <c r="MQ36">
        <v>0</v>
      </c>
    </row>
    <row r="37" spans="1:355" x14ac:dyDescent="0.2">
      <c r="A37" t="str">
        <v>CDM AMS II G</v>
      </c>
      <c r="B37" t="str">
        <v>AMS-II.G (Version 05.0 EB 70)</v>
      </c>
      <c r="C37" t="str">
        <v>GS2094</v>
      </c>
      <c r="D37">
        <v>2020</v>
      </c>
      <c r="E37">
        <v>2018</v>
      </c>
      <c r="F37">
        <v>1932086</v>
      </c>
      <c r="G37" t="str">
        <v>charcoal</v>
      </c>
      <c r="H37">
        <v>16997.793478133739</v>
      </c>
      <c r="I37">
        <v>4.6273678124610336E-3</v>
      </c>
      <c r="J37">
        <v>4.6273678124610336E-3</v>
      </c>
      <c r="K37" t="str">
        <v>cdm_imp_charcoal</v>
      </c>
      <c r="L37">
        <v>1</v>
      </c>
      <c r="M37" t="str">
        <v>Sub-Saharan Africa</v>
      </c>
      <c r="N37" t="str">
        <v>Ghana</v>
      </c>
      <c r="O37" t="str">
        <v>Ghana tot</v>
      </c>
      <c r="P37">
        <v>3.5</v>
      </c>
      <c r="Q37">
        <v>0.82</v>
      </c>
      <c r="R37">
        <v>0.187</v>
      </c>
      <c r="S37">
        <v>0.29399999999999998</v>
      </c>
      <c r="T37">
        <v>30358</v>
      </c>
      <c r="U37">
        <v>0</v>
      </c>
      <c r="V37">
        <v>121</v>
      </c>
      <c r="W37">
        <v>0</v>
      </c>
      <c r="X37">
        <v>3673318</v>
      </c>
      <c r="Y37">
        <v>1</v>
      </c>
      <c r="Z37">
        <v>0</v>
      </c>
      <c r="AA37">
        <v>0</v>
      </c>
      <c r="AB37">
        <v>0</v>
      </c>
      <c r="AC37">
        <v>0</v>
      </c>
      <c r="AD37">
        <v>0</v>
      </c>
      <c r="AE37">
        <v>0</v>
      </c>
      <c r="AF37">
        <v>0</v>
      </c>
      <c r="AG37">
        <v>0</v>
      </c>
      <c r="AH37">
        <v>0</v>
      </c>
      <c r="AI37">
        <v>0</v>
      </c>
      <c r="AJ37">
        <v>0</v>
      </c>
      <c r="AK37">
        <v>0</v>
      </c>
      <c r="AL37">
        <v>0</v>
      </c>
      <c r="AM37">
        <v>15.287671232876713</v>
      </c>
      <c r="AN37">
        <v>0</v>
      </c>
      <c r="AO37">
        <v>0</v>
      </c>
      <c r="AP37">
        <v>0</v>
      </c>
      <c r="AQ37">
        <v>0</v>
      </c>
      <c r="AR37">
        <v>0</v>
      </c>
      <c r="AS37">
        <v>0</v>
      </c>
      <c r="AT37">
        <v>0</v>
      </c>
      <c r="AU37">
        <v>0</v>
      </c>
      <c r="AV37">
        <v>0</v>
      </c>
      <c r="AW37">
        <v>0</v>
      </c>
      <c r="AX37">
        <v>0</v>
      </c>
      <c r="AY37">
        <v>0</v>
      </c>
      <c r="AZ37">
        <v>0</v>
      </c>
      <c r="BA37">
        <v>0</v>
      </c>
      <c r="BB37">
        <v>0</v>
      </c>
      <c r="BC37">
        <v>0.18</v>
      </c>
      <c r="BD37">
        <v>0</v>
      </c>
      <c r="BE37">
        <v>0</v>
      </c>
      <c r="BF37">
        <v>0</v>
      </c>
      <c r="BG37">
        <v>0</v>
      </c>
      <c r="BH37">
        <v>0</v>
      </c>
      <c r="BI37">
        <v>0</v>
      </c>
      <c r="BJ37">
        <v>0</v>
      </c>
      <c r="BK37">
        <v>0</v>
      </c>
      <c r="BL37">
        <v>0</v>
      </c>
      <c r="BM37">
        <v>0</v>
      </c>
      <c r="BN37">
        <v>0</v>
      </c>
      <c r="BO37">
        <v>0</v>
      </c>
      <c r="BP37">
        <v>0</v>
      </c>
      <c r="BQ37">
        <v>1.5599999999999999E-2</v>
      </c>
      <c r="BR37">
        <v>0</v>
      </c>
      <c r="BS37">
        <v>0</v>
      </c>
      <c r="BT37">
        <v>0</v>
      </c>
      <c r="BU37">
        <v>0</v>
      </c>
      <c r="BV37">
        <v>0</v>
      </c>
      <c r="BW37">
        <v>73.2</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1</v>
      </c>
      <c r="FR37">
        <v>0</v>
      </c>
      <c r="FS37">
        <v>0</v>
      </c>
      <c r="FT37">
        <v>0</v>
      </c>
      <c r="FU37">
        <v>0</v>
      </c>
      <c r="FV37">
        <v>0</v>
      </c>
      <c r="FW37">
        <v>0</v>
      </c>
      <c r="FX37">
        <v>8.7330397395043118</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0.31509999999999999</v>
      </c>
      <c r="GU37">
        <v>0</v>
      </c>
      <c r="GV37">
        <v>0</v>
      </c>
      <c r="GW37">
        <v>0</v>
      </c>
      <c r="GX37">
        <v>0</v>
      </c>
      <c r="GY37">
        <v>0</v>
      </c>
      <c r="GZ37">
        <v>0</v>
      </c>
      <c r="HA37">
        <v>0</v>
      </c>
      <c r="HB37">
        <v>0</v>
      </c>
      <c r="HC37">
        <v>0</v>
      </c>
      <c r="HD37">
        <v>0</v>
      </c>
      <c r="HE37">
        <v>0</v>
      </c>
      <c r="HF37">
        <v>0</v>
      </c>
      <c r="HG37">
        <v>0</v>
      </c>
      <c r="HH37">
        <v>1.5599999999999999E-2</v>
      </c>
      <c r="HI37">
        <v>0</v>
      </c>
      <c r="HJ37">
        <v>0</v>
      </c>
      <c r="HK37">
        <v>0</v>
      </c>
      <c r="HL37">
        <v>0</v>
      </c>
      <c r="HM37">
        <v>0</v>
      </c>
      <c r="HN37">
        <v>73.2</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v>0</v>
      </c>
      <c r="KF37">
        <v>0</v>
      </c>
      <c r="KG37">
        <v>0</v>
      </c>
      <c r="KH37">
        <v>0</v>
      </c>
      <c r="KI37">
        <v>0</v>
      </c>
      <c r="KJ37">
        <v>0</v>
      </c>
      <c r="KK37">
        <v>0</v>
      </c>
      <c r="KL37">
        <v>0</v>
      </c>
      <c r="KM37">
        <v>0</v>
      </c>
      <c r="KN37">
        <v>0</v>
      </c>
      <c r="KO37">
        <v>0</v>
      </c>
      <c r="KP37">
        <v>0</v>
      </c>
      <c r="KQ37">
        <v>0</v>
      </c>
      <c r="KR37">
        <v>0</v>
      </c>
      <c r="KS37">
        <v>0</v>
      </c>
      <c r="KT37">
        <v>0</v>
      </c>
      <c r="KU37">
        <v>0</v>
      </c>
      <c r="KV37">
        <v>0</v>
      </c>
      <c r="KW37">
        <v>0</v>
      </c>
      <c r="KX37">
        <v>0</v>
      </c>
      <c r="KY37">
        <v>0</v>
      </c>
      <c r="KZ37">
        <v>0</v>
      </c>
      <c r="LA37">
        <v>0</v>
      </c>
      <c r="LB37">
        <v>0</v>
      </c>
      <c r="LC37">
        <v>0</v>
      </c>
      <c r="LD37">
        <v>0</v>
      </c>
      <c r="LE37">
        <v>0</v>
      </c>
      <c r="LF37">
        <v>0</v>
      </c>
      <c r="LG37">
        <v>0</v>
      </c>
      <c r="LH37">
        <v>0.9</v>
      </c>
      <c r="LI37">
        <v>0.88180000000000003</v>
      </c>
      <c r="LJ37">
        <v>0</v>
      </c>
      <c r="LK37">
        <v>0</v>
      </c>
      <c r="LL37">
        <v>1</v>
      </c>
      <c r="LM37">
        <v>0.95</v>
      </c>
      <c r="LN37">
        <v>0</v>
      </c>
      <c r="LO37">
        <v>1</v>
      </c>
      <c r="LP37">
        <v>0.78</v>
      </c>
      <c r="LQ37">
        <v>0</v>
      </c>
      <c r="LR37">
        <v>0</v>
      </c>
      <c r="LS37">
        <v>0</v>
      </c>
      <c r="LT37">
        <v>0</v>
      </c>
      <c r="LU37">
        <v>0</v>
      </c>
      <c r="LV37">
        <v>0</v>
      </c>
      <c r="LW37">
        <v>0</v>
      </c>
      <c r="LX37">
        <v>0</v>
      </c>
      <c r="LY37">
        <v>2.7891156462585034</v>
      </c>
      <c r="LZ37">
        <v>0</v>
      </c>
      <c r="MA37">
        <v>0</v>
      </c>
      <c r="MB37">
        <v>0</v>
      </c>
      <c r="MC37">
        <v>0</v>
      </c>
      <c r="MD37">
        <v>0</v>
      </c>
      <c r="ME37">
        <v>0</v>
      </c>
      <c r="MF37">
        <v>0</v>
      </c>
      <c r="MG37">
        <v>0</v>
      </c>
      <c r="MH37">
        <v>0</v>
      </c>
      <c r="MI37">
        <v>0</v>
      </c>
      <c r="MJ37">
        <v>0</v>
      </c>
      <c r="MK37">
        <v>0</v>
      </c>
      <c r="ML37">
        <v>0</v>
      </c>
      <c r="MM37">
        <v>0</v>
      </c>
      <c r="MN37">
        <v>0</v>
      </c>
      <c r="MO37">
        <v>0</v>
      </c>
      <c r="MP37">
        <v>0</v>
      </c>
      <c r="MQ37">
        <v>0</v>
      </c>
    </row>
    <row r="38" spans="1:355" x14ac:dyDescent="0.2">
      <c r="A38" t="str">
        <v>CDM AMS II G</v>
      </c>
      <c r="B38" t="str">
        <v>AMS-II.G (Version 05.0 EB 70)</v>
      </c>
      <c r="C38" t="str">
        <v>GS2094</v>
      </c>
      <c r="D38">
        <v>2021</v>
      </c>
      <c r="E38">
        <v>2018</v>
      </c>
      <c r="F38">
        <v>1932086</v>
      </c>
      <c r="G38" t="str">
        <v>charcoal</v>
      </c>
      <c r="H38">
        <v>34136.064588318171</v>
      </c>
      <c r="I38">
        <v>4.6273678124610345E-3</v>
      </c>
      <c r="J38">
        <v>4.6273678124610336E-3</v>
      </c>
      <c r="K38" t="str">
        <v>cdm_imp_charcoal</v>
      </c>
      <c r="L38">
        <v>1</v>
      </c>
      <c r="M38" t="str">
        <v>Sub-Saharan Africa</v>
      </c>
      <c r="N38" t="str">
        <v>Ghana</v>
      </c>
      <c r="O38" t="str">
        <v>Ghana tot</v>
      </c>
      <c r="P38">
        <v>3.5</v>
      </c>
      <c r="Q38">
        <v>0.82</v>
      </c>
      <c r="R38">
        <v>0.187</v>
      </c>
      <c r="S38">
        <v>0.29399999999999998</v>
      </c>
      <c r="T38">
        <v>30358</v>
      </c>
      <c r="U38">
        <v>0</v>
      </c>
      <c r="V38">
        <v>243</v>
      </c>
      <c r="W38">
        <v>0</v>
      </c>
      <c r="X38">
        <v>7376994</v>
      </c>
      <c r="Y38">
        <v>1</v>
      </c>
      <c r="Z38">
        <v>0</v>
      </c>
      <c r="AA38">
        <v>0</v>
      </c>
      <c r="AB38">
        <v>0</v>
      </c>
      <c r="AC38">
        <v>0</v>
      </c>
      <c r="AD38">
        <v>0</v>
      </c>
      <c r="AE38">
        <v>0</v>
      </c>
      <c r="AF38">
        <v>0</v>
      </c>
      <c r="AG38">
        <v>0</v>
      </c>
      <c r="AH38">
        <v>0</v>
      </c>
      <c r="AI38">
        <v>0</v>
      </c>
      <c r="AJ38">
        <v>0</v>
      </c>
      <c r="AK38">
        <v>0</v>
      </c>
      <c r="AL38">
        <v>0</v>
      </c>
      <c r="AM38">
        <v>15.287671232876713</v>
      </c>
      <c r="AN38">
        <v>0</v>
      </c>
      <c r="AO38">
        <v>0</v>
      </c>
      <c r="AP38">
        <v>0</v>
      </c>
      <c r="AQ38">
        <v>0</v>
      </c>
      <c r="AR38">
        <v>0</v>
      </c>
      <c r="AS38">
        <v>0</v>
      </c>
      <c r="AT38">
        <v>0</v>
      </c>
      <c r="AU38">
        <v>0</v>
      </c>
      <c r="AV38">
        <v>0</v>
      </c>
      <c r="AW38">
        <v>0</v>
      </c>
      <c r="AX38">
        <v>0</v>
      </c>
      <c r="AY38">
        <v>0</v>
      </c>
      <c r="AZ38">
        <v>0</v>
      </c>
      <c r="BA38">
        <v>0</v>
      </c>
      <c r="BB38">
        <v>0</v>
      </c>
      <c r="BC38">
        <v>0.18</v>
      </c>
      <c r="BD38">
        <v>0</v>
      </c>
      <c r="BE38">
        <v>0</v>
      </c>
      <c r="BF38">
        <v>0</v>
      </c>
      <c r="BG38">
        <v>0</v>
      </c>
      <c r="BH38">
        <v>0</v>
      </c>
      <c r="BI38">
        <v>0</v>
      </c>
      <c r="BJ38">
        <v>0</v>
      </c>
      <c r="BK38">
        <v>0</v>
      </c>
      <c r="BL38">
        <v>0</v>
      </c>
      <c r="BM38">
        <v>0</v>
      </c>
      <c r="BN38">
        <v>0</v>
      </c>
      <c r="BO38">
        <v>0</v>
      </c>
      <c r="BP38">
        <v>0</v>
      </c>
      <c r="BQ38">
        <v>1.5599999999999999E-2</v>
      </c>
      <c r="BR38">
        <v>0</v>
      </c>
      <c r="BS38">
        <v>0</v>
      </c>
      <c r="BT38">
        <v>0</v>
      </c>
      <c r="BU38">
        <v>0</v>
      </c>
      <c r="BV38">
        <v>0</v>
      </c>
      <c r="BW38">
        <v>73.2</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1</v>
      </c>
      <c r="FR38">
        <v>0</v>
      </c>
      <c r="FS38">
        <v>0</v>
      </c>
      <c r="FT38">
        <v>0</v>
      </c>
      <c r="FU38">
        <v>0</v>
      </c>
      <c r="FV38">
        <v>0</v>
      </c>
      <c r="FW38">
        <v>0</v>
      </c>
      <c r="FX38">
        <v>8.7330397395043118</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0.31509999999999999</v>
      </c>
      <c r="GU38">
        <v>0</v>
      </c>
      <c r="GV38">
        <v>0</v>
      </c>
      <c r="GW38">
        <v>0</v>
      </c>
      <c r="GX38">
        <v>0</v>
      </c>
      <c r="GY38">
        <v>0</v>
      </c>
      <c r="GZ38">
        <v>0</v>
      </c>
      <c r="HA38">
        <v>0</v>
      </c>
      <c r="HB38">
        <v>0</v>
      </c>
      <c r="HC38">
        <v>0</v>
      </c>
      <c r="HD38">
        <v>0</v>
      </c>
      <c r="HE38">
        <v>0</v>
      </c>
      <c r="HF38">
        <v>0</v>
      </c>
      <c r="HG38">
        <v>0</v>
      </c>
      <c r="HH38">
        <v>1.5599999999999999E-2</v>
      </c>
      <c r="HI38">
        <v>0</v>
      </c>
      <c r="HJ38">
        <v>0</v>
      </c>
      <c r="HK38">
        <v>0</v>
      </c>
      <c r="HL38">
        <v>0</v>
      </c>
      <c r="HM38">
        <v>0</v>
      </c>
      <c r="HN38">
        <v>73.2</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0</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0</v>
      </c>
      <c r="JV38">
        <v>0</v>
      </c>
      <c r="JW38">
        <v>0</v>
      </c>
      <c r="JX38">
        <v>0</v>
      </c>
      <c r="JY38">
        <v>0</v>
      </c>
      <c r="JZ38">
        <v>0</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0</v>
      </c>
      <c r="KZ38">
        <v>0</v>
      </c>
      <c r="LA38">
        <v>0</v>
      </c>
      <c r="LB38">
        <v>0</v>
      </c>
      <c r="LC38">
        <v>0</v>
      </c>
      <c r="LD38">
        <v>0</v>
      </c>
      <c r="LE38">
        <v>0</v>
      </c>
      <c r="LF38">
        <v>0</v>
      </c>
      <c r="LG38">
        <v>0</v>
      </c>
      <c r="LH38">
        <v>0.9</v>
      </c>
      <c r="LI38">
        <v>0.88180000000000003</v>
      </c>
      <c r="LJ38">
        <v>0</v>
      </c>
      <c r="LK38">
        <v>0</v>
      </c>
      <c r="LL38">
        <v>1</v>
      </c>
      <c r="LM38">
        <v>0.95</v>
      </c>
      <c r="LN38">
        <v>0</v>
      </c>
      <c r="LO38">
        <v>1</v>
      </c>
      <c r="LP38">
        <v>0.78</v>
      </c>
      <c r="LQ38">
        <v>0</v>
      </c>
      <c r="LR38">
        <v>0</v>
      </c>
      <c r="LS38">
        <v>0</v>
      </c>
      <c r="LT38">
        <v>0</v>
      </c>
      <c r="LU38">
        <v>0</v>
      </c>
      <c r="LV38">
        <v>0</v>
      </c>
      <c r="LW38">
        <v>0</v>
      </c>
      <c r="LX38">
        <v>0</v>
      </c>
      <c r="LY38">
        <v>2.7891156462585034</v>
      </c>
      <c r="LZ38">
        <v>0</v>
      </c>
      <c r="MA38">
        <v>0</v>
      </c>
      <c r="MB38">
        <v>0</v>
      </c>
      <c r="MC38">
        <v>0</v>
      </c>
      <c r="MD38">
        <v>0</v>
      </c>
      <c r="ME38">
        <v>0</v>
      </c>
      <c r="MF38">
        <v>0</v>
      </c>
      <c r="MG38">
        <v>0</v>
      </c>
      <c r="MH38">
        <v>0</v>
      </c>
      <c r="MI38">
        <v>0</v>
      </c>
      <c r="MJ38">
        <v>0</v>
      </c>
      <c r="MK38">
        <v>0</v>
      </c>
      <c r="ML38">
        <v>0</v>
      </c>
      <c r="MM38">
        <v>0</v>
      </c>
      <c r="MN38">
        <v>0</v>
      </c>
      <c r="MO38">
        <v>0</v>
      </c>
      <c r="MP38">
        <v>0</v>
      </c>
      <c r="MQ38">
        <v>0</v>
      </c>
    </row>
    <row r="39" spans="1:355" x14ac:dyDescent="0.2">
      <c r="A39" t="str">
        <v>CDM AMS II G</v>
      </c>
      <c r="B39" t="str">
        <v>AMS-II.G (Version 05.0 EB 70)</v>
      </c>
      <c r="C39" t="str">
        <v>GS2094</v>
      </c>
      <c r="D39">
        <v>2020</v>
      </c>
      <c r="E39">
        <v>2019</v>
      </c>
      <c r="F39">
        <v>1932086</v>
      </c>
      <c r="G39" t="str">
        <v>charcoal</v>
      </c>
      <c r="H39">
        <v>44354.899675724089</v>
      </c>
      <c r="I39">
        <v>4.4273807769413635E-3</v>
      </c>
      <c r="J39">
        <v>4.4273807769413627E-3</v>
      </c>
      <c r="K39" t="str">
        <v>cdm_imp_charcoal</v>
      </c>
      <c r="L39">
        <v>1</v>
      </c>
      <c r="M39" t="str">
        <v>Sub-Saharan Africa</v>
      </c>
      <c r="N39" t="str">
        <v>Ghana</v>
      </c>
      <c r="O39" t="str">
        <v>Ghana tot</v>
      </c>
      <c r="P39">
        <v>3.5</v>
      </c>
      <c r="Q39">
        <v>0.82</v>
      </c>
      <c r="R39">
        <v>0.187</v>
      </c>
      <c r="S39">
        <v>0.29399999999999998</v>
      </c>
      <c r="T39">
        <v>82796</v>
      </c>
      <c r="U39">
        <v>0</v>
      </c>
      <c r="V39">
        <v>121</v>
      </c>
      <c r="W39">
        <v>0</v>
      </c>
      <c r="X39">
        <v>10018316</v>
      </c>
      <c r="Y39">
        <v>1</v>
      </c>
      <c r="Z39">
        <v>0</v>
      </c>
      <c r="AA39">
        <v>0</v>
      </c>
      <c r="AB39">
        <v>0</v>
      </c>
      <c r="AC39">
        <v>0</v>
      </c>
      <c r="AD39">
        <v>0</v>
      </c>
      <c r="AE39">
        <v>0</v>
      </c>
      <c r="AF39">
        <v>0</v>
      </c>
      <c r="AG39">
        <v>0</v>
      </c>
      <c r="AH39">
        <v>0</v>
      </c>
      <c r="AI39">
        <v>0</v>
      </c>
      <c r="AJ39">
        <v>0</v>
      </c>
      <c r="AK39">
        <v>0</v>
      </c>
      <c r="AL39">
        <v>0</v>
      </c>
      <c r="AM39">
        <v>15.287671232876713</v>
      </c>
      <c r="AN39">
        <v>0</v>
      </c>
      <c r="AO39">
        <v>0</v>
      </c>
      <c r="AP39">
        <v>0</v>
      </c>
      <c r="AQ39">
        <v>0</v>
      </c>
      <c r="AR39">
        <v>0</v>
      </c>
      <c r="AS39">
        <v>0</v>
      </c>
      <c r="AT39">
        <v>0</v>
      </c>
      <c r="AU39">
        <v>0</v>
      </c>
      <c r="AV39">
        <v>0</v>
      </c>
      <c r="AW39">
        <v>0</v>
      </c>
      <c r="AX39">
        <v>0</v>
      </c>
      <c r="AY39">
        <v>0</v>
      </c>
      <c r="AZ39">
        <v>0</v>
      </c>
      <c r="BA39">
        <v>0</v>
      </c>
      <c r="BB39">
        <v>0</v>
      </c>
      <c r="BC39">
        <v>0.18</v>
      </c>
      <c r="BD39">
        <v>0</v>
      </c>
      <c r="BE39">
        <v>0</v>
      </c>
      <c r="BF39">
        <v>0</v>
      </c>
      <c r="BG39">
        <v>0</v>
      </c>
      <c r="BH39">
        <v>0</v>
      </c>
      <c r="BI39">
        <v>0</v>
      </c>
      <c r="BJ39">
        <v>0</v>
      </c>
      <c r="BK39">
        <v>0</v>
      </c>
      <c r="BL39">
        <v>0</v>
      </c>
      <c r="BM39">
        <v>0</v>
      </c>
      <c r="BN39">
        <v>0</v>
      </c>
      <c r="BO39">
        <v>0</v>
      </c>
      <c r="BP39">
        <v>0</v>
      </c>
      <c r="BQ39">
        <v>1.5599999999999999E-2</v>
      </c>
      <c r="BR39">
        <v>0</v>
      </c>
      <c r="BS39">
        <v>0</v>
      </c>
      <c r="BT39">
        <v>0</v>
      </c>
      <c r="BU39">
        <v>0</v>
      </c>
      <c r="BV39">
        <v>0</v>
      </c>
      <c r="BW39">
        <v>73.2</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1</v>
      </c>
      <c r="FR39">
        <v>0</v>
      </c>
      <c r="FS39">
        <v>0</v>
      </c>
      <c r="FT39">
        <v>0</v>
      </c>
      <c r="FU39">
        <v>0</v>
      </c>
      <c r="FV39">
        <v>0</v>
      </c>
      <c r="FW39">
        <v>0</v>
      </c>
      <c r="FX39">
        <v>9.016319862116017</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0.30520000000000003</v>
      </c>
      <c r="GU39">
        <v>0</v>
      </c>
      <c r="GV39">
        <v>0</v>
      </c>
      <c r="GW39">
        <v>0</v>
      </c>
      <c r="GX39">
        <v>0</v>
      </c>
      <c r="GY39">
        <v>0</v>
      </c>
      <c r="GZ39">
        <v>0</v>
      </c>
      <c r="HA39">
        <v>0</v>
      </c>
      <c r="HB39">
        <v>0</v>
      </c>
      <c r="HC39">
        <v>0</v>
      </c>
      <c r="HD39">
        <v>0</v>
      </c>
      <c r="HE39">
        <v>0</v>
      </c>
      <c r="HF39">
        <v>0</v>
      </c>
      <c r="HG39">
        <v>0</v>
      </c>
      <c r="HH39">
        <v>1.5599999999999999E-2</v>
      </c>
      <c r="HI39">
        <v>0</v>
      </c>
      <c r="HJ39">
        <v>0</v>
      </c>
      <c r="HK39">
        <v>0</v>
      </c>
      <c r="HL39">
        <v>0</v>
      </c>
      <c r="HM39">
        <v>0</v>
      </c>
      <c r="HN39">
        <v>73.2</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0</v>
      </c>
      <c r="KD39">
        <v>0</v>
      </c>
      <c r="KE39">
        <v>0</v>
      </c>
      <c r="KF39">
        <v>0</v>
      </c>
      <c r="KG39">
        <v>0</v>
      </c>
      <c r="KH39">
        <v>0</v>
      </c>
      <c r="KI39">
        <v>0</v>
      </c>
      <c r="KJ39">
        <v>0</v>
      </c>
      <c r="KK39">
        <v>0</v>
      </c>
      <c r="KL39">
        <v>0</v>
      </c>
      <c r="KM39">
        <v>0</v>
      </c>
      <c r="KN39">
        <v>0</v>
      </c>
      <c r="KO39">
        <v>0</v>
      </c>
      <c r="KP39">
        <v>0</v>
      </c>
      <c r="KQ39">
        <v>0</v>
      </c>
      <c r="KR39">
        <v>0</v>
      </c>
      <c r="KS39">
        <v>0</v>
      </c>
      <c r="KT39">
        <v>0</v>
      </c>
      <c r="KU39">
        <v>0</v>
      </c>
      <c r="KV39">
        <v>0</v>
      </c>
      <c r="KW39">
        <v>0</v>
      </c>
      <c r="KX39">
        <v>0</v>
      </c>
      <c r="KY39">
        <v>0</v>
      </c>
      <c r="KZ39">
        <v>0</v>
      </c>
      <c r="LA39">
        <v>0</v>
      </c>
      <c r="LB39">
        <v>0</v>
      </c>
      <c r="LC39">
        <v>0</v>
      </c>
      <c r="LD39">
        <v>0</v>
      </c>
      <c r="LE39">
        <v>0</v>
      </c>
      <c r="LF39">
        <v>0</v>
      </c>
      <c r="LG39">
        <v>0</v>
      </c>
      <c r="LH39">
        <v>0.9</v>
      </c>
      <c r="LI39">
        <v>0.88180000000000003</v>
      </c>
      <c r="LJ39">
        <v>0</v>
      </c>
      <c r="LK39">
        <v>0</v>
      </c>
      <c r="LL39">
        <v>1</v>
      </c>
      <c r="LM39">
        <v>0.95</v>
      </c>
      <c r="LN39">
        <v>0</v>
      </c>
      <c r="LO39">
        <v>1</v>
      </c>
      <c r="LP39">
        <v>0.78</v>
      </c>
      <c r="LQ39">
        <v>0</v>
      </c>
      <c r="LR39">
        <v>0</v>
      </c>
      <c r="LS39">
        <v>0</v>
      </c>
      <c r="LT39">
        <v>0</v>
      </c>
      <c r="LU39">
        <v>0</v>
      </c>
      <c r="LV39">
        <v>0</v>
      </c>
      <c r="LW39">
        <v>0</v>
      </c>
      <c r="LX39">
        <v>0</v>
      </c>
      <c r="LY39">
        <v>2.7891156462585034</v>
      </c>
      <c r="LZ39">
        <v>0</v>
      </c>
      <c r="MA39">
        <v>0</v>
      </c>
      <c r="MB39">
        <v>0</v>
      </c>
      <c r="MC39">
        <v>0</v>
      </c>
      <c r="MD39">
        <v>0</v>
      </c>
      <c r="ME39">
        <v>0</v>
      </c>
      <c r="MF39">
        <v>0</v>
      </c>
      <c r="MG39">
        <v>0</v>
      </c>
      <c r="MH39">
        <v>0</v>
      </c>
      <c r="MI39">
        <v>0</v>
      </c>
      <c r="MJ39">
        <v>0</v>
      </c>
      <c r="MK39">
        <v>0</v>
      </c>
      <c r="ML39">
        <v>0</v>
      </c>
      <c r="MM39">
        <v>0</v>
      </c>
      <c r="MN39">
        <v>0</v>
      </c>
      <c r="MO39">
        <v>0</v>
      </c>
      <c r="MP39">
        <v>0</v>
      </c>
      <c r="MQ39">
        <v>0</v>
      </c>
    </row>
    <row r="40" spans="1:355" x14ac:dyDescent="0.2">
      <c r="A40" t="str">
        <v>CDM AMS II G</v>
      </c>
      <c r="B40" t="str">
        <v>AMS-II.G (Version 05.0 EB 70)</v>
      </c>
      <c r="C40" t="str">
        <v>GS2094</v>
      </c>
      <c r="D40">
        <v>2021</v>
      </c>
      <c r="E40">
        <v>2019</v>
      </c>
      <c r="F40">
        <v>1932086</v>
      </c>
      <c r="G40" t="str">
        <v>charcoal</v>
      </c>
      <c r="H40">
        <v>89076.368770255809</v>
      </c>
      <c r="I40">
        <v>4.4273807769413627E-3</v>
      </c>
      <c r="J40">
        <v>4.4273807769413627E-3</v>
      </c>
      <c r="K40" t="str">
        <v>cdm_imp_charcoal</v>
      </c>
      <c r="L40">
        <v>1</v>
      </c>
      <c r="M40" t="str">
        <v>Sub-Saharan Africa</v>
      </c>
      <c r="N40" t="str">
        <v>Ghana</v>
      </c>
      <c r="O40" t="str">
        <v>Ghana tot</v>
      </c>
      <c r="P40">
        <v>3.5</v>
      </c>
      <c r="Q40">
        <v>0.82</v>
      </c>
      <c r="R40">
        <v>0.187</v>
      </c>
      <c r="S40">
        <v>0.29399999999999998</v>
      </c>
      <c r="T40">
        <v>82796</v>
      </c>
      <c r="U40">
        <v>0</v>
      </c>
      <c r="V40">
        <v>243</v>
      </c>
      <c r="W40">
        <v>0</v>
      </c>
      <c r="X40">
        <v>20119428</v>
      </c>
      <c r="Y40">
        <v>1</v>
      </c>
      <c r="Z40">
        <v>0</v>
      </c>
      <c r="AA40">
        <v>0</v>
      </c>
      <c r="AB40">
        <v>0</v>
      </c>
      <c r="AC40">
        <v>0</v>
      </c>
      <c r="AD40">
        <v>0</v>
      </c>
      <c r="AE40">
        <v>0</v>
      </c>
      <c r="AF40">
        <v>0</v>
      </c>
      <c r="AG40">
        <v>0</v>
      </c>
      <c r="AH40">
        <v>0</v>
      </c>
      <c r="AI40">
        <v>0</v>
      </c>
      <c r="AJ40">
        <v>0</v>
      </c>
      <c r="AK40">
        <v>0</v>
      </c>
      <c r="AL40">
        <v>0</v>
      </c>
      <c r="AM40">
        <v>15.287671232876713</v>
      </c>
      <c r="AN40">
        <v>0</v>
      </c>
      <c r="AO40">
        <v>0</v>
      </c>
      <c r="AP40">
        <v>0</v>
      </c>
      <c r="AQ40">
        <v>0</v>
      </c>
      <c r="AR40">
        <v>0</v>
      </c>
      <c r="AS40">
        <v>0</v>
      </c>
      <c r="AT40">
        <v>0</v>
      </c>
      <c r="AU40">
        <v>0</v>
      </c>
      <c r="AV40">
        <v>0</v>
      </c>
      <c r="AW40">
        <v>0</v>
      </c>
      <c r="AX40">
        <v>0</v>
      </c>
      <c r="AY40">
        <v>0</v>
      </c>
      <c r="AZ40">
        <v>0</v>
      </c>
      <c r="BA40">
        <v>0</v>
      </c>
      <c r="BB40">
        <v>0</v>
      </c>
      <c r="BC40">
        <v>0.18</v>
      </c>
      <c r="BD40">
        <v>0</v>
      </c>
      <c r="BE40">
        <v>0</v>
      </c>
      <c r="BF40">
        <v>0</v>
      </c>
      <c r="BG40">
        <v>0</v>
      </c>
      <c r="BH40">
        <v>0</v>
      </c>
      <c r="BI40">
        <v>0</v>
      </c>
      <c r="BJ40">
        <v>0</v>
      </c>
      <c r="BK40">
        <v>0</v>
      </c>
      <c r="BL40">
        <v>0</v>
      </c>
      <c r="BM40">
        <v>0</v>
      </c>
      <c r="BN40">
        <v>0</v>
      </c>
      <c r="BO40">
        <v>0</v>
      </c>
      <c r="BP40">
        <v>0</v>
      </c>
      <c r="BQ40">
        <v>1.5599999999999999E-2</v>
      </c>
      <c r="BR40">
        <v>0</v>
      </c>
      <c r="BS40">
        <v>0</v>
      </c>
      <c r="BT40">
        <v>0</v>
      </c>
      <c r="BU40">
        <v>0</v>
      </c>
      <c r="BV40">
        <v>0</v>
      </c>
      <c r="BW40">
        <v>73.2</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1</v>
      </c>
      <c r="FR40">
        <v>0</v>
      </c>
      <c r="FS40">
        <v>0</v>
      </c>
      <c r="FT40">
        <v>0</v>
      </c>
      <c r="FU40">
        <v>0</v>
      </c>
      <c r="FV40">
        <v>0</v>
      </c>
      <c r="FW40">
        <v>0</v>
      </c>
      <c r="FX40">
        <v>9.016319862116017</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0.30520000000000003</v>
      </c>
      <c r="GU40">
        <v>0</v>
      </c>
      <c r="GV40">
        <v>0</v>
      </c>
      <c r="GW40">
        <v>0</v>
      </c>
      <c r="GX40">
        <v>0</v>
      </c>
      <c r="GY40">
        <v>0</v>
      </c>
      <c r="GZ40">
        <v>0</v>
      </c>
      <c r="HA40">
        <v>0</v>
      </c>
      <c r="HB40">
        <v>0</v>
      </c>
      <c r="HC40">
        <v>0</v>
      </c>
      <c r="HD40">
        <v>0</v>
      </c>
      <c r="HE40">
        <v>0</v>
      </c>
      <c r="HF40">
        <v>0</v>
      </c>
      <c r="HG40">
        <v>0</v>
      </c>
      <c r="HH40">
        <v>1.5599999999999999E-2</v>
      </c>
      <c r="HI40">
        <v>0</v>
      </c>
      <c r="HJ40">
        <v>0</v>
      </c>
      <c r="HK40">
        <v>0</v>
      </c>
      <c r="HL40">
        <v>0</v>
      </c>
      <c r="HM40">
        <v>0</v>
      </c>
      <c r="HN40">
        <v>73.2</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0.9</v>
      </c>
      <c r="LI40">
        <v>0.88180000000000003</v>
      </c>
      <c r="LJ40">
        <v>0</v>
      </c>
      <c r="LK40">
        <v>0</v>
      </c>
      <c r="LL40">
        <v>1</v>
      </c>
      <c r="LM40">
        <v>0.95</v>
      </c>
      <c r="LN40">
        <v>0</v>
      </c>
      <c r="LO40">
        <v>1</v>
      </c>
      <c r="LP40">
        <v>0.78</v>
      </c>
      <c r="LQ40">
        <v>0</v>
      </c>
      <c r="LR40">
        <v>0</v>
      </c>
      <c r="LS40">
        <v>0</v>
      </c>
      <c r="LT40">
        <v>0</v>
      </c>
      <c r="LU40">
        <v>0</v>
      </c>
      <c r="LV40">
        <v>0</v>
      </c>
      <c r="LW40">
        <v>0</v>
      </c>
      <c r="LX40">
        <v>0</v>
      </c>
      <c r="LY40">
        <v>2.7891156462585034</v>
      </c>
      <c r="LZ40">
        <v>0</v>
      </c>
      <c r="MA40">
        <v>0</v>
      </c>
      <c r="MB40">
        <v>0</v>
      </c>
      <c r="MC40">
        <v>0</v>
      </c>
      <c r="MD40">
        <v>0</v>
      </c>
      <c r="ME40">
        <v>0</v>
      </c>
      <c r="MF40">
        <v>0</v>
      </c>
      <c r="MG40">
        <v>0</v>
      </c>
      <c r="MH40">
        <v>0</v>
      </c>
      <c r="MI40">
        <v>0</v>
      </c>
      <c r="MJ40">
        <v>0</v>
      </c>
      <c r="MK40">
        <v>0</v>
      </c>
      <c r="ML40">
        <v>0</v>
      </c>
      <c r="MM40">
        <v>0</v>
      </c>
      <c r="MN40">
        <v>0</v>
      </c>
      <c r="MO40">
        <v>0</v>
      </c>
      <c r="MP40">
        <v>0</v>
      </c>
      <c r="MQ40">
        <v>0</v>
      </c>
    </row>
    <row r="41" spans="1:355" x14ac:dyDescent="0.2">
      <c r="A41" t="str">
        <v>CDM AMS II G</v>
      </c>
      <c r="B41" t="str">
        <v>AMS-II.G (Version 05.0 EB 70)</v>
      </c>
      <c r="C41" t="str">
        <v>GS2094</v>
      </c>
      <c r="D41">
        <v>2020</v>
      </c>
      <c r="E41">
        <v>2020</v>
      </c>
      <c r="F41">
        <v>1932086</v>
      </c>
      <c r="G41" t="str">
        <v>charcoal</v>
      </c>
      <c r="H41">
        <v>38026.459741056904</v>
      </c>
      <c r="I41">
        <v>4.0612579452945687E-3</v>
      </c>
      <c r="J41">
        <v>4.0612579452945679E-3</v>
      </c>
      <c r="K41" t="str">
        <v>cdm_imp_charcoal</v>
      </c>
      <c r="L41">
        <v>1</v>
      </c>
      <c r="M41" t="str">
        <v>Sub-Saharan Africa</v>
      </c>
      <c r="N41" t="str">
        <v>Ghana</v>
      </c>
      <c r="O41" t="str">
        <v>Ghana tot</v>
      </c>
      <c r="P41">
        <v>3.5</v>
      </c>
      <c r="Q41">
        <v>0.82</v>
      </c>
      <c r="R41">
        <v>0.187</v>
      </c>
      <c r="S41">
        <v>0.29399999999999998</v>
      </c>
      <c r="T41">
        <v>77382</v>
      </c>
      <c r="U41">
        <v>0</v>
      </c>
      <c r="V41">
        <v>121</v>
      </c>
      <c r="W41">
        <v>0</v>
      </c>
      <c r="X41">
        <v>9363222</v>
      </c>
      <c r="Y41">
        <v>1</v>
      </c>
      <c r="Z41">
        <v>0</v>
      </c>
      <c r="AA41">
        <v>0</v>
      </c>
      <c r="AB41">
        <v>0</v>
      </c>
      <c r="AC41">
        <v>0</v>
      </c>
      <c r="AD41">
        <v>0</v>
      </c>
      <c r="AE41">
        <v>0</v>
      </c>
      <c r="AF41">
        <v>0</v>
      </c>
      <c r="AG41">
        <v>0</v>
      </c>
      <c r="AH41">
        <v>0</v>
      </c>
      <c r="AI41">
        <v>0</v>
      </c>
      <c r="AJ41">
        <v>0</v>
      </c>
      <c r="AK41">
        <v>0</v>
      </c>
      <c r="AL41">
        <v>0</v>
      </c>
      <c r="AM41">
        <v>15.287671232876713</v>
      </c>
      <c r="AN41">
        <v>0</v>
      </c>
      <c r="AO41">
        <v>0</v>
      </c>
      <c r="AP41">
        <v>0</v>
      </c>
      <c r="AQ41">
        <v>0</v>
      </c>
      <c r="AR41">
        <v>0</v>
      </c>
      <c r="AS41">
        <v>0</v>
      </c>
      <c r="AT41">
        <v>0</v>
      </c>
      <c r="AU41">
        <v>0</v>
      </c>
      <c r="AV41">
        <v>0</v>
      </c>
      <c r="AW41">
        <v>0</v>
      </c>
      <c r="AX41">
        <v>0</v>
      </c>
      <c r="AY41">
        <v>0</v>
      </c>
      <c r="AZ41">
        <v>0</v>
      </c>
      <c r="BA41">
        <v>0</v>
      </c>
      <c r="BB41">
        <v>0</v>
      </c>
      <c r="BC41">
        <v>0.18</v>
      </c>
      <c r="BD41">
        <v>0</v>
      </c>
      <c r="BE41">
        <v>0</v>
      </c>
      <c r="BF41">
        <v>0</v>
      </c>
      <c r="BG41">
        <v>0</v>
      </c>
      <c r="BH41">
        <v>0</v>
      </c>
      <c r="BI41">
        <v>0</v>
      </c>
      <c r="BJ41">
        <v>0</v>
      </c>
      <c r="BK41">
        <v>0</v>
      </c>
      <c r="BL41">
        <v>0</v>
      </c>
      <c r="BM41">
        <v>0</v>
      </c>
      <c r="BN41">
        <v>0</v>
      </c>
      <c r="BO41">
        <v>0</v>
      </c>
      <c r="BP41">
        <v>0</v>
      </c>
      <c r="BQ41">
        <v>1.5599999999999999E-2</v>
      </c>
      <c r="BR41">
        <v>0</v>
      </c>
      <c r="BS41">
        <v>0</v>
      </c>
      <c r="BT41">
        <v>0</v>
      </c>
      <c r="BU41">
        <v>0</v>
      </c>
      <c r="BV41">
        <v>0</v>
      </c>
      <c r="BW41">
        <v>73.2</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1</v>
      </c>
      <c r="FR41">
        <v>0</v>
      </c>
      <c r="FS41">
        <v>0</v>
      </c>
      <c r="FT41">
        <v>0</v>
      </c>
      <c r="FU41">
        <v>0</v>
      </c>
      <c r="FV41">
        <v>0</v>
      </c>
      <c r="FW41">
        <v>0</v>
      </c>
      <c r="FX41">
        <v>9.5349300828752881</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0.28860000000000002</v>
      </c>
      <c r="GU41">
        <v>0</v>
      </c>
      <c r="GV41">
        <v>0</v>
      </c>
      <c r="GW41">
        <v>0</v>
      </c>
      <c r="GX41">
        <v>0</v>
      </c>
      <c r="GY41">
        <v>0</v>
      </c>
      <c r="GZ41">
        <v>0</v>
      </c>
      <c r="HA41">
        <v>0</v>
      </c>
      <c r="HB41">
        <v>0</v>
      </c>
      <c r="HC41">
        <v>0</v>
      </c>
      <c r="HD41">
        <v>0</v>
      </c>
      <c r="HE41">
        <v>0</v>
      </c>
      <c r="HF41">
        <v>0</v>
      </c>
      <c r="HG41">
        <v>0</v>
      </c>
      <c r="HH41">
        <v>1.5599999999999999E-2</v>
      </c>
      <c r="HI41">
        <v>0</v>
      </c>
      <c r="HJ41">
        <v>0</v>
      </c>
      <c r="HK41">
        <v>0</v>
      </c>
      <c r="HL41">
        <v>0</v>
      </c>
      <c r="HM41">
        <v>0</v>
      </c>
      <c r="HN41">
        <v>73.2</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0.9</v>
      </c>
      <c r="LI41">
        <v>0.88180000000000003</v>
      </c>
      <c r="LJ41">
        <v>0</v>
      </c>
      <c r="LK41">
        <v>0</v>
      </c>
      <c r="LL41">
        <v>1</v>
      </c>
      <c r="LM41">
        <v>0.95</v>
      </c>
      <c r="LN41">
        <v>0</v>
      </c>
      <c r="LO41">
        <v>1</v>
      </c>
      <c r="LP41">
        <v>0.78</v>
      </c>
      <c r="LQ41">
        <v>0</v>
      </c>
      <c r="LR41">
        <v>0</v>
      </c>
      <c r="LS41">
        <v>0</v>
      </c>
      <c r="LT41">
        <v>0</v>
      </c>
      <c r="LU41">
        <v>0</v>
      </c>
      <c r="LV41">
        <v>0</v>
      </c>
      <c r="LW41">
        <v>0</v>
      </c>
      <c r="LX41">
        <v>0</v>
      </c>
      <c r="LY41">
        <v>2.7891156462585034</v>
      </c>
      <c r="LZ41">
        <v>0</v>
      </c>
      <c r="MA41">
        <v>0</v>
      </c>
      <c r="MB41">
        <v>0</v>
      </c>
      <c r="MC41">
        <v>0</v>
      </c>
      <c r="MD41">
        <v>0</v>
      </c>
      <c r="ME41">
        <v>0</v>
      </c>
      <c r="MF41">
        <v>0</v>
      </c>
      <c r="MG41">
        <v>0</v>
      </c>
      <c r="MH41">
        <v>0</v>
      </c>
      <c r="MI41">
        <v>0</v>
      </c>
      <c r="MJ41">
        <v>0</v>
      </c>
      <c r="MK41">
        <v>0</v>
      </c>
      <c r="ML41">
        <v>0</v>
      </c>
      <c r="MM41">
        <v>0</v>
      </c>
      <c r="MN41">
        <v>0</v>
      </c>
      <c r="MO41">
        <v>0</v>
      </c>
      <c r="MP41">
        <v>0</v>
      </c>
      <c r="MQ41">
        <v>0</v>
      </c>
    </row>
    <row r="42" spans="1:355" x14ac:dyDescent="0.2">
      <c r="A42" t="str">
        <v>CDM AMS II G</v>
      </c>
      <c r="B42" t="str">
        <v>AMS-II.G (Version 05.0 EB 70)</v>
      </c>
      <c r="C42" t="str">
        <v>GS2094</v>
      </c>
      <c r="D42">
        <v>2021</v>
      </c>
      <c r="E42">
        <v>2020</v>
      </c>
      <c r="F42">
        <v>1932086</v>
      </c>
      <c r="G42" t="str">
        <v>charcoal</v>
      </c>
      <c r="H42">
        <v>76367.187744436582</v>
      </c>
      <c r="I42">
        <v>4.0612579452945687E-3</v>
      </c>
      <c r="J42">
        <v>4.0612579452945679E-3</v>
      </c>
      <c r="K42" t="str">
        <v>cdm_imp_charcoal</v>
      </c>
      <c r="L42">
        <v>1</v>
      </c>
      <c r="M42" t="str">
        <v>Sub-Saharan Africa</v>
      </c>
      <c r="N42" t="str">
        <v>Ghana</v>
      </c>
      <c r="O42" t="str">
        <v>Ghana tot</v>
      </c>
      <c r="P42">
        <v>3.5</v>
      </c>
      <c r="Q42">
        <v>0.82</v>
      </c>
      <c r="R42">
        <v>0.187</v>
      </c>
      <c r="S42">
        <v>0.29399999999999998</v>
      </c>
      <c r="T42">
        <v>77382</v>
      </c>
      <c r="U42">
        <v>0</v>
      </c>
      <c r="V42">
        <v>243</v>
      </c>
      <c r="W42">
        <v>0</v>
      </c>
      <c r="X42">
        <v>18803826</v>
      </c>
      <c r="Y42">
        <v>1</v>
      </c>
      <c r="Z42">
        <v>0</v>
      </c>
      <c r="AA42">
        <v>0</v>
      </c>
      <c r="AB42">
        <v>0</v>
      </c>
      <c r="AC42">
        <v>0</v>
      </c>
      <c r="AD42">
        <v>0</v>
      </c>
      <c r="AE42">
        <v>0</v>
      </c>
      <c r="AF42">
        <v>0</v>
      </c>
      <c r="AG42">
        <v>0</v>
      </c>
      <c r="AH42">
        <v>0</v>
      </c>
      <c r="AI42">
        <v>0</v>
      </c>
      <c r="AJ42">
        <v>0</v>
      </c>
      <c r="AK42">
        <v>0</v>
      </c>
      <c r="AL42">
        <v>0</v>
      </c>
      <c r="AM42">
        <v>15.287671232876713</v>
      </c>
      <c r="AN42">
        <v>0</v>
      </c>
      <c r="AO42">
        <v>0</v>
      </c>
      <c r="AP42">
        <v>0</v>
      </c>
      <c r="AQ42">
        <v>0</v>
      </c>
      <c r="AR42">
        <v>0</v>
      </c>
      <c r="AS42">
        <v>0</v>
      </c>
      <c r="AT42">
        <v>0</v>
      </c>
      <c r="AU42">
        <v>0</v>
      </c>
      <c r="AV42">
        <v>0</v>
      </c>
      <c r="AW42">
        <v>0</v>
      </c>
      <c r="AX42">
        <v>0</v>
      </c>
      <c r="AY42">
        <v>0</v>
      </c>
      <c r="AZ42">
        <v>0</v>
      </c>
      <c r="BA42">
        <v>0</v>
      </c>
      <c r="BB42">
        <v>0</v>
      </c>
      <c r="BC42">
        <v>0.18</v>
      </c>
      <c r="BD42">
        <v>0</v>
      </c>
      <c r="BE42">
        <v>0</v>
      </c>
      <c r="BF42">
        <v>0</v>
      </c>
      <c r="BG42">
        <v>0</v>
      </c>
      <c r="BH42">
        <v>0</v>
      </c>
      <c r="BI42">
        <v>0</v>
      </c>
      <c r="BJ42">
        <v>0</v>
      </c>
      <c r="BK42">
        <v>0</v>
      </c>
      <c r="BL42">
        <v>0</v>
      </c>
      <c r="BM42">
        <v>0</v>
      </c>
      <c r="BN42">
        <v>0</v>
      </c>
      <c r="BO42">
        <v>0</v>
      </c>
      <c r="BP42">
        <v>0</v>
      </c>
      <c r="BQ42">
        <v>1.5599999999999999E-2</v>
      </c>
      <c r="BR42">
        <v>0</v>
      </c>
      <c r="BS42">
        <v>0</v>
      </c>
      <c r="BT42">
        <v>0</v>
      </c>
      <c r="BU42">
        <v>0</v>
      </c>
      <c r="BV42">
        <v>0</v>
      </c>
      <c r="BW42">
        <v>73.2</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1</v>
      </c>
      <c r="FR42">
        <v>0</v>
      </c>
      <c r="FS42">
        <v>0</v>
      </c>
      <c r="FT42">
        <v>0</v>
      </c>
      <c r="FU42">
        <v>0</v>
      </c>
      <c r="FV42">
        <v>0</v>
      </c>
      <c r="FW42">
        <v>0</v>
      </c>
      <c r="FX42">
        <v>9.5349300828752881</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0.28860000000000002</v>
      </c>
      <c r="GU42">
        <v>0</v>
      </c>
      <c r="GV42">
        <v>0</v>
      </c>
      <c r="GW42">
        <v>0</v>
      </c>
      <c r="GX42">
        <v>0</v>
      </c>
      <c r="GY42">
        <v>0</v>
      </c>
      <c r="GZ42">
        <v>0</v>
      </c>
      <c r="HA42">
        <v>0</v>
      </c>
      <c r="HB42">
        <v>0</v>
      </c>
      <c r="HC42">
        <v>0</v>
      </c>
      <c r="HD42">
        <v>0</v>
      </c>
      <c r="HE42">
        <v>0</v>
      </c>
      <c r="HF42">
        <v>0</v>
      </c>
      <c r="HG42">
        <v>0</v>
      </c>
      <c r="HH42">
        <v>1.5599999999999999E-2</v>
      </c>
      <c r="HI42">
        <v>0</v>
      </c>
      <c r="HJ42">
        <v>0</v>
      </c>
      <c r="HK42">
        <v>0</v>
      </c>
      <c r="HL42">
        <v>0</v>
      </c>
      <c r="HM42">
        <v>0</v>
      </c>
      <c r="HN42">
        <v>73.2</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c r="KC42">
        <v>0</v>
      </c>
      <c r="KD42">
        <v>0</v>
      </c>
      <c r="KE42">
        <v>0</v>
      </c>
      <c r="KF42">
        <v>0</v>
      </c>
      <c r="KG42">
        <v>0</v>
      </c>
      <c r="KH42">
        <v>0</v>
      </c>
      <c r="KI42">
        <v>0</v>
      </c>
      <c r="KJ42">
        <v>0</v>
      </c>
      <c r="KK42">
        <v>0</v>
      </c>
      <c r="KL42">
        <v>0</v>
      </c>
      <c r="KM42">
        <v>0</v>
      </c>
      <c r="KN42">
        <v>0</v>
      </c>
      <c r="KO42">
        <v>0</v>
      </c>
      <c r="KP42">
        <v>0</v>
      </c>
      <c r="KQ42">
        <v>0</v>
      </c>
      <c r="KR42">
        <v>0</v>
      </c>
      <c r="KS42">
        <v>0</v>
      </c>
      <c r="KT42">
        <v>0</v>
      </c>
      <c r="KU42">
        <v>0</v>
      </c>
      <c r="KV42">
        <v>0</v>
      </c>
      <c r="KW42">
        <v>0</v>
      </c>
      <c r="KX42">
        <v>0</v>
      </c>
      <c r="KY42">
        <v>0</v>
      </c>
      <c r="KZ42">
        <v>0</v>
      </c>
      <c r="LA42">
        <v>0</v>
      </c>
      <c r="LB42">
        <v>0</v>
      </c>
      <c r="LC42">
        <v>0</v>
      </c>
      <c r="LD42">
        <v>0</v>
      </c>
      <c r="LE42">
        <v>0</v>
      </c>
      <c r="LF42">
        <v>0</v>
      </c>
      <c r="LG42">
        <v>0</v>
      </c>
      <c r="LH42">
        <v>0.9</v>
      </c>
      <c r="LI42">
        <v>0.88180000000000003</v>
      </c>
      <c r="LJ42">
        <v>0</v>
      </c>
      <c r="LK42">
        <v>0</v>
      </c>
      <c r="LL42">
        <v>1</v>
      </c>
      <c r="LM42">
        <v>0.95</v>
      </c>
      <c r="LN42">
        <v>0</v>
      </c>
      <c r="LO42">
        <v>1</v>
      </c>
      <c r="LP42">
        <v>0.78</v>
      </c>
      <c r="LQ42">
        <v>0</v>
      </c>
      <c r="LR42">
        <v>0</v>
      </c>
      <c r="LS42">
        <v>0</v>
      </c>
      <c r="LT42">
        <v>0</v>
      </c>
      <c r="LU42">
        <v>0</v>
      </c>
      <c r="LV42">
        <v>0</v>
      </c>
      <c r="LW42">
        <v>0</v>
      </c>
      <c r="LX42">
        <v>0</v>
      </c>
      <c r="LY42">
        <v>2.7891156462585034</v>
      </c>
      <c r="LZ42">
        <v>0</v>
      </c>
      <c r="MA42">
        <v>0</v>
      </c>
      <c r="MB42">
        <v>0</v>
      </c>
      <c r="MC42">
        <v>0</v>
      </c>
      <c r="MD42">
        <v>0</v>
      </c>
      <c r="ME42">
        <v>0</v>
      </c>
      <c r="MF42">
        <v>0</v>
      </c>
      <c r="MG42">
        <v>0</v>
      </c>
      <c r="MH42">
        <v>0</v>
      </c>
      <c r="MI42">
        <v>0</v>
      </c>
      <c r="MJ42">
        <v>0</v>
      </c>
      <c r="MK42">
        <v>0</v>
      </c>
      <c r="ML42">
        <v>0</v>
      </c>
      <c r="MM42">
        <v>0</v>
      </c>
      <c r="MN42">
        <v>0</v>
      </c>
      <c r="MO42">
        <v>0</v>
      </c>
      <c r="MP42">
        <v>0</v>
      </c>
      <c r="MQ42">
        <v>0</v>
      </c>
    </row>
    <row r="43" spans="1:355" x14ac:dyDescent="0.2">
      <c r="A43" t="str">
        <v>CDM AMS II G</v>
      </c>
      <c r="B43" t="str">
        <v>AMS-II.G. ver. 5</v>
      </c>
      <c r="C43" t="str">
        <v>VCS1719</v>
      </c>
      <c r="D43" t="str">
        <v>2016/2017</v>
      </c>
      <c r="E43" t="str">
        <v>NA</v>
      </c>
      <c r="F43">
        <v>6761</v>
      </c>
      <c r="G43" t="str">
        <v>firewood</v>
      </c>
      <c r="H43">
        <v>6631.4402597398275</v>
      </c>
      <c r="I43">
        <v>5.8806599343210241E-3</v>
      </c>
      <c r="J43">
        <v>5.7912333227137184E-3</v>
      </c>
      <c r="K43" t="str">
        <v>cdm_imp_firewood</v>
      </c>
      <c r="L43">
        <v>1</v>
      </c>
      <c r="M43" t="str">
        <v>Sub-Saharan Africa</v>
      </c>
      <c r="N43" t="str">
        <v>Malawi</v>
      </c>
      <c r="O43" t="str">
        <v>Central, Northern, &amp; Southern</v>
      </c>
      <c r="P43">
        <v>4.5</v>
      </c>
      <c r="Q43">
        <v>0.9</v>
      </c>
      <c r="R43">
        <v>0.315</v>
      </c>
      <c r="S43">
        <v>0.41600000000000004</v>
      </c>
      <c r="T43">
        <v>4381</v>
      </c>
      <c r="U43">
        <v>0</v>
      </c>
      <c r="V43">
        <v>257.39999999999998</v>
      </c>
      <c r="W43">
        <v>0</v>
      </c>
      <c r="X43">
        <v>1127669.3999999999</v>
      </c>
      <c r="Y43">
        <v>1</v>
      </c>
      <c r="Z43">
        <v>0</v>
      </c>
      <c r="AA43">
        <v>0</v>
      </c>
      <c r="AB43">
        <v>0</v>
      </c>
      <c r="AC43">
        <v>0</v>
      </c>
      <c r="AD43">
        <v>0</v>
      </c>
      <c r="AE43">
        <v>0</v>
      </c>
      <c r="AF43">
        <v>0</v>
      </c>
      <c r="AG43">
        <v>0</v>
      </c>
      <c r="AH43">
        <v>0</v>
      </c>
      <c r="AI43">
        <v>0</v>
      </c>
      <c r="AJ43">
        <v>0</v>
      </c>
      <c r="AK43">
        <v>0</v>
      </c>
      <c r="AL43">
        <v>0</v>
      </c>
      <c r="AM43">
        <v>8.92</v>
      </c>
      <c r="AN43">
        <v>0</v>
      </c>
      <c r="AO43">
        <v>0</v>
      </c>
      <c r="AP43">
        <v>0</v>
      </c>
      <c r="AQ43">
        <v>0</v>
      </c>
      <c r="AR43">
        <v>0</v>
      </c>
      <c r="AS43">
        <v>0</v>
      </c>
      <c r="AT43">
        <v>0</v>
      </c>
      <c r="AU43">
        <v>0</v>
      </c>
      <c r="AV43">
        <v>0</v>
      </c>
      <c r="AW43">
        <v>0</v>
      </c>
      <c r="AX43">
        <v>0</v>
      </c>
      <c r="AY43">
        <v>0</v>
      </c>
      <c r="AZ43">
        <v>0</v>
      </c>
      <c r="BA43">
        <v>0</v>
      </c>
      <c r="BB43">
        <v>0</v>
      </c>
      <c r="BC43">
        <v>0.1</v>
      </c>
      <c r="BD43">
        <v>0</v>
      </c>
      <c r="BE43">
        <v>0</v>
      </c>
      <c r="BF43">
        <v>0</v>
      </c>
      <c r="BG43">
        <v>0</v>
      </c>
      <c r="BH43">
        <v>0</v>
      </c>
      <c r="BI43">
        <v>0</v>
      </c>
      <c r="BJ43">
        <v>0</v>
      </c>
      <c r="BK43">
        <v>0</v>
      </c>
      <c r="BL43">
        <v>0</v>
      </c>
      <c r="BM43">
        <v>0</v>
      </c>
      <c r="BN43">
        <v>0</v>
      </c>
      <c r="BO43">
        <v>0</v>
      </c>
      <c r="BP43">
        <v>0</v>
      </c>
      <c r="BQ43">
        <v>1.4999999999999999E-2</v>
      </c>
      <c r="BR43">
        <v>0</v>
      </c>
      <c r="BS43">
        <v>0</v>
      </c>
      <c r="BT43">
        <v>0</v>
      </c>
      <c r="BU43">
        <v>0</v>
      </c>
      <c r="BV43">
        <v>0</v>
      </c>
      <c r="BW43">
        <v>81.599999999999994</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1</v>
      </c>
      <c r="FR43">
        <v>0</v>
      </c>
      <c r="FS43">
        <v>0</v>
      </c>
      <c r="FT43">
        <v>0</v>
      </c>
      <c r="FU43">
        <v>0</v>
      </c>
      <c r="FV43">
        <v>0</v>
      </c>
      <c r="FW43">
        <v>0</v>
      </c>
      <c r="FX43">
        <v>3.2697947214076253</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0.27279999999999999</v>
      </c>
      <c r="GU43">
        <v>0</v>
      </c>
      <c r="GV43">
        <v>0</v>
      </c>
      <c r="GW43">
        <v>0</v>
      </c>
      <c r="GX43">
        <v>0</v>
      </c>
      <c r="GY43">
        <v>0</v>
      </c>
      <c r="GZ43">
        <v>0</v>
      </c>
      <c r="HA43">
        <v>0</v>
      </c>
      <c r="HB43">
        <v>0</v>
      </c>
      <c r="HC43">
        <v>0</v>
      </c>
      <c r="HD43">
        <v>0</v>
      </c>
      <c r="HE43">
        <v>0</v>
      </c>
      <c r="HF43">
        <v>0</v>
      </c>
      <c r="HG43">
        <v>0</v>
      </c>
      <c r="HH43">
        <v>1.4999999999999999E-2</v>
      </c>
      <c r="HI43">
        <v>0</v>
      </c>
      <c r="HJ43">
        <v>0</v>
      </c>
      <c r="HK43">
        <v>0</v>
      </c>
      <c r="HL43">
        <v>0</v>
      </c>
      <c r="HM43">
        <v>0</v>
      </c>
      <c r="HN43">
        <v>81.599999999999994</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0.99452180000000001</v>
      </c>
      <c r="LI43">
        <v>1</v>
      </c>
      <c r="LJ43">
        <v>0</v>
      </c>
      <c r="LK43">
        <v>0</v>
      </c>
      <c r="LL43">
        <v>1</v>
      </c>
      <c r="LM43">
        <v>0.95</v>
      </c>
      <c r="LN43">
        <v>0</v>
      </c>
      <c r="LO43">
        <v>1</v>
      </c>
      <c r="LP43">
        <v>0.78</v>
      </c>
      <c r="LQ43">
        <v>0</v>
      </c>
      <c r="LR43">
        <v>1.5206901999999967E-2</v>
      </c>
      <c r="LS43">
        <v>0</v>
      </c>
      <c r="LT43">
        <v>0</v>
      </c>
      <c r="LU43">
        <v>0</v>
      </c>
      <c r="LV43">
        <v>0</v>
      </c>
      <c r="LW43">
        <v>0</v>
      </c>
      <c r="LX43">
        <v>0</v>
      </c>
      <c r="LY43">
        <v>2.1634615384615383</v>
      </c>
      <c r="LZ43">
        <v>0</v>
      </c>
      <c r="MA43">
        <v>0</v>
      </c>
      <c r="MB43">
        <v>0</v>
      </c>
      <c r="MC43">
        <v>0</v>
      </c>
      <c r="MD43">
        <v>0</v>
      </c>
      <c r="ME43">
        <v>0</v>
      </c>
      <c r="MF43">
        <v>0</v>
      </c>
      <c r="MG43">
        <v>0</v>
      </c>
      <c r="MH43">
        <v>0</v>
      </c>
      <c r="MI43">
        <v>0</v>
      </c>
      <c r="MJ43">
        <v>0</v>
      </c>
      <c r="MK43">
        <v>0</v>
      </c>
      <c r="ML43">
        <v>0</v>
      </c>
      <c r="MM43">
        <v>0</v>
      </c>
      <c r="MN43">
        <v>0</v>
      </c>
      <c r="MO43">
        <v>0</v>
      </c>
      <c r="MP43">
        <v>0</v>
      </c>
      <c r="MQ43">
        <v>0</v>
      </c>
    </row>
    <row r="44" spans="1:355" x14ac:dyDescent="0.2">
      <c r="A44" t="str">
        <v>CDM AMS II G</v>
      </c>
      <c r="B44" t="str">
        <v>AMS-II.G. Version 03 </v>
      </c>
      <c r="C44" t="str">
        <v>VCS1721</v>
      </c>
      <c r="D44" t="str">
        <v>2016/2018</v>
      </c>
      <c r="E44" t="str">
        <v>NA</v>
      </c>
      <c r="F44">
        <v>508680</v>
      </c>
      <c r="G44" t="str">
        <v>firewood</v>
      </c>
      <c r="H44">
        <v>37509</v>
      </c>
      <c r="I44">
        <v>8.7698674437263428E-3</v>
      </c>
      <c r="J44">
        <v>8.614575106993554E-3</v>
      </c>
      <c r="K44" t="str">
        <v>cdm_imp_firewood</v>
      </c>
      <c r="L44">
        <v>1</v>
      </c>
      <c r="M44" t="str">
        <v>Central America</v>
      </c>
      <c r="N44" t="str">
        <v>Guatemala</v>
      </c>
      <c r="O44" t="str">
        <v>Guatemala tot</v>
      </c>
      <c r="P44">
        <v>4.8</v>
      </c>
      <c r="Q44">
        <v>0.91300000000000003</v>
      </c>
      <c r="R44">
        <v>0.28999999999999998</v>
      </c>
      <c r="S44">
        <v>0.34899999999999998</v>
      </c>
      <c r="T44">
        <v>11717.894736842105</v>
      </c>
      <c r="U44">
        <v>0</v>
      </c>
      <c r="V44">
        <v>365</v>
      </c>
      <c r="W44">
        <v>0</v>
      </c>
      <c r="X44">
        <v>4277031.5789473681</v>
      </c>
      <c r="Y44">
        <v>1</v>
      </c>
      <c r="Z44">
        <v>0</v>
      </c>
      <c r="AA44">
        <v>0</v>
      </c>
      <c r="AB44">
        <v>0</v>
      </c>
      <c r="AC44">
        <v>0</v>
      </c>
      <c r="AD44">
        <v>0</v>
      </c>
      <c r="AE44">
        <v>0</v>
      </c>
      <c r="AF44">
        <v>0</v>
      </c>
      <c r="AG44">
        <v>0</v>
      </c>
      <c r="AH44">
        <v>0</v>
      </c>
      <c r="AI44">
        <v>0</v>
      </c>
      <c r="AJ44">
        <v>0</v>
      </c>
      <c r="AK44">
        <v>0</v>
      </c>
      <c r="AL44">
        <v>0</v>
      </c>
      <c r="AM44">
        <v>17.100547945205481</v>
      </c>
      <c r="AN44">
        <v>0</v>
      </c>
      <c r="AO44">
        <v>0</v>
      </c>
      <c r="AP44">
        <v>0</v>
      </c>
      <c r="AQ44">
        <v>0</v>
      </c>
      <c r="AR44">
        <v>0</v>
      </c>
      <c r="AS44">
        <v>0</v>
      </c>
      <c r="AT44">
        <v>0</v>
      </c>
      <c r="AU44">
        <v>0</v>
      </c>
      <c r="AV44">
        <v>0</v>
      </c>
      <c r="AW44">
        <v>0</v>
      </c>
      <c r="AX44">
        <v>0</v>
      </c>
      <c r="AY44">
        <v>0</v>
      </c>
      <c r="AZ44">
        <v>0</v>
      </c>
      <c r="BA44">
        <v>0</v>
      </c>
      <c r="BB44">
        <v>0</v>
      </c>
      <c r="BC44">
        <v>0.1</v>
      </c>
      <c r="BD44">
        <v>0</v>
      </c>
      <c r="BE44">
        <v>0</v>
      </c>
      <c r="BF44">
        <v>0</v>
      </c>
      <c r="BG44">
        <v>0</v>
      </c>
      <c r="BH44">
        <v>0</v>
      </c>
      <c r="BI44">
        <v>0</v>
      </c>
      <c r="BJ44">
        <v>0</v>
      </c>
      <c r="BK44">
        <v>0</v>
      </c>
      <c r="BL44">
        <v>0</v>
      </c>
      <c r="BM44">
        <v>0</v>
      </c>
      <c r="BN44">
        <v>0</v>
      </c>
      <c r="BO44">
        <v>0</v>
      </c>
      <c r="BP44">
        <v>0</v>
      </c>
      <c r="BQ44">
        <v>1.4999999999999999E-2</v>
      </c>
      <c r="BR44">
        <v>0</v>
      </c>
      <c r="BS44">
        <v>0</v>
      </c>
      <c r="BT44">
        <v>0</v>
      </c>
      <c r="BU44">
        <v>0</v>
      </c>
      <c r="BV44">
        <v>0</v>
      </c>
      <c r="BW44">
        <v>81.599999999999994</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1</v>
      </c>
      <c r="FR44">
        <v>0</v>
      </c>
      <c r="FS44">
        <v>0</v>
      </c>
      <c r="FT44">
        <v>0</v>
      </c>
      <c r="FU44">
        <v>0</v>
      </c>
      <c r="FV44">
        <v>0</v>
      </c>
      <c r="FW44">
        <v>0</v>
      </c>
      <c r="FX44">
        <v>6.3879521648134041</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0.26769999999999999</v>
      </c>
      <c r="GU44">
        <v>0</v>
      </c>
      <c r="GV44">
        <v>0</v>
      </c>
      <c r="GW44">
        <v>0</v>
      </c>
      <c r="GX44">
        <v>0</v>
      </c>
      <c r="GY44">
        <v>0</v>
      </c>
      <c r="GZ44">
        <v>0</v>
      </c>
      <c r="HA44">
        <v>0</v>
      </c>
      <c r="HB44">
        <v>0</v>
      </c>
      <c r="HC44">
        <v>0</v>
      </c>
      <c r="HD44">
        <v>0</v>
      </c>
      <c r="HE44">
        <v>0</v>
      </c>
      <c r="HF44">
        <v>0</v>
      </c>
      <c r="HG44">
        <v>0</v>
      </c>
      <c r="HH44">
        <v>1.4999999999999999E-2</v>
      </c>
      <c r="HI44">
        <v>0</v>
      </c>
      <c r="HJ44">
        <v>0</v>
      </c>
      <c r="HK44">
        <v>0</v>
      </c>
      <c r="HL44">
        <v>0</v>
      </c>
      <c r="HM44">
        <v>0</v>
      </c>
      <c r="HN44">
        <v>81.599999999999994</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0</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c r="KC44">
        <v>0</v>
      </c>
      <c r="KD44">
        <v>0</v>
      </c>
      <c r="KE44">
        <v>0</v>
      </c>
      <c r="KF44">
        <v>0</v>
      </c>
      <c r="KG44">
        <v>0</v>
      </c>
      <c r="KH44">
        <v>0</v>
      </c>
      <c r="KI44">
        <v>0</v>
      </c>
      <c r="KJ44">
        <v>0</v>
      </c>
      <c r="KK44">
        <v>0</v>
      </c>
      <c r="KL44">
        <v>0</v>
      </c>
      <c r="KM44">
        <v>0</v>
      </c>
      <c r="KN44">
        <v>0</v>
      </c>
      <c r="KO44">
        <v>0</v>
      </c>
      <c r="KP44">
        <v>0</v>
      </c>
      <c r="KQ44">
        <v>0</v>
      </c>
      <c r="KR44">
        <v>0</v>
      </c>
      <c r="KS44">
        <v>0</v>
      </c>
      <c r="KT44">
        <v>0</v>
      </c>
      <c r="KU44">
        <v>0</v>
      </c>
      <c r="KV44">
        <v>0</v>
      </c>
      <c r="KW44">
        <v>0</v>
      </c>
      <c r="KX44">
        <v>0</v>
      </c>
      <c r="KY44">
        <v>0</v>
      </c>
      <c r="KZ44">
        <v>0</v>
      </c>
      <c r="LA44">
        <v>0</v>
      </c>
      <c r="LB44">
        <v>0</v>
      </c>
      <c r="LC44">
        <v>0</v>
      </c>
      <c r="LD44">
        <v>0</v>
      </c>
      <c r="LE44">
        <v>0</v>
      </c>
      <c r="LF44">
        <v>0</v>
      </c>
      <c r="LG44">
        <v>0</v>
      </c>
      <c r="LH44">
        <v>0.80579999999999996</v>
      </c>
      <c r="LI44">
        <v>1</v>
      </c>
      <c r="LJ44">
        <v>0</v>
      </c>
      <c r="LK44">
        <v>0</v>
      </c>
      <c r="LL44">
        <v>1</v>
      </c>
      <c r="LM44">
        <v>0.95</v>
      </c>
      <c r="LN44">
        <v>0</v>
      </c>
      <c r="LO44">
        <v>1</v>
      </c>
      <c r="LP44">
        <v>0.78</v>
      </c>
      <c r="LQ44">
        <v>0</v>
      </c>
      <c r="LR44">
        <v>5.9982194000000044E-2</v>
      </c>
      <c r="LS44">
        <v>0</v>
      </c>
      <c r="LT44">
        <v>0</v>
      </c>
      <c r="LU44">
        <v>0</v>
      </c>
      <c r="LV44">
        <v>0</v>
      </c>
      <c r="LW44">
        <v>0</v>
      </c>
      <c r="LX44">
        <v>0</v>
      </c>
      <c r="LY44">
        <v>2.6160458452722066</v>
      </c>
      <c r="LZ44">
        <v>0</v>
      </c>
      <c r="MA44">
        <v>0</v>
      </c>
      <c r="MB44">
        <v>0</v>
      </c>
      <c r="MC44">
        <v>0</v>
      </c>
      <c r="MD44">
        <v>0</v>
      </c>
      <c r="ME44">
        <v>0</v>
      </c>
      <c r="MF44">
        <v>0</v>
      </c>
      <c r="MG44">
        <v>0</v>
      </c>
      <c r="MH44">
        <v>0</v>
      </c>
      <c r="MI44">
        <v>0</v>
      </c>
      <c r="MJ44">
        <v>0</v>
      </c>
      <c r="MK44">
        <v>0</v>
      </c>
      <c r="ML44">
        <v>0</v>
      </c>
      <c r="MM44">
        <v>0</v>
      </c>
      <c r="MN44">
        <v>0</v>
      </c>
      <c r="MO44">
        <v>0</v>
      </c>
      <c r="MP44">
        <v>0</v>
      </c>
      <c r="MQ44">
        <v>0</v>
      </c>
    </row>
    <row r="45" spans="1:355" x14ac:dyDescent="0.2">
      <c r="A45" t="str">
        <v>GS TPDDTEC</v>
      </c>
      <c r="B45" t="str">
        <v>GS TPDDTEC v3.1</v>
      </c>
      <c r="C45" t="str">
        <v>GS7312</v>
      </c>
      <c r="D45">
        <v>3</v>
      </c>
      <c r="E45">
        <v>2020</v>
      </c>
      <c r="F45">
        <v>3045660</v>
      </c>
      <c r="G45" t="str">
        <v>charcoal</v>
      </c>
      <c r="H45">
        <v>919166.49177504622</v>
      </c>
      <c r="I45">
        <v>1.2624830796980463E-2</v>
      </c>
      <c r="J45">
        <v>1.3000632836248719E-2</v>
      </c>
      <c r="K45" t="str">
        <v>gs_imp_charcoal</v>
      </c>
      <c r="L45">
        <v>1</v>
      </c>
      <c r="M45" t="str">
        <v>Sub-Saharan Africa</v>
      </c>
      <c r="N45" t="str">
        <v>Nigeria</v>
      </c>
      <c r="O45" t="str">
        <v>Nigeria tot</v>
      </c>
      <c r="P45">
        <v>4.9000000000000004</v>
      </c>
      <c r="Q45">
        <v>0.93</v>
      </c>
      <c r="R45">
        <v>0.48</v>
      </c>
      <c r="S45">
        <v>0.51200000000000001</v>
      </c>
      <c r="T45">
        <v>257540.34716550901</v>
      </c>
      <c r="U45">
        <v>0</v>
      </c>
      <c r="V45">
        <v>282.69839363730722</v>
      </c>
      <c r="W45">
        <v>0</v>
      </c>
      <c r="X45">
        <v>72806242.440483823</v>
      </c>
      <c r="Y45">
        <v>0</v>
      </c>
      <c r="Z45">
        <v>1</v>
      </c>
      <c r="AA45">
        <v>0</v>
      </c>
      <c r="AB45">
        <v>0</v>
      </c>
      <c r="AC45">
        <v>0</v>
      </c>
      <c r="AD45">
        <v>0</v>
      </c>
      <c r="AE45">
        <v>0</v>
      </c>
      <c r="AF45">
        <v>0</v>
      </c>
      <c r="AG45">
        <v>0</v>
      </c>
      <c r="AH45">
        <v>0</v>
      </c>
      <c r="AI45">
        <v>0</v>
      </c>
      <c r="AJ45">
        <v>0</v>
      </c>
      <c r="AK45">
        <v>0</v>
      </c>
      <c r="AL45">
        <v>0</v>
      </c>
      <c r="AM45">
        <v>0</v>
      </c>
      <c r="AN45">
        <v>5.2038356164383561</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2.9499999999999998E-2</v>
      </c>
      <c r="BS45">
        <v>0</v>
      </c>
      <c r="BT45">
        <v>0</v>
      </c>
      <c r="BU45">
        <v>0</v>
      </c>
      <c r="BV45">
        <v>0</v>
      </c>
      <c r="BW45">
        <v>0</v>
      </c>
      <c r="BX45">
        <v>112</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61.08</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1</v>
      </c>
      <c r="FS45">
        <v>0</v>
      </c>
      <c r="FT45">
        <v>0</v>
      </c>
      <c r="FU45">
        <v>0</v>
      </c>
      <c r="FV45">
        <v>0</v>
      </c>
      <c r="FW45">
        <v>0</v>
      </c>
      <c r="FX45">
        <v>0</v>
      </c>
      <c r="FY45">
        <v>1.5708300547945202</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2.9499999999999998E-2</v>
      </c>
      <c r="HJ45">
        <v>0</v>
      </c>
      <c r="HK45">
        <v>0</v>
      </c>
      <c r="HL45">
        <v>0</v>
      </c>
      <c r="HM45">
        <v>0</v>
      </c>
      <c r="HN45">
        <v>0</v>
      </c>
      <c r="HO45">
        <v>112</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61.08</v>
      </c>
      <c r="JA45">
        <v>0</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c r="KC45">
        <v>0</v>
      </c>
      <c r="KD45">
        <v>0</v>
      </c>
      <c r="KE45">
        <v>0</v>
      </c>
      <c r="KF45">
        <v>0</v>
      </c>
      <c r="KG45">
        <v>0</v>
      </c>
      <c r="KH45">
        <v>0</v>
      </c>
      <c r="KI45">
        <v>0</v>
      </c>
      <c r="KJ45">
        <v>0</v>
      </c>
      <c r="KK45">
        <v>0</v>
      </c>
      <c r="KL45">
        <v>0</v>
      </c>
      <c r="KM45">
        <v>0</v>
      </c>
      <c r="KN45">
        <v>0</v>
      </c>
      <c r="KO45">
        <v>0</v>
      </c>
      <c r="KP45">
        <v>0</v>
      </c>
      <c r="KQ45">
        <v>0</v>
      </c>
      <c r="KR45">
        <v>0</v>
      </c>
      <c r="KS45">
        <v>0</v>
      </c>
      <c r="KT45">
        <v>0</v>
      </c>
      <c r="KU45">
        <v>0</v>
      </c>
      <c r="KV45">
        <v>0</v>
      </c>
      <c r="KW45">
        <v>0</v>
      </c>
      <c r="KX45">
        <v>0</v>
      </c>
      <c r="KY45">
        <v>0</v>
      </c>
      <c r="KZ45">
        <v>0</v>
      </c>
      <c r="LA45">
        <v>0</v>
      </c>
      <c r="LB45">
        <v>0</v>
      </c>
      <c r="LC45">
        <v>0</v>
      </c>
      <c r="LD45">
        <v>0</v>
      </c>
      <c r="LE45">
        <v>0</v>
      </c>
      <c r="LF45">
        <v>0</v>
      </c>
      <c r="LG45">
        <v>0</v>
      </c>
      <c r="LH45">
        <v>0.82</v>
      </c>
      <c r="LI45">
        <v>1</v>
      </c>
      <c r="LJ45">
        <v>0</v>
      </c>
      <c r="LK45">
        <v>0</v>
      </c>
      <c r="LL45">
        <v>0</v>
      </c>
      <c r="LM45">
        <v>1</v>
      </c>
      <c r="LN45">
        <v>110742.34928116888</v>
      </c>
      <c r="LO45">
        <v>1</v>
      </c>
      <c r="LP45">
        <v>1</v>
      </c>
      <c r="LQ45">
        <v>0</v>
      </c>
      <c r="LR45">
        <v>0</v>
      </c>
      <c r="LS45">
        <v>0</v>
      </c>
      <c r="LT45">
        <v>0</v>
      </c>
      <c r="LU45">
        <v>0</v>
      </c>
      <c r="LV45">
        <v>0</v>
      </c>
      <c r="LW45">
        <v>0</v>
      </c>
      <c r="LX45">
        <v>0</v>
      </c>
      <c r="LY45">
        <v>1.81640625</v>
      </c>
      <c r="LZ45">
        <v>0</v>
      </c>
      <c r="MA45">
        <v>0</v>
      </c>
      <c r="MB45">
        <v>0</v>
      </c>
      <c r="MC45">
        <v>0</v>
      </c>
      <c r="MD45">
        <v>0</v>
      </c>
      <c r="ME45">
        <v>0</v>
      </c>
      <c r="MF45">
        <v>0</v>
      </c>
      <c r="MG45">
        <v>0</v>
      </c>
      <c r="MH45">
        <v>0</v>
      </c>
      <c r="MI45">
        <v>0</v>
      </c>
      <c r="MJ45">
        <v>0</v>
      </c>
      <c r="MK45">
        <v>0</v>
      </c>
      <c r="ML45">
        <v>0</v>
      </c>
      <c r="MM45">
        <v>0</v>
      </c>
      <c r="MN45">
        <v>0</v>
      </c>
      <c r="MO45">
        <v>0</v>
      </c>
      <c r="MP45">
        <v>0</v>
      </c>
      <c r="MQ45">
        <v>0</v>
      </c>
    </row>
    <row r="46" spans="1:355" x14ac:dyDescent="0.2">
      <c r="A46" t="str">
        <v>GS TPDDTEC</v>
      </c>
      <c r="B46" t="str">
        <v>GS TPDDTEC v3.2</v>
      </c>
      <c r="C46" t="str">
        <v>GS7312</v>
      </c>
      <c r="D46">
        <v>3</v>
      </c>
      <c r="E46">
        <v>2021</v>
      </c>
      <c r="F46">
        <v>3045660</v>
      </c>
      <c r="G46" t="str">
        <v>charcoal</v>
      </c>
      <c r="H46">
        <v>166356.55804674391</v>
      </c>
      <c r="I46">
        <v>1.2624830796980464E-2</v>
      </c>
      <c r="J46">
        <v>1.3000632836248719E-2</v>
      </c>
      <c r="K46" t="str">
        <v>gs_imp_charcoal</v>
      </c>
      <c r="L46">
        <v>1</v>
      </c>
      <c r="M46" t="str">
        <v>Sub-Saharan Africa</v>
      </c>
      <c r="N46" t="str">
        <v>Nigeria</v>
      </c>
      <c r="O46" t="str">
        <v>Nigeria tot</v>
      </c>
      <c r="P46">
        <v>4.9000000000000004</v>
      </c>
      <c r="Q46">
        <v>0.93</v>
      </c>
      <c r="R46">
        <v>0.48</v>
      </c>
      <c r="S46">
        <v>0.51200000000000001</v>
      </c>
      <c r="T46">
        <v>46611.278909743982</v>
      </c>
      <c r="U46">
        <v>0</v>
      </c>
      <c r="V46">
        <v>282.69839363730722</v>
      </c>
      <c r="W46">
        <v>0</v>
      </c>
      <c r="X46">
        <v>13176933.67316512</v>
      </c>
      <c r="Y46">
        <v>0</v>
      </c>
      <c r="Z46">
        <v>1</v>
      </c>
      <c r="AA46">
        <v>0</v>
      </c>
      <c r="AB46">
        <v>0</v>
      </c>
      <c r="AC46">
        <v>0</v>
      </c>
      <c r="AD46">
        <v>0</v>
      </c>
      <c r="AE46">
        <v>0</v>
      </c>
      <c r="AF46">
        <v>0</v>
      </c>
      <c r="AG46">
        <v>0</v>
      </c>
      <c r="AH46">
        <v>0</v>
      </c>
      <c r="AI46">
        <v>0</v>
      </c>
      <c r="AJ46">
        <v>0</v>
      </c>
      <c r="AK46">
        <v>0</v>
      </c>
      <c r="AL46">
        <v>0</v>
      </c>
      <c r="AM46">
        <v>0</v>
      </c>
      <c r="AN46">
        <v>5.2038356164383561</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2.9499999999999998E-2</v>
      </c>
      <c r="BS46">
        <v>0</v>
      </c>
      <c r="BT46">
        <v>0</v>
      </c>
      <c r="BU46">
        <v>0</v>
      </c>
      <c r="BV46">
        <v>0</v>
      </c>
      <c r="BW46">
        <v>0</v>
      </c>
      <c r="BX46">
        <v>112</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61.08</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1</v>
      </c>
      <c r="FS46">
        <v>0</v>
      </c>
      <c r="FT46">
        <v>0</v>
      </c>
      <c r="FU46">
        <v>0</v>
      </c>
      <c r="FV46">
        <v>0</v>
      </c>
      <c r="FW46">
        <v>0</v>
      </c>
      <c r="FX46">
        <v>0</v>
      </c>
      <c r="FY46">
        <v>1.5708300547945202</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2.9499999999999998E-2</v>
      </c>
      <c r="HJ46">
        <v>0</v>
      </c>
      <c r="HK46">
        <v>0</v>
      </c>
      <c r="HL46">
        <v>0</v>
      </c>
      <c r="HM46">
        <v>0</v>
      </c>
      <c r="HN46">
        <v>0</v>
      </c>
      <c r="HO46">
        <v>112</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61.08</v>
      </c>
      <c r="JA46">
        <v>0</v>
      </c>
      <c r="JB46">
        <v>0</v>
      </c>
      <c r="JC46">
        <v>0</v>
      </c>
      <c r="JD46">
        <v>0</v>
      </c>
      <c r="JE46">
        <v>0</v>
      </c>
      <c r="JF46">
        <v>0</v>
      </c>
      <c r="JG46">
        <v>0</v>
      </c>
      <c r="JH46">
        <v>0</v>
      </c>
      <c r="JI46">
        <v>0</v>
      </c>
      <c r="JJ46">
        <v>0</v>
      </c>
      <c r="JK46">
        <v>0</v>
      </c>
      <c r="JL46">
        <v>0</v>
      </c>
      <c r="JM46">
        <v>0</v>
      </c>
      <c r="JN46">
        <v>0</v>
      </c>
      <c r="JO46">
        <v>0</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0.82</v>
      </c>
      <c r="LI46">
        <v>1</v>
      </c>
      <c r="LJ46">
        <v>0</v>
      </c>
      <c r="LK46">
        <v>0</v>
      </c>
      <c r="LL46">
        <v>0</v>
      </c>
      <c r="LM46">
        <v>1</v>
      </c>
      <c r="LN46">
        <v>20042.84993118991</v>
      </c>
      <c r="LO46">
        <v>1</v>
      </c>
      <c r="LP46">
        <v>1</v>
      </c>
      <c r="LQ46">
        <v>0</v>
      </c>
      <c r="LR46">
        <v>0</v>
      </c>
      <c r="LS46">
        <v>0</v>
      </c>
      <c r="LT46">
        <v>0</v>
      </c>
      <c r="LU46">
        <v>0</v>
      </c>
      <c r="LV46">
        <v>0</v>
      </c>
      <c r="LW46">
        <v>0</v>
      </c>
      <c r="LX46">
        <v>0</v>
      </c>
      <c r="LY46">
        <v>1.81640625</v>
      </c>
      <c r="LZ46">
        <v>0</v>
      </c>
      <c r="MA46">
        <v>0</v>
      </c>
      <c r="MB46">
        <v>0</v>
      </c>
      <c r="MC46">
        <v>0</v>
      </c>
      <c r="MD46">
        <v>0</v>
      </c>
      <c r="ME46">
        <v>0</v>
      </c>
      <c r="MF46">
        <v>0</v>
      </c>
      <c r="MG46">
        <v>0</v>
      </c>
      <c r="MH46">
        <v>0</v>
      </c>
      <c r="MI46">
        <v>0</v>
      </c>
      <c r="MJ46">
        <v>0</v>
      </c>
      <c r="MK46">
        <v>0</v>
      </c>
      <c r="ML46">
        <v>0</v>
      </c>
      <c r="MM46">
        <v>0</v>
      </c>
      <c r="MN46">
        <v>0</v>
      </c>
      <c r="MO46">
        <v>0</v>
      </c>
      <c r="MP46">
        <v>0</v>
      </c>
      <c r="MQ46">
        <v>0</v>
      </c>
    </row>
    <row r="47" spans="1:355" x14ac:dyDescent="0.2">
      <c r="A47" t="str">
        <v>GS TPDDTEC</v>
      </c>
      <c r="B47" t="str">
        <v>GS Methodology for Improved Cook stoves and Kitchen Regimes v1.</v>
      </c>
      <c r="C47" t="str">
        <v>GS500</v>
      </c>
      <c r="D47" t="str">
        <v>8th</v>
      </c>
      <c r="E47" t="str">
        <v>NA</v>
      </c>
      <c r="F47">
        <v>329887</v>
      </c>
      <c r="G47" t="str">
        <v>switch</v>
      </c>
      <c r="H47">
        <v>46709</v>
      </c>
      <c r="I47">
        <v>1.1260876477701057E-2</v>
      </c>
      <c r="J47">
        <v>1.085821156832493E-2</v>
      </c>
      <c r="K47" t="str">
        <v>gs_lpg</v>
      </c>
      <c r="L47">
        <v>1</v>
      </c>
      <c r="M47" t="str">
        <v>Sub-Saharan Africa</v>
      </c>
      <c r="N47" t="str">
        <v>Sudan</v>
      </c>
      <c r="O47" t="str">
        <v>Northern Darfur</v>
      </c>
      <c r="P47">
        <v>5.6</v>
      </c>
      <c r="Q47">
        <v>0.85</v>
      </c>
      <c r="R47">
        <v>4.0999999999999995E-2</v>
      </c>
      <c r="S47">
        <v>0.25700000000000001</v>
      </c>
      <c r="T47">
        <v>11918.2555422842</v>
      </c>
      <c r="U47">
        <v>1</v>
      </c>
      <c r="V47">
        <v>347</v>
      </c>
      <c r="W47">
        <v>1</v>
      </c>
      <c r="X47">
        <v>4135634.6731726173</v>
      </c>
      <c r="Y47">
        <v>0.49149999999999999</v>
      </c>
      <c r="Z47">
        <v>0.50849999999999995</v>
      </c>
      <c r="AA47">
        <v>0</v>
      </c>
      <c r="AB47">
        <v>0</v>
      </c>
      <c r="AC47">
        <v>0</v>
      </c>
      <c r="AD47">
        <v>0</v>
      </c>
      <c r="AE47">
        <v>0</v>
      </c>
      <c r="AF47">
        <v>0</v>
      </c>
      <c r="AG47">
        <v>0</v>
      </c>
      <c r="AH47">
        <v>0</v>
      </c>
      <c r="AI47">
        <v>0</v>
      </c>
      <c r="AJ47">
        <v>0</v>
      </c>
      <c r="AK47">
        <v>0</v>
      </c>
      <c r="AL47">
        <v>0</v>
      </c>
      <c r="AM47">
        <v>1.4920166198473284</v>
      </c>
      <c r="AN47">
        <v>0.88497827463461554</v>
      </c>
      <c r="AO47">
        <v>0</v>
      </c>
      <c r="AP47">
        <v>0</v>
      </c>
      <c r="AQ47">
        <v>0</v>
      </c>
      <c r="AR47">
        <v>0</v>
      </c>
      <c r="AS47">
        <v>0</v>
      </c>
      <c r="AT47">
        <v>0</v>
      </c>
      <c r="AU47">
        <v>0</v>
      </c>
      <c r="AV47">
        <v>0</v>
      </c>
      <c r="AW47">
        <v>0</v>
      </c>
      <c r="AX47">
        <v>0</v>
      </c>
      <c r="AY47">
        <v>0</v>
      </c>
      <c r="AZ47">
        <v>0</v>
      </c>
      <c r="BA47">
        <v>0</v>
      </c>
      <c r="BB47">
        <v>0</v>
      </c>
      <c r="BC47">
        <v>0.1179</v>
      </c>
      <c r="BD47">
        <v>0.20799999999999999</v>
      </c>
      <c r="BE47">
        <v>0</v>
      </c>
      <c r="BF47">
        <v>0.48599999999999999</v>
      </c>
      <c r="BG47">
        <v>0</v>
      </c>
      <c r="BH47">
        <v>0</v>
      </c>
      <c r="BI47">
        <v>0</v>
      </c>
      <c r="BJ47">
        <v>0</v>
      </c>
      <c r="BK47">
        <v>0</v>
      </c>
      <c r="BL47">
        <v>0</v>
      </c>
      <c r="BM47">
        <v>0</v>
      </c>
      <c r="BN47">
        <v>0</v>
      </c>
      <c r="BO47">
        <v>0</v>
      </c>
      <c r="BP47">
        <v>0</v>
      </c>
      <c r="BQ47">
        <v>4.7300000000000002E-2</v>
      </c>
      <c r="BR47">
        <v>4.7300000000000002E-2</v>
      </c>
      <c r="BS47">
        <v>0</v>
      </c>
      <c r="BT47">
        <v>0</v>
      </c>
      <c r="BU47">
        <v>0</v>
      </c>
      <c r="BV47">
        <v>0</v>
      </c>
      <c r="BW47">
        <v>112</v>
      </c>
      <c r="BX47">
        <v>112</v>
      </c>
      <c r="BY47">
        <v>0</v>
      </c>
      <c r="BZ47">
        <v>0</v>
      </c>
      <c r="CA47">
        <v>0</v>
      </c>
      <c r="CB47">
        <v>0</v>
      </c>
      <c r="CC47">
        <v>0</v>
      </c>
      <c r="CD47">
        <v>33.878</v>
      </c>
      <c r="CE47">
        <v>9.7650000000000006</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305.54875747030849</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1</v>
      </c>
      <c r="FU47">
        <v>0</v>
      </c>
      <c r="FV47">
        <v>0</v>
      </c>
      <c r="FW47">
        <v>0</v>
      </c>
      <c r="FX47">
        <v>0</v>
      </c>
      <c r="FY47">
        <v>0</v>
      </c>
      <c r="FZ47">
        <v>0</v>
      </c>
      <c r="GA47">
        <v>0.36195218000000001</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4.8599999999999997E-2</v>
      </c>
      <c r="GX47">
        <v>0</v>
      </c>
      <c r="GY47">
        <v>0</v>
      </c>
      <c r="GZ47">
        <v>0</v>
      </c>
      <c r="HA47">
        <v>0</v>
      </c>
      <c r="HB47">
        <v>0</v>
      </c>
      <c r="HC47">
        <v>0</v>
      </c>
      <c r="HD47">
        <v>0</v>
      </c>
      <c r="HE47">
        <v>0</v>
      </c>
      <c r="HF47">
        <v>0</v>
      </c>
      <c r="HG47">
        <v>0</v>
      </c>
      <c r="HH47">
        <v>0</v>
      </c>
      <c r="HI47">
        <v>0</v>
      </c>
      <c r="HJ47">
        <v>0</v>
      </c>
      <c r="HK47">
        <v>4.7300000000000002E-2</v>
      </c>
      <c r="HL47">
        <v>0</v>
      </c>
      <c r="HM47">
        <v>0</v>
      </c>
      <c r="HN47">
        <v>0</v>
      </c>
      <c r="HO47">
        <v>0</v>
      </c>
      <c r="HP47">
        <v>0</v>
      </c>
      <c r="HQ47">
        <v>112</v>
      </c>
      <c r="HR47">
        <v>0</v>
      </c>
      <c r="HS47">
        <v>0</v>
      </c>
      <c r="HT47">
        <v>0</v>
      </c>
      <c r="HU47">
        <v>0</v>
      </c>
      <c r="HV47">
        <v>0</v>
      </c>
      <c r="HW47">
        <v>0</v>
      </c>
      <c r="HX47">
        <v>21.846388783075387</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0.99399999999999999</v>
      </c>
      <c r="LI47">
        <v>1</v>
      </c>
      <c r="LJ47">
        <v>0</v>
      </c>
      <c r="LK47">
        <v>0</v>
      </c>
      <c r="LL47">
        <v>0</v>
      </c>
      <c r="LM47">
        <v>1</v>
      </c>
      <c r="LN47">
        <v>0</v>
      </c>
      <c r="LO47">
        <v>1</v>
      </c>
      <c r="LP47">
        <v>1</v>
      </c>
      <c r="LQ47">
        <v>0</v>
      </c>
      <c r="LR47">
        <v>0</v>
      </c>
      <c r="LS47">
        <v>0</v>
      </c>
      <c r="LT47">
        <v>0</v>
      </c>
      <c r="LU47">
        <v>0</v>
      </c>
      <c r="LV47">
        <v>0</v>
      </c>
      <c r="LW47">
        <v>0</v>
      </c>
      <c r="LX47">
        <v>0</v>
      </c>
      <c r="LY47">
        <v>3.3073929961089492</v>
      </c>
      <c r="LZ47">
        <v>0</v>
      </c>
      <c r="MA47">
        <v>0</v>
      </c>
      <c r="MB47">
        <v>0</v>
      </c>
      <c r="MC47">
        <v>0</v>
      </c>
      <c r="MD47">
        <v>0</v>
      </c>
      <c r="ME47">
        <v>0</v>
      </c>
      <c r="MF47">
        <v>0</v>
      </c>
      <c r="MG47">
        <v>0</v>
      </c>
      <c r="MH47">
        <v>0</v>
      </c>
      <c r="MI47">
        <v>0</v>
      </c>
      <c r="MJ47">
        <v>0</v>
      </c>
      <c r="MK47">
        <v>0</v>
      </c>
      <c r="ML47">
        <v>0</v>
      </c>
      <c r="MM47">
        <v>0</v>
      </c>
      <c r="MN47">
        <v>0</v>
      </c>
      <c r="MO47">
        <v>0</v>
      </c>
      <c r="MP47">
        <v>0</v>
      </c>
      <c r="MQ47">
        <v>0</v>
      </c>
    </row>
    <row r="48" spans="1:355" x14ac:dyDescent="0.2">
      <c r="A48" t="str">
        <v>CDM AMS I E</v>
      </c>
      <c r="B48">
        <v>0</v>
      </c>
      <c r="C48" t="str">
        <v>GS10884</v>
      </c>
      <c r="D48" t="str">
        <v>PDD</v>
      </c>
      <c r="E48" t="str">
        <v>domestic</v>
      </c>
      <c r="F48">
        <v>167182</v>
      </c>
      <c r="G48" t="str">
        <v>switch</v>
      </c>
      <c r="H48">
        <v>135509.52064829718</v>
      </c>
      <c r="I48">
        <v>9.5194605302632383E-3</v>
      </c>
      <c r="J48">
        <v>9.171352877469929E-3</v>
      </c>
      <c r="K48" t="str">
        <v>ethanol</v>
      </c>
      <c r="L48">
        <v>1</v>
      </c>
      <c r="M48" t="str">
        <v>Sub-Saharan Africa</v>
      </c>
      <c r="N48" t="str">
        <v>Kenya</v>
      </c>
      <c r="O48" t="str">
        <v>Kenya tot</v>
      </c>
      <c r="P48">
        <v>3.6</v>
      </c>
      <c r="Q48">
        <v>0.92</v>
      </c>
      <c r="R48">
        <v>0.54200000000000004</v>
      </c>
      <c r="S48">
        <v>0.63900000000000001</v>
      </c>
      <c r="T48">
        <v>39000</v>
      </c>
      <c r="U48">
        <v>0</v>
      </c>
      <c r="V48">
        <v>365</v>
      </c>
      <c r="W48">
        <v>0</v>
      </c>
      <c r="X48">
        <v>14235000</v>
      </c>
      <c r="Y48">
        <v>1</v>
      </c>
      <c r="Z48">
        <v>1</v>
      </c>
      <c r="AA48">
        <v>0</v>
      </c>
      <c r="AB48">
        <v>0</v>
      </c>
      <c r="AC48">
        <v>0</v>
      </c>
      <c r="AD48">
        <v>0</v>
      </c>
      <c r="AE48">
        <v>0</v>
      </c>
      <c r="AF48">
        <v>0</v>
      </c>
      <c r="AG48">
        <v>0</v>
      </c>
      <c r="AH48">
        <v>0</v>
      </c>
      <c r="AI48">
        <v>0</v>
      </c>
      <c r="AJ48">
        <v>0</v>
      </c>
      <c r="AK48">
        <v>0</v>
      </c>
      <c r="AL48">
        <v>0</v>
      </c>
      <c r="AM48">
        <v>10.969863013698628</v>
      </c>
      <c r="AN48">
        <v>0</v>
      </c>
      <c r="AO48">
        <v>0</v>
      </c>
      <c r="AP48">
        <v>0</v>
      </c>
      <c r="AQ48">
        <v>0</v>
      </c>
      <c r="AR48">
        <v>0</v>
      </c>
      <c r="AS48">
        <v>0</v>
      </c>
      <c r="AT48">
        <v>0</v>
      </c>
      <c r="AU48">
        <v>0</v>
      </c>
      <c r="AV48">
        <v>0</v>
      </c>
      <c r="AW48">
        <v>0</v>
      </c>
      <c r="AX48">
        <v>0</v>
      </c>
      <c r="AY48">
        <v>0</v>
      </c>
      <c r="AZ48">
        <v>0</v>
      </c>
      <c r="BA48">
        <v>0</v>
      </c>
      <c r="BB48">
        <v>0</v>
      </c>
      <c r="BC48">
        <v>0.12</v>
      </c>
      <c r="BD48">
        <v>0</v>
      </c>
      <c r="BE48">
        <v>0</v>
      </c>
      <c r="BF48">
        <v>0</v>
      </c>
      <c r="BG48">
        <v>0</v>
      </c>
      <c r="BH48">
        <v>0</v>
      </c>
      <c r="BI48">
        <v>0</v>
      </c>
      <c r="BJ48">
        <v>0.12</v>
      </c>
      <c r="BK48">
        <v>0</v>
      </c>
      <c r="BL48">
        <v>0</v>
      </c>
      <c r="BM48">
        <v>0</v>
      </c>
      <c r="BN48">
        <v>0</v>
      </c>
      <c r="BO48">
        <v>0</v>
      </c>
      <c r="BP48">
        <v>0</v>
      </c>
      <c r="BQ48">
        <v>1.5599999999999999E-2</v>
      </c>
      <c r="BR48">
        <v>0</v>
      </c>
      <c r="BS48">
        <v>0</v>
      </c>
      <c r="BT48">
        <v>0</v>
      </c>
      <c r="BU48">
        <v>0</v>
      </c>
      <c r="BV48">
        <v>0</v>
      </c>
      <c r="BW48">
        <v>63.7</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1</v>
      </c>
      <c r="FV48">
        <v>0</v>
      </c>
      <c r="FW48">
        <v>0</v>
      </c>
      <c r="FX48">
        <v>0</v>
      </c>
      <c r="FY48">
        <v>0</v>
      </c>
      <c r="FZ48">
        <v>0</v>
      </c>
      <c r="GA48">
        <v>0</v>
      </c>
      <c r="GB48">
        <v>0.57999999999999996</v>
      </c>
      <c r="GC48">
        <v>0.79</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2.7E-2</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3.2736938118129956E-3</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0.99239999999999995</v>
      </c>
      <c r="LI48">
        <v>0.97</v>
      </c>
      <c r="LJ48">
        <v>1</v>
      </c>
      <c r="LK48">
        <v>1</v>
      </c>
      <c r="LL48">
        <v>1</v>
      </c>
      <c r="LM48">
        <v>0.95</v>
      </c>
      <c r="LN48">
        <v>0</v>
      </c>
      <c r="LO48">
        <v>1</v>
      </c>
      <c r="LP48">
        <v>0.78</v>
      </c>
      <c r="LQ48">
        <v>0</v>
      </c>
      <c r="LR48">
        <v>0</v>
      </c>
      <c r="LS48">
        <v>0</v>
      </c>
      <c r="LT48">
        <v>0</v>
      </c>
      <c r="LU48">
        <v>0</v>
      </c>
      <c r="LV48">
        <v>0</v>
      </c>
      <c r="LW48">
        <v>0</v>
      </c>
      <c r="LX48">
        <v>0</v>
      </c>
      <c r="LY48">
        <v>1.4397496087636934</v>
      </c>
      <c r="LZ48">
        <v>0</v>
      </c>
      <c r="MA48">
        <v>0</v>
      </c>
      <c r="MB48">
        <v>0</v>
      </c>
      <c r="MC48">
        <v>0</v>
      </c>
      <c r="MD48">
        <v>0</v>
      </c>
      <c r="ME48">
        <v>0</v>
      </c>
      <c r="MF48">
        <v>0</v>
      </c>
      <c r="MG48">
        <v>0</v>
      </c>
      <c r="MH48">
        <v>0</v>
      </c>
      <c r="MI48">
        <v>0</v>
      </c>
      <c r="MJ48">
        <v>0</v>
      </c>
      <c r="MK48">
        <v>0</v>
      </c>
      <c r="ML48">
        <v>0</v>
      </c>
      <c r="MM48">
        <v>0</v>
      </c>
      <c r="MN48">
        <v>0</v>
      </c>
      <c r="MO48">
        <v>0</v>
      </c>
      <c r="MP48">
        <v>0</v>
      </c>
      <c r="MQ48">
        <v>0</v>
      </c>
    </row>
    <row r="49" spans="1:355" x14ac:dyDescent="0.2">
      <c r="A49" t="str">
        <v>CDM AMS I E</v>
      </c>
      <c r="B49">
        <v>0</v>
      </c>
      <c r="C49" t="str">
        <v>GS10884</v>
      </c>
      <c r="D49" t="str">
        <v>PDD</v>
      </c>
      <c r="E49" t="str">
        <v>commercial</v>
      </c>
      <c r="F49">
        <v>167182</v>
      </c>
      <c r="G49" t="str">
        <v>switch</v>
      </c>
      <c r="H49">
        <v>21548.165733213209</v>
      </c>
      <c r="I49">
        <v>1.9678690167317998E-2</v>
      </c>
      <c r="J49">
        <v>1.8942424258440029E-2</v>
      </c>
      <c r="K49" t="str">
        <v>ethanol</v>
      </c>
      <c r="L49">
        <v>1</v>
      </c>
      <c r="M49" t="str">
        <v>Sub-Saharan Africa</v>
      </c>
      <c r="N49" t="str">
        <v>Kenya</v>
      </c>
      <c r="O49" t="str">
        <v>Kenya tot</v>
      </c>
      <c r="P49">
        <v>3.6</v>
      </c>
      <c r="Q49">
        <v>0.92</v>
      </c>
      <c r="R49">
        <v>0.54200000000000004</v>
      </c>
      <c r="S49">
        <v>0.63900000000000001</v>
      </c>
      <c r="T49">
        <v>3000</v>
      </c>
      <c r="U49">
        <v>0</v>
      </c>
      <c r="V49">
        <v>365</v>
      </c>
      <c r="W49">
        <v>0</v>
      </c>
      <c r="X49">
        <v>1095000</v>
      </c>
      <c r="Y49">
        <v>1</v>
      </c>
      <c r="Z49">
        <v>0</v>
      </c>
      <c r="AA49">
        <v>0</v>
      </c>
      <c r="AB49">
        <v>0</v>
      </c>
      <c r="AC49">
        <v>0</v>
      </c>
      <c r="AD49">
        <v>0</v>
      </c>
      <c r="AE49">
        <v>0</v>
      </c>
      <c r="AF49">
        <v>1</v>
      </c>
      <c r="AG49">
        <v>0</v>
      </c>
      <c r="AH49">
        <v>0</v>
      </c>
      <c r="AI49">
        <v>0</v>
      </c>
      <c r="AJ49">
        <v>0</v>
      </c>
      <c r="AK49">
        <v>0</v>
      </c>
      <c r="AL49">
        <v>0</v>
      </c>
      <c r="AM49">
        <v>22.657534246575342</v>
      </c>
      <c r="AN49">
        <v>0</v>
      </c>
      <c r="AO49">
        <v>0</v>
      </c>
      <c r="AP49">
        <v>0</v>
      </c>
      <c r="AQ49">
        <v>0</v>
      </c>
      <c r="AR49">
        <v>0</v>
      </c>
      <c r="AS49">
        <v>0</v>
      </c>
      <c r="AT49">
        <v>0</v>
      </c>
      <c r="AU49">
        <v>0</v>
      </c>
      <c r="AV49">
        <v>0</v>
      </c>
      <c r="AW49">
        <v>0</v>
      </c>
      <c r="AX49">
        <v>0</v>
      </c>
      <c r="AY49">
        <v>0</v>
      </c>
      <c r="AZ49">
        <v>0</v>
      </c>
      <c r="BA49">
        <v>0</v>
      </c>
      <c r="BB49">
        <v>0</v>
      </c>
      <c r="BC49">
        <v>0.12</v>
      </c>
      <c r="BD49">
        <v>0</v>
      </c>
      <c r="BE49">
        <v>0</v>
      </c>
      <c r="BF49">
        <v>0</v>
      </c>
      <c r="BG49">
        <v>0</v>
      </c>
      <c r="BH49">
        <v>0</v>
      </c>
      <c r="BI49">
        <v>0</v>
      </c>
      <c r="BJ49">
        <v>0.12</v>
      </c>
      <c r="BK49">
        <v>0</v>
      </c>
      <c r="BL49">
        <v>0</v>
      </c>
      <c r="BM49">
        <v>0</v>
      </c>
      <c r="BN49">
        <v>0</v>
      </c>
      <c r="BO49">
        <v>0</v>
      </c>
      <c r="BP49">
        <v>0</v>
      </c>
      <c r="BQ49">
        <v>1.5599999999999999E-2</v>
      </c>
      <c r="BR49">
        <v>0</v>
      </c>
      <c r="BS49">
        <v>0</v>
      </c>
      <c r="BT49">
        <v>0</v>
      </c>
      <c r="BU49">
        <v>0</v>
      </c>
      <c r="BV49">
        <v>0</v>
      </c>
      <c r="BW49">
        <v>63.7</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1</v>
      </c>
      <c r="FV49">
        <v>0</v>
      </c>
      <c r="FW49">
        <v>0</v>
      </c>
      <c r="FX49">
        <v>0</v>
      </c>
      <c r="FY49">
        <v>0</v>
      </c>
      <c r="FZ49">
        <v>0</v>
      </c>
      <c r="GA49">
        <v>0</v>
      </c>
      <c r="GB49">
        <v>0.57999999999999996</v>
      </c>
      <c r="GC49">
        <v>0.79</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2.7E-2</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4.2558019553568943E-2</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0.99239999999999995</v>
      </c>
      <c r="LI49">
        <v>0.97</v>
      </c>
      <c r="LJ49">
        <v>1</v>
      </c>
      <c r="LK49">
        <v>1</v>
      </c>
      <c r="LL49">
        <v>1</v>
      </c>
      <c r="LM49">
        <v>0.95</v>
      </c>
      <c r="LN49">
        <v>0</v>
      </c>
      <c r="LO49">
        <v>1</v>
      </c>
      <c r="LP49">
        <v>0.78</v>
      </c>
      <c r="LQ49">
        <v>0</v>
      </c>
      <c r="LR49">
        <v>0</v>
      </c>
      <c r="LS49">
        <v>0</v>
      </c>
      <c r="LT49">
        <v>0</v>
      </c>
      <c r="LU49">
        <v>0</v>
      </c>
      <c r="LV49">
        <v>0</v>
      </c>
      <c r="LW49">
        <v>0</v>
      </c>
      <c r="LX49">
        <v>0</v>
      </c>
      <c r="LY49">
        <v>1.4397496087636934</v>
      </c>
      <c r="LZ49">
        <v>0</v>
      </c>
      <c r="MA49">
        <v>0</v>
      </c>
      <c r="MB49">
        <v>0</v>
      </c>
      <c r="MC49">
        <v>0</v>
      </c>
      <c r="MD49">
        <v>0</v>
      </c>
      <c r="ME49">
        <v>0</v>
      </c>
      <c r="MF49">
        <v>0</v>
      </c>
      <c r="MG49">
        <v>0</v>
      </c>
      <c r="MH49">
        <v>0</v>
      </c>
      <c r="MI49">
        <v>0</v>
      </c>
      <c r="MJ49">
        <v>0</v>
      </c>
      <c r="MK49">
        <v>0</v>
      </c>
      <c r="ML49">
        <v>0</v>
      </c>
      <c r="MM49">
        <v>0</v>
      </c>
      <c r="MN49">
        <v>0</v>
      </c>
      <c r="MO49">
        <v>0</v>
      </c>
      <c r="MP49">
        <v>0</v>
      </c>
      <c r="MQ49">
        <v>0</v>
      </c>
    </row>
    <row r="50" spans="1:355" x14ac:dyDescent="0.2">
      <c r="A50" t="str">
        <v>GS TPDDTEC</v>
      </c>
      <c r="B50" t="str">
        <v>GS Improved Cook-Stoves and Kitchen Regimes version 01</v>
      </c>
      <c r="C50" t="str">
        <v>GS447</v>
      </c>
      <c r="D50">
        <v>2020</v>
      </c>
      <c r="E50" t="str">
        <v>NA</v>
      </c>
      <c r="F50">
        <v>7506609</v>
      </c>
      <c r="G50" t="str">
        <v>charcoal</v>
      </c>
      <c r="H50">
        <v>266312</v>
      </c>
      <c r="I50">
        <v>4.0100663036016148E-3</v>
      </c>
      <c r="J50">
        <v>3.9811877271919991E-3</v>
      </c>
      <c r="K50" t="str">
        <v>gs_imp_charcoal</v>
      </c>
      <c r="L50">
        <v>1</v>
      </c>
      <c r="M50" t="str">
        <v>Sub-Saharan Africa</v>
      </c>
      <c r="N50" t="str">
        <v>Uganda</v>
      </c>
      <c r="O50" t="str">
        <v>Uganda tot</v>
      </c>
      <c r="P50">
        <v>4.5</v>
      </c>
      <c r="Q50">
        <v>0.88</v>
      </c>
      <c r="R50">
        <v>0.49</v>
      </c>
      <c r="S50">
        <v>0.61499999999999999</v>
      </c>
      <c r="T50">
        <v>66410872</v>
      </c>
      <c r="U50">
        <v>0</v>
      </c>
      <c r="V50">
        <v>1</v>
      </c>
      <c r="W50">
        <v>0</v>
      </c>
      <c r="X50">
        <v>66410872</v>
      </c>
      <c r="Y50">
        <v>0</v>
      </c>
      <c r="Z50">
        <v>1</v>
      </c>
      <c r="AA50">
        <v>0</v>
      </c>
      <c r="AB50">
        <v>0</v>
      </c>
      <c r="AC50">
        <v>0</v>
      </c>
      <c r="AD50">
        <v>0</v>
      </c>
      <c r="AE50">
        <v>0</v>
      </c>
      <c r="AF50">
        <v>0</v>
      </c>
      <c r="AG50">
        <v>0</v>
      </c>
      <c r="AH50">
        <v>0</v>
      </c>
      <c r="AI50">
        <v>0</v>
      </c>
      <c r="AJ50">
        <v>0</v>
      </c>
      <c r="AK50">
        <v>0</v>
      </c>
      <c r="AL50">
        <v>0</v>
      </c>
      <c r="AM50">
        <v>0</v>
      </c>
      <c r="AN50">
        <v>1.0939999999999999</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2.9499999999999998E-2</v>
      </c>
      <c r="BS50">
        <v>0</v>
      </c>
      <c r="BT50">
        <v>0</v>
      </c>
      <c r="BU50">
        <v>0</v>
      </c>
      <c r="BV50">
        <v>0</v>
      </c>
      <c r="BW50">
        <v>0</v>
      </c>
      <c r="BX50">
        <v>112</v>
      </c>
      <c r="BY50">
        <v>0</v>
      </c>
      <c r="BZ50">
        <v>0</v>
      </c>
      <c r="CA50">
        <v>0</v>
      </c>
      <c r="CB50">
        <v>0</v>
      </c>
      <c r="CC50">
        <v>0</v>
      </c>
      <c r="CD50">
        <v>0</v>
      </c>
      <c r="CE50">
        <v>9.8800000000000008</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61.08</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1</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2.9499999999999998E-2</v>
      </c>
      <c r="HJ50">
        <v>0</v>
      </c>
      <c r="HK50">
        <v>0</v>
      </c>
      <c r="HL50">
        <v>0</v>
      </c>
      <c r="HM50">
        <v>0</v>
      </c>
      <c r="HN50">
        <v>0</v>
      </c>
      <c r="HO50">
        <v>112</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61.08</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0.76600000000000001</v>
      </c>
      <c r="LI50">
        <v>1</v>
      </c>
      <c r="LJ50">
        <v>0</v>
      </c>
      <c r="LK50">
        <v>0</v>
      </c>
      <c r="LL50">
        <v>1</v>
      </c>
      <c r="LM50">
        <v>0.95</v>
      </c>
      <c r="LN50">
        <v>0</v>
      </c>
      <c r="LO50">
        <v>1</v>
      </c>
      <c r="LP50">
        <v>1</v>
      </c>
      <c r="LQ50">
        <v>0</v>
      </c>
      <c r="LR50">
        <v>0</v>
      </c>
      <c r="LS50">
        <v>0</v>
      </c>
      <c r="LT50">
        <v>0</v>
      </c>
      <c r="LU50">
        <v>0</v>
      </c>
      <c r="LV50">
        <v>0</v>
      </c>
      <c r="LW50">
        <v>0</v>
      </c>
      <c r="LX50">
        <v>0</v>
      </c>
      <c r="LY50">
        <v>1.4308943089430894</v>
      </c>
      <c r="LZ50">
        <v>0</v>
      </c>
      <c r="MA50">
        <v>0</v>
      </c>
      <c r="MB50">
        <v>0</v>
      </c>
      <c r="MC50">
        <v>0</v>
      </c>
      <c r="MD50">
        <v>0</v>
      </c>
      <c r="ME50">
        <v>0</v>
      </c>
      <c r="MF50">
        <v>0</v>
      </c>
      <c r="MG50">
        <v>0</v>
      </c>
      <c r="MH50">
        <v>0</v>
      </c>
      <c r="MI50">
        <v>0</v>
      </c>
      <c r="MJ50">
        <v>0</v>
      </c>
      <c r="MK50">
        <v>0</v>
      </c>
      <c r="ML50">
        <v>0</v>
      </c>
      <c r="MM50">
        <v>0</v>
      </c>
      <c r="MN50">
        <v>0</v>
      </c>
      <c r="MO50">
        <v>0</v>
      </c>
      <c r="MP50">
        <v>0</v>
      </c>
      <c r="MQ50">
        <v>0</v>
      </c>
    </row>
    <row r="51" spans="1:355" x14ac:dyDescent="0.2">
      <c r="A51" t="str">
        <v>GS TPDDTEC</v>
      </c>
      <c r="B51" t="str">
        <v>GS Improved Cook-Stoves and Kitchen Regimes version 01</v>
      </c>
      <c r="C51" t="str">
        <v>GS447</v>
      </c>
      <c r="D51">
        <v>2021</v>
      </c>
      <c r="E51" t="str">
        <v>NA</v>
      </c>
      <c r="F51">
        <v>7506609</v>
      </c>
      <c r="G51" t="str">
        <v>charcoal</v>
      </c>
      <c r="H51">
        <v>157844</v>
      </c>
      <c r="I51">
        <v>4.060451553267291E-3</v>
      </c>
      <c r="J51">
        <v>4.0310825081071987E-3</v>
      </c>
      <c r="K51" t="str">
        <v>gs_imp_charcoal</v>
      </c>
      <c r="L51">
        <v>1</v>
      </c>
      <c r="M51" t="str">
        <v>Sub-Saharan Africa</v>
      </c>
      <c r="N51" t="str">
        <v>Uganda</v>
      </c>
      <c r="O51" t="str">
        <v>Uganda tot</v>
      </c>
      <c r="P51">
        <v>4.5</v>
      </c>
      <c r="Q51">
        <v>0.88</v>
      </c>
      <c r="R51">
        <v>0.49</v>
      </c>
      <c r="S51">
        <v>0.61499999999999999</v>
      </c>
      <c r="T51">
        <v>38873509</v>
      </c>
      <c r="U51">
        <v>0</v>
      </c>
      <c r="V51">
        <v>1</v>
      </c>
      <c r="W51">
        <v>0</v>
      </c>
      <c r="X51">
        <v>38873509</v>
      </c>
      <c r="Y51">
        <v>0</v>
      </c>
      <c r="Z51">
        <v>1</v>
      </c>
      <c r="AA51">
        <v>0</v>
      </c>
      <c r="AB51">
        <v>0</v>
      </c>
      <c r="AC51">
        <v>0</v>
      </c>
      <c r="AD51">
        <v>0</v>
      </c>
      <c r="AE51">
        <v>0</v>
      </c>
      <c r="AF51">
        <v>0</v>
      </c>
      <c r="AG51">
        <v>0</v>
      </c>
      <c r="AH51">
        <v>0</v>
      </c>
      <c r="AI51">
        <v>0</v>
      </c>
      <c r="AJ51">
        <v>0</v>
      </c>
      <c r="AK51">
        <v>0</v>
      </c>
      <c r="AL51">
        <v>0</v>
      </c>
      <c r="AM51">
        <v>0</v>
      </c>
      <c r="AN51">
        <v>1.0939999999999999</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2.9499999999999998E-2</v>
      </c>
      <c r="BS51">
        <v>0</v>
      </c>
      <c r="BT51">
        <v>0</v>
      </c>
      <c r="BU51">
        <v>0</v>
      </c>
      <c r="BV51">
        <v>0</v>
      </c>
      <c r="BW51">
        <v>0</v>
      </c>
      <c r="BX51">
        <v>112</v>
      </c>
      <c r="BY51">
        <v>0</v>
      </c>
      <c r="BZ51">
        <v>0</v>
      </c>
      <c r="CA51">
        <v>0</v>
      </c>
      <c r="CB51">
        <v>0</v>
      </c>
      <c r="CC51">
        <v>0</v>
      </c>
      <c r="CD51">
        <v>0</v>
      </c>
      <c r="CE51">
        <v>9.8800000000000008</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61.08</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1</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2.9499999999999998E-2</v>
      </c>
      <c r="HJ51">
        <v>0</v>
      </c>
      <c r="HK51">
        <v>0</v>
      </c>
      <c r="HL51">
        <v>0</v>
      </c>
      <c r="HM51">
        <v>0</v>
      </c>
      <c r="HN51">
        <v>0</v>
      </c>
      <c r="HO51">
        <v>112</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61.08</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0.77559999999999996</v>
      </c>
      <c r="LI51">
        <v>1</v>
      </c>
      <c r="LJ51">
        <v>0</v>
      </c>
      <c r="LK51">
        <v>0</v>
      </c>
      <c r="LL51">
        <v>1</v>
      </c>
      <c r="LM51">
        <v>0.95</v>
      </c>
      <c r="LN51">
        <v>0</v>
      </c>
      <c r="LO51">
        <v>1</v>
      </c>
      <c r="LP51">
        <v>1</v>
      </c>
      <c r="LQ51">
        <v>0</v>
      </c>
      <c r="LR51">
        <v>0</v>
      </c>
      <c r="LS51">
        <v>0</v>
      </c>
      <c r="LT51">
        <v>0</v>
      </c>
      <c r="LU51">
        <v>0</v>
      </c>
      <c r="LV51">
        <v>0</v>
      </c>
      <c r="LW51">
        <v>0</v>
      </c>
      <c r="LX51">
        <v>0</v>
      </c>
      <c r="LY51">
        <v>1.4308943089430894</v>
      </c>
      <c r="LZ51">
        <v>0</v>
      </c>
      <c r="MA51">
        <v>0</v>
      </c>
      <c r="MB51">
        <v>0</v>
      </c>
      <c r="MC51">
        <v>0</v>
      </c>
      <c r="MD51">
        <v>0</v>
      </c>
      <c r="ME51">
        <v>0</v>
      </c>
      <c r="MF51">
        <v>0</v>
      </c>
      <c r="MG51">
        <v>0</v>
      </c>
      <c r="MH51">
        <v>0</v>
      </c>
      <c r="MI51">
        <v>0</v>
      </c>
      <c r="MJ51">
        <v>0</v>
      </c>
      <c r="MK51">
        <v>0</v>
      </c>
      <c r="ML51">
        <v>0</v>
      </c>
      <c r="MM51">
        <v>0</v>
      </c>
      <c r="MN51">
        <v>0</v>
      </c>
      <c r="MO51">
        <v>0</v>
      </c>
      <c r="MP51">
        <v>0</v>
      </c>
      <c r="MQ51">
        <v>0</v>
      </c>
    </row>
    <row r="52" spans="1:355" x14ac:dyDescent="0.2">
      <c r="A52" t="str">
        <v>GS TPDDTEC</v>
      </c>
      <c r="B52" t="str">
        <v>GS TPDDTEC v3.1</v>
      </c>
      <c r="C52" t="str">
        <v>GS2564</v>
      </c>
      <c r="D52" t="str">
        <v>2019/2021</v>
      </c>
      <c r="E52" t="str">
        <v>NA</v>
      </c>
      <c r="F52">
        <v>124931</v>
      </c>
      <c r="G52" t="str">
        <v>switch</v>
      </c>
      <c r="H52">
        <v>99774</v>
      </c>
      <c r="I52">
        <v>3.3833599754761169E-2</v>
      </c>
      <c r="J52">
        <v>3.3270150307341061E-2</v>
      </c>
      <c r="K52" t="str">
        <v>gs_lpg</v>
      </c>
      <c r="L52">
        <v>1</v>
      </c>
      <c r="M52" t="str">
        <v>Central America</v>
      </c>
      <c r="N52" t="str">
        <v>Haiti</v>
      </c>
      <c r="O52" t="str">
        <v>Ouest</v>
      </c>
      <c r="P52">
        <v>4.3</v>
      </c>
      <c r="Q52">
        <v>0.96</v>
      </c>
      <c r="R52">
        <v>0.435</v>
      </c>
      <c r="S52">
        <v>0.54100000000000004</v>
      </c>
      <c r="T52">
        <v>2948962</v>
      </c>
      <c r="U52">
        <v>0</v>
      </c>
      <c r="V52">
        <v>1</v>
      </c>
      <c r="W52">
        <v>0</v>
      </c>
      <c r="X52">
        <v>2948962</v>
      </c>
      <c r="Y52">
        <v>0</v>
      </c>
      <c r="Z52">
        <v>1</v>
      </c>
      <c r="AA52">
        <v>1</v>
      </c>
      <c r="AB52">
        <v>0</v>
      </c>
      <c r="AC52">
        <v>0</v>
      </c>
      <c r="AD52">
        <v>0</v>
      </c>
      <c r="AE52">
        <v>0</v>
      </c>
      <c r="AF52">
        <v>0</v>
      </c>
      <c r="AG52">
        <v>0</v>
      </c>
      <c r="AH52">
        <v>0</v>
      </c>
      <c r="AI52">
        <v>0</v>
      </c>
      <c r="AJ52">
        <v>0</v>
      </c>
      <c r="AK52">
        <v>0</v>
      </c>
      <c r="AL52">
        <v>0</v>
      </c>
      <c r="AM52">
        <v>0</v>
      </c>
      <c r="AN52">
        <v>2.3199999999999998</v>
      </c>
      <c r="AO52">
        <v>8.0000000000000002E-3</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2.9499999999999998E-2</v>
      </c>
      <c r="BS52">
        <v>4.3799999999999999E-2</v>
      </c>
      <c r="BT52">
        <v>4.7300000000000002E-2</v>
      </c>
      <c r="BU52">
        <v>0</v>
      </c>
      <c r="BV52">
        <v>0</v>
      </c>
      <c r="BW52">
        <v>0</v>
      </c>
      <c r="BX52">
        <v>747.04</v>
      </c>
      <c r="BY52">
        <v>71.900000000000006</v>
      </c>
      <c r="BZ52">
        <v>63.1</v>
      </c>
      <c r="CA52">
        <v>0</v>
      </c>
      <c r="CB52">
        <v>0</v>
      </c>
      <c r="CC52">
        <v>0</v>
      </c>
      <c r="CD52">
        <v>0</v>
      </c>
      <c r="CE52">
        <v>226.45</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1</v>
      </c>
      <c r="FS52">
        <v>1</v>
      </c>
      <c r="FT52">
        <v>1</v>
      </c>
      <c r="FU52">
        <v>0</v>
      </c>
      <c r="FV52">
        <v>0</v>
      </c>
      <c r="FW52">
        <v>0</v>
      </c>
      <c r="FX52">
        <v>0</v>
      </c>
      <c r="FY52">
        <v>0.3</v>
      </c>
      <c r="FZ52">
        <v>0.01</v>
      </c>
      <c r="GA52">
        <v>0.8</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2.9499999999999998E-2</v>
      </c>
      <c r="HJ52">
        <v>4.3799999999999999E-2</v>
      </c>
      <c r="HK52">
        <v>4.7300000000000002E-2</v>
      </c>
      <c r="HL52">
        <v>0</v>
      </c>
      <c r="HM52">
        <v>0</v>
      </c>
      <c r="HN52">
        <v>0</v>
      </c>
      <c r="HO52">
        <v>747.04</v>
      </c>
      <c r="HP52">
        <v>71.900000000000006</v>
      </c>
      <c r="HQ52">
        <v>63.1</v>
      </c>
      <c r="HR52">
        <v>0</v>
      </c>
      <c r="HS52">
        <v>0</v>
      </c>
      <c r="HT52">
        <v>0</v>
      </c>
      <c r="HU52">
        <v>0</v>
      </c>
      <c r="HV52">
        <v>226.45</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v>0</v>
      </c>
      <c r="KF52">
        <v>0</v>
      </c>
      <c r="KG52">
        <v>0</v>
      </c>
      <c r="KH52">
        <v>0</v>
      </c>
      <c r="KI52">
        <v>0</v>
      </c>
      <c r="KJ52">
        <v>0</v>
      </c>
      <c r="KK52">
        <v>0</v>
      </c>
      <c r="KL52">
        <v>0</v>
      </c>
      <c r="KM52">
        <v>0</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0.85</v>
      </c>
      <c r="LI52">
        <v>0.88</v>
      </c>
      <c r="LJ52">
        <v>0</v>
      </c>
      <c r="LK52">
        <v>0</v>
      </c>
      <c r="LL52">
        <v>0</v>
      </c>
      <c r="LM52">
        <v>1</v>
      </c>
      <c r="LN52">
        <v>0</v>
      </c>
      <c r="LO52">
        <v>0.82609999999999995</v>
      </c>
      <c r="LP52">
        <v>1</v>
      </c>
      <c r="LQ52">
        <v>0</v>
      </c>
      <c r="LR52">
        <v>0</v>
      </c>
      <c r="LS52">
        <v>0</v>
      </c>
      <c r="LT52">
        <v>0</v>
      </c>
      <c r="LU52">
        <v>0</v>
      </c>
      <c r="LV52">
        <v>0</v>
      </c>
      <c r="LW52">
        <v>0</v>
      </c>
      <c r="LX52">
        <v>0</v>
      </c>
      <c r="LY52">
        <v>1.7744916820702401</v>
      </c>
      <c r="LZ52">
        <v>0</v>
      </c>
      <c r="MA52">
        <v>0</v>
      </c>
      <c r="MB52">
        <v>0</v>
      </c>
      <c r="MC52">
        <v>0</v>
      </c>
      <c r="MD52">
        <v>0</v>
      </c>
      <c r="ME52">
        <v>0</v>
      </c>
      <c r="MF52">
        <v>0</v>
      </c>
      <c r="MG52">
        <v>0</v>
      </c>
      <c r="MH52">
        <v>0</v>
      </c>
      <c r="MI52">
        <v>0</v>
      </c>
      <c r="MJ52">
        <v>0</v>
      </c>
      <c r="MK52">
        <v>0</v>
      </c>
      <c r="ML52">
        <v>0</v>
      </c>
      <c r="MM52">
        <v>0</v>
      </c>
      <c r="MN52">
        <v>0</v>
      </c>
      <c r="MO52">
        <v>0</v>
      </c>
      <c r="MP52">
        <v>0</v>
      </c>
      <c r="MQ52">
        <v>0</v>
      </c>
    </row>
    <row r="53" spans="1:355" x14ac:dyDescent="0.2">
      <c r="A53" t="str">
        <v>GS TPDDTEC</v>
      </c>
      <c r="B53" t="str">
        <v>GS TPDDTEC v3.1</v>
      </c>
      <c r="C53" t="str">
        <v>GS7438</v>
      </c>
      <c r="D53">
        <v>2019</v>
      </c>
      <c r="E53" t="str">
        <v>NA</v>
      </c>
      <c r="F53">
        <v>103512</v>
      </c>
      <c r="G53" t="str">
        <v>firewood</v>
      </c>
      <c r="H53">
        <v>32837.242050398301</v>
      </c>
      <c r="I53">
        <v>7.3617305488824546E-3</v>
      </c>
      <c r="J53">
        <v>7.3468977440039988E-3</v>
      </c>
      <c r="K53" t="str">
        <v>gs_imp_firewood</v>
      </c>
      <c r="L53">
        <v>1</v>
      </c>
      <c r="M53" t="str">
        <v>Sub-Saharan Africa</v>
      </c>
      <c r="N53" t="str">
        <v>Uganda</v>
      </c>
      <c r="O53" t="str">
        <v>Uganda tot</v>
      </c>
      <c r="P53">
        <v>4.5</v>
      </c>
      <c r="Q53">
        <v>0.88</v>
      </c>
      <c r="R53">
        <v>0.49</v>
      </c>
      <c r="S53">
        <v>0.61499999999999999</v>
      </c>
      <c r="T53">
        <v>1</v>
      </c>
      <c r="U53">
        <v>0</v>
      </c>
      <c r="V53">
        <v>4460533</v>
      </c>
      <c r="W53">
        <v>0</v>
      </c>
      <c r="X53">
        <v>4460533</v>
      </c>
      <c r="Y53">
        <v>0.48099999999999998</v>
      </c>
      <c r="Z53">
        <v>0</v>
      </c>
      <c r="AA53">
        <v>0</v>
      </c>
      <c r="AB53">
        <v>0</v>
      </c>
      <c r="AC53">
        <v>0</v>
      </c>
      <c r="AD53">
        <v>0</v>
      </c>
      <c r="AE53">
        <v>0</v>
      </c>
      <c r="AF53">
        <v>0</v>
      </c>
      <c r="AG53">
        <v>0</v>
      </c>
      <c r="AH53">
        <v>0</v>
      </c>
      <c r="AI53">
        <v>0</v>
      </c>
      <c r="AJ53">
        <v>0</v>
      </c>
      <c r="AK53">
        <v>0</v>
      </c>
      <c r="AL53">
        <v>0</v>
      </c>
      <c r="AM53">
        <v>12.24</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1.5599999999999999E-2</v>
      </c>
      <c r="BR53">
        <v>1.5599999999999999E-2</v>
      </c>
      <c r="BS53">
        <v>0</v>
      </c>
      <c r="BT53">
        <v>0</v>
      </c>
      <c r="BU53">
        <v>0</v>
      </c>
      <c r="BV53">
        <v>0</v>
      </c>
      <c r="BW53">
        <v>112</v>
      </c>
      <c r="BX53">
        <v>896</v>
      </c>
      <c r="BY53">
        <v>0</v>
      </c>
      <c r="BZ53">
        <v>0</v>
      </c>
      <c r="CA53">
        <v>0</v>
      </c>
      <c r="CB53">
        <v>0</v>
      </c>
      <c r="CC53">
        <v>0</v>
      </c>
      <c r="CD53">
        <v>33.950000000000003</v>
      </c>
      <c r="CE53">
        <v>271.60000000000002</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0.48099999999999998</v>
      </c>
      <c r="FR53">
        <v>0</v>
      </c>
      <c r="FS53">
        <v>0</v>
      </c>
      <c r="FT53">
        <v>0</v>
      </c>
      <c r="FU53">
        <v>0</v>
      </c>
      <c r="FV53">
        <v>0</v>
      </c>
      <c r="FW53">
        <v>0</v>
      </c>
      <c r="FX53">
        <v>4.03</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1.5599999999999999E-2</v>
      </c>
      <c r="HI53">
        <v>1.5599999999999999E-2</v>
      </c>
      <c r="HJ53">
        <v>0</v>
      </c>
      <c r="HK53">
        <v>0</v>
      </c>
      <c r="HL53">
        <v>0</v>
      </c>
      <c r="HM53">
        <v>0</v>
      </c>
      <c r="HN53">
        <v>112</v>
      </c>
      <c r="HO53">
        <v>896</v>
      </c>
      <c r="HP53">
        <v>0</v>
      </c>
      <c r="HQ53">
        <v>0</v>
      </c>
      <c r="HR53">
        <v>0</v>
      </c>
      <c r="HS53">
        <v>0</v>
      </c>
      <c r="HT53">
        <v>0</v>
      </c>
      <c r="HU53">
        <v>33.950000000000003</v>
      </c>
      <c r="HV53">
        <v>271.60000000000002</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0</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c r="KC53">
        <v>0</v>
      </c>
      <c r="KD53">
        <v>0</v>
      </c>
      <c r="KE53">
        <v>0</v>
      </c>
      <c r="KF53">
        <v>0</v>
      </c>
      <c r="KG53">
        <v>0</v>
      </c>
      <c r="KH53">
        <v>0</v>
      </c>
      <c r="KI53">
        <v>0</v>
      </c>
      <c r="KJ53">
        <v>0</v>
      </c>
      <c r="KK53">
        <v>0</v>
      </c>
      <c r="KL53">
        <v>0</v>
      </c>
      <c r="KM53">
        <v>0</v>
      </c>
      <c r="KN53">
        <v>0</v>
      </c>
      <c r="KO53">
        <v>0</v>
      </c>
      <c r="KP53">
        <v>0</v>
      </c>
      <c r="KQ53">
        <v>0</v>
      </c>
      <c r="KR53">
        <v>0</v>
      </c>
      <c r="KS53">
        <v>0</v>
      </c>
      <c r="KT53">
        <v>0</v>
      </c>
      <c r="KU53">
        <v>0</v>
      </c>
      <c r="KV53">
        <v>0</v>
      </c>
      <c r="KW53">
        <v>0</v>
      </c>
      <c r="KX53">
        <v>0</v>
      </c>
      <c r="KY53">
        <v>0</v>
      </c>
      <c r="KZ53">
        <v>0</v>
      </c>
      <c r="LA53">
        <v>0</v>
      </c>
      <c r="LB53">
        <v>0</v>
      </c>
      <c r="LC53">
        <v>0</v>
      </c>
      <c r="LD53">
        <v>0</v>
      </c>
      <c r="LE53">
        <v>0</v>
      </c>
      <c r="LF53">
        <v>0</v>
      </c>
      <c r="LG53">
        <v>0</v>
      </c>
      <c r="LH53">
        <v>0.9</v>
      </c>
      <c r="LI53">
        <v>1</v>
      </c>
      <c r="LJ53">
        <v>0</v>
      </c>
      <c r="LK53">
        <v>0</v>
      </c>
      <c r="LL53">
        <v>0</v>
      </c>
      <c r="LM53">
        <v>1</v>
      </c>
      <c r="LN53">
        <v>0</v>
      </c>
      <c r="LO53">
        <v>1</v>
      </c>
      <c r="LP53">
        <v>1</v>
      </c>
      <c r="LQ53">
        <v>0</v>
      </c>
      <c r="LR53">
        <v>0</v>
      </c>
      <c r="LS53">
        <v>0</v>
      </c>
      <c r="LT53">
        <v>0</v>
      </c>
      <c r="LU53">
        <v>0</v>
      </c>
      <c r="LV53">
        <v>0</v>
      </c>
      <c r="LW53">
        <v>0</v>
      </c>
      <c r="LX53">
        <v>0</v>
      </c>
      <c r="LY53">
        <v>1.4308943089430894</v>
      </c>
      <c r="LZ53">
        <v>0</v>
      </c>
      <c r="MA53">
        <v>0</v>
      </c>
      <c r="MB53">
        <v>0</v>
      </c>
      <c r="MC53">
        <v>0</v>
      </c>
      <c r="MD53">
        <v>0</v>
      </c>
      <c r="ME53">
        <v>0</v>
      </c>
      <c r="MF53">
        <v>0</v>
      </c>
      <c r="MG53">
        <v>0</v>
      </c>
      <c r="MH53">
        <v>0</v>
      </c>
      <c r="MI53">
        <v>0</v>
      </c>
      <c r="MJ53">
        <v>0</v>
      </c>
      <c r="MK53">
        <v>0</v>
      </c>
      <c r="ML53">
        <v>0</v>
      </c>
      <c r="MM53">
        <v>0</v>
      </c>
      <c r="MN53">
        <v>0</v>
      </c>
      <c r="MO53">
        <v>0</v>
      </c>
      <c r="MP53">
        <v>0</v>
      </c>
      <c r="MQ53">
        <v>0</v>
      </c>
    </row>
    <row r="54" spans="1:355" x14ac:dyDescent="0.2">
      <c r="A54" t="str">
        <v>GS TPDDTEC</v>
      </c>
      <c r="B54" t="str">
        <v>GS TPDDTEC v3.1</v>
      </c>
      <c r="C54" t="str">
        <v>GS7438</v>
      </c>
      <c r="D54">
        <v>2019</v>
      </c>
      <c r="E54" t="str">
        <v>NA</v>
      </c>
      <c r="F54">
        <v>103512</v>
      </c>
      <c r="G54" t="str">
        <v>charcoal</v>
      </c>
      <c r="H54">
        <v>70289.431499734113</v>
      </c>
      <c r="I54">
        <v>1.5758079023232001E-2</v>
      </c>
      <c r="J54">
        <v>1.5758079023232001E-2</v>
      </c>
      <c r="K54" t="str">
        <v>gs_imp_charcoal</v>
      </c>
      <c r="L54">
        <v>1</v>
      </c>
      <c r="M54" t="str">
        <v>Sub-Saharan Africa</v>
      </c>
      <c r="N54" t="str">
        <v>Uganda</v>
      </c>
      <c r="O54" t="str">
        <v>Uganda tot</v>
      </c>
      <c r="P54">
        <v>4.5</v>
      </c>
      <c r="Q54">
        <v>0.88</v>
      </c>
      <c r="R54">
        <v>0.49</v>
      </c>
      <c r="S54">
        <v>0.61499999999999999</v>
      </c>
      <c r="T54">
        <v>1</v>
      </c>
      <c r="U54">
        <v>0</v>
      </c>
      <c r="V54">
        <v>4460533</v>
      </c>
      <c r="W54">
        <v>0</v>
      </c>
      <c r="X54">
        <v>4460533</v>
      </c>
      <c r="Y54">
        <v>0</v>
      </c>
      <c r="Z54">
        <v>0.51900000000000002</v>
      </c>
      <c r="AA54">
        <v>0</v>
      </c>
      <c r="AB54">
        <v>0</v>
      </c>
      <c r="AC54">
        <v>0</v>
      </c>
      <c r="AD54">
        <v>0</v>
      </c>
      <c r="AE54">
        <v>0</v>
      </c>
      <c r="AF54">
        <v>0</v>
      </c>
      <c r="AG54">
        <v>0</v>
      </c>
      <c r="AH54">
        <v>0</v>
      </c>
      <c r="AI54">
        <v>0</v>
      </c>
      <c r="AJ54">
        <v>0</v>
      </c>
      <c r="AK54">
        <v>0</v>
      </c>
      <c r="AL54">
        <v>0</v>
      </c>
      <c r="AM54">
        <v>0</v>
      </c>
      <c r="AN54">
        <v>2.54</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1.5599999999999999E-2</v>
      </c>
      <c r="BR54">
        <v>1.5599999999999999E-2</v>
      </c>
      <c r="BS54">
        <v>0</v>
      </c>
      <c r="BT54">
        <v>0</v>
      </c>
      <c r="BU54">
        <v>0</v>
      </c>
      <c r="BV54">
        <v>0</v>
      </c>
      <c r="BW54">
        <v>112</v>
      </c>
      <c r="BX54">
        <v>896</v>
      </c>
      <c r="BY54">
        <v>0</v>
      </c>
      <c r="BZ54">
        <v>0</v>
      </c>
      <c r="CA54">
        <v>0</v>
      </c>
      <c r="CB54">
        <v>0</v>
      </c>
      <c r="CC54">
        <v>0</v>
      </c>
      <c r="CD54">
        <v>33.950000000000003</v>
      </c>
      <c r="CE54">
        <v>271.60000000000002</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0.51900000000000002</v>
      </c>
      <c r="FS54">
        <v>0</v>
      </c>
      <c r="FT54">
        <v>0</v>
      </c>
      <c r="FU54">
        <v>0</v>
      </c>
      <c r="FV54">
        <v>0</v>
      </c>
      <c r="FW54">
        <v>0</v>
      </c>
      <c r="FX54">
        <v>0</v>
      </c>
      <c r="FY54">
        <v>0.5</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1.5599999999999999E-2</v>
      </c>
      <c r="HI54">
        <v>1.5599999999999999E-2</v>
      </c>
      <c r="HJ54">
        <v>0</v>
      </c>
      <c r="HK54">
        <v>0</v>
      </c>
      <c r="HL54">
        <v>0</v>
      </c>
      <c r="HM54">
        <v>0</v>
      </c>
      <c r="HN54">
        <v>112</v>
      </c>
      <c r="HO54">
        <v>896</v>
      </c>
      <c r="HP54">
        <v>0</v>
      </c>
      <c r="HQ54">
        <v>0</v>
      </c>
      <c r="HR54">
        <v>0</v>
      </c>
      <c r="HS54">
        <v>0</v>
      </c>
      <c r="HT54">
        <v>0</v>
      </c>
      <c r="HU54">
        <v>33.950000000000003</v>
      </c>
      <c r="HV54">
        <v>271.60000000000002</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c r="KC54">
        <v>0</v>
      </c>
      <c r="KD54">
        <v>0</v>
      </c>
      <c r="KE54">
        <v>0</v>
      </c>
      <c r="KF54">
        <v>0</v>
      </c>
      <c r="KG54">
        <v>0</v>
      </c>
      <c r="KH54">
        <v>0</v>
      </c>
      <c r="KI54">
        <v>0</v>
      </c>
      <c r="KJ54">
        <v>0</v>
      </c>
      <c r="KK54">
        <v>0</v>
      </c>
      <c r="KL54">
        <v>0</v>
      </c>
      <c r="KM54">
        <v>0</v>
      </c>
      <c r="KN54">
        <v>0</v>
      </c>
      <c r="KO54">
        <v>0</v>
      </c>
      <c r="KP54">
        <v>0</v>
      </c>
      <c r="KQ54">
        <v>0</v>
      </c>
      <c r="KR54">
        <v>0</v>
      </c>
      <c r="KS54">
        <v>0</v>
      </c>
      <c r="KT54">
        <v>0</v>
      </c>
      <c r="KU54">
        <v>0</v>
      </c>
      <c r="KV54">
        <v>0</v>
      </c>
      <c r="KW54">
        <v>0</v>
      </c>
      <c r="KX54">
        <v>0</v>
      </c>
      <c r="KY54">
        <v>0</v>
      </c>
      <c r="KZ54">
        <v>0</v>
      </c>
      <c r="LA54">
        <v>0</v>
      </c>
      <c r="LB54">
        <v>0</v>
      </c>
      <c r="LC54">
        <v>0</v>
      </c>
      <c r="LD54">
        <v>0</v>
      </c>
      <c r="LE54">
        <v>0</v>
      </c>
      <c r="LF54">
        <v>0</v>
      </c>
      <c r="LG54">
        <v>0</v>
      </c>
      <c r="LH54">
        <v>0.9</v>
      </c>
      <c r="LI54">
        <v>1</v>
      </c>
      <c r="LJ54">
        <v>0</v>
      </c>
      <c r="LK54">
        <v>0</v>
      </c>
      <c r="LL54">
        <v>0</v>
      </c>
      <c r="LM54">
        <v>1</v>
      </c>
      <c r="LN54">
        <v>0</v>
      </c>
      <c r="LO54">
        <v>1</v>
      </c>
      <c r="LP54">
        <v>1</v>
      </c>
      <c r="LQ54">
        <v>0</v>
      </c>
      <c r="LR54">
        <v>0</v>
      </c>
      <c r="LS54">
        <v>0</v>
      </c>
      <c r="LT54">
        <v>0</v>
      </c>
      <c r="LU54">
        <v>0</v>
      </c>
      <c r="LV54">
        <v>0</v>
      </c>
      <c r="LW54">
        <v>0</v>
      </c>
      <c r="LX54">
        <v>0</v>
      </c>
      <c r="LY54">
        <v>1.4308943089430894</v>
      </c>
      <c r="LZ54">
        <v>0</v>
      </c>
      <c r="MA54">
        <v>0</v>
      </c>
      <c r="MB54">
        <v>0</v>
      </c>
      <c r="MC54">
        <v>0</v>
      </c>
      <c r="MD54">
        <v>0</v>
      </c>
      <c r="ME54">
        <v>0</v>
      </c>
      <c r="MF54">
        <v>0</v>
      </c>
      <c r="MG54">
        <v>0</v>
      </c>
      <c r="MH54">
        <v>0</v>
      </c>
      <c r="MI54">
        <v>0</v>
      </c>
      <c r="MJ54">
        <v>0</v>
      </c>
      <c r="MK54">
        <v>0</v>
      </c>
      <c r="ML54">
        <v>0</v>
      </c>
      <c r="MM54">
        <v>0</v>
      </c>
      <c r="MN54">
        <v>0</v>
      </c>
      <c r="MO54">
        <v>0</v>
      </c>
      <c r="MP54">
        <v>0</v>
      </c>
      <c r="MQ54">
        <v>0</v>
      </c>
    </row>
    <row r="55" spans="1:355" x14ac:dyDescent="0.2">
      <c r="A55" t="str">
        <v>CDM AMS II G</v>
      </c>
      <c r="B55" t="str">
        <v>AMS-II.G. Version 03 </v>
      </c>
      <c r="C55" t="str">
        <v>GS913</v>
      </c>
      <c r="D55">
        <v>9</v>
      </c>
      <c r="E55" t="str">
        <v>domestic</v>
      </c>
      <c r="F55">
        <v>229704</v>
      </c>
      <c r="G55" t="str">
        <v>firewood</v>
      </c>
      <c r="H55">
        <v>25316</v>
      </c>
      <c r="I55">
        <v>7.5661123284952768E-3</v>
      </c>
      <c r="J55">
        <v>7.5275436822558354E-3</v>
      </c>
      <c r="K55" t="str">
        <v>cdm_imp_firewood</v>
      </c>
      <c r="L55">
        <v>1</v>
      </c>
      <c r="M55" t="str">
        <v>Sub-Saharan Africa</v>
      </c>
      <c r="N55" t="str">
        <v>Lesotho</v>
      </c>
      <c r="O55" t="str">
        <v>districts Berea, Maseru, Leribe, Mohale’s Hoek, Mafeteng
and Butha-Buthe.</v>
      </c>
      <c r="P55">
        <v>3.3</v>
      </c>
      <c r="Q55">
        <v>0.98</v>
      </c>
      <c r="R55">
        <v>0.36066666666666669</v>
      </c>
      <c r="S55">
        <v>0.4906666666666667</v>
      </c>
      <c r="T55">
        <v>9142</v>
      </c>
      <c r="U55">
        <v>0</v>
      </c>
      <c r="V55">
        <v>366</v>
      </c>
      <c r="W55">
        <v>0</v>
      </c>
      <c r="X55">
        <v>3345972</v>
      </c>
      <c r="Y55">
        <v>1</v>
      </c>
      <c r="Z55">
        <v>0</v>
      </c>
      <c r="AA55">
        <v>0</v>
      </c>
      <c r="AB55">
        <v>0</v>
      </c>
      <c r="AC55">
        <v>0</v>
      </c>
      <c r="AD55">
        <v>0</v>
      </c>
      <c r="AE55">
        <v>0</v>
      </c>
      <c r="AF55">
        <v>0</v>
      </c>
      <c r="AG55">
        <v>0</v>
      </c>
      <c r="AH55">
        <v>0</v>
      </c>
      <c r="AI55">
        <v>0</v>
      </c>
      <c r="AJ55">
        <v>0</v>
      </c>
      <c r="AK55">
        <v>0</v>
      </c>
      <c r="AL55">
        <v>0</v>
      </c>
      <c r="AM55">
        <v>10.136986301369863</v>
      </c>
      <c r="AN55">
        <v>0</v>
      </c>
      <c r="AO55">
        <v>0</v>
      </c>
      <c r="AP55">
        <v>0</v>
      </c>
      <c r="AQ55">
        <v>0</v>
      </c>
      <c r="AR55">
        <v>0</v>
      </c>
      <c r="AS55">
        <v>0</v>
      </c>
      <c r="AT55">
        <v>0</v>
      </c>
      <c r="AU55">
        <v>0</v>
      </c>
      <c r="AV55">
        <v>0</v>
      </c>
      <c r="AW55">
        <v>0</v>
      </c>
      <c r="AX55">
        <v>0</v>
      </c>
      <c r="AY55">
        <v>0</v>
      </c>
      <c r="AZ55">
        <v>0</v>
      </c>
      <c r="BA55">
        <v>0</v>
      </c>
      <c r="BB55">
        <v>0</v>
      </c>
      <c r="BC55">
        <v>0.1</v>
      </c>
      <c r="BD55">
        <v>0</v>
      </c>
      <c r="BE55">
        <v>0</v>
      </c>
      <c r="BF55">
        <v>0</v>
      </c>
      <c r="BG55">
        <v>0</v>
      </c>
      <c r="BH55">
        <v>0</v>
      </c>
      <c r="BI55">
        <v>0</v>
      </c>
      <c r="BJ55">
        <v>0</v>
      </c>
      <c r="BK55">
        <v>0</v>
      </c>
      <c r="BL55">
        <v>0</v>
      </c>
      <c r="BM55">
        <v>0</v>
      </c>
      <c r="BN55">
        <v>0</v>
      </c>
      <c r="BO55">
        <v>0</v>
      </c>
      <c r="BP55">
        <v>0</v>
      </c>
      <c r="BQ55">
        <v>1.4999999999999999E-2</v>
      </c>
      <c r="BR55">
        <v>0</v>
      </c>
      <c r="BS55">
        <v>0</v>
      </c>
      <c r="BT55">
        <v>0</v>
      </c>
      <c r="BU55">
        <v>0</v>
      </c>
      <c r="BV55">
        <v>0</v>
      </c>
      <c r="BW55">
        <v>81.599999999999994</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1</v>
      </c>
      <c r="FR55">
        <v>0</v>
      </c>
      <c r="FS55">
        <v>0</v>
      </c>
      <c r="FT55">
        <v>0</v>
      </c>
      <c r="FU55">
        <v>0</v>
      </c>
      <c r="FV55">
        <v>0</v>
      </c>
      <c r="FW55">
        <v>0</v>
      </c>
      <c r="FX55">
        <v>2.3038605230386056</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0.44</v>
      </c>
      <c r="GU55">
        <v>0</v>
      </c>
      <c r="GV55">
        <v>0</v>
      </c>
      <c r="GW55">
        <v>0</v>
      </c>
      <c r="GX55">
        <v>0</v>
      </c>
      <c r="GY55">
        <v>0</v>
      </c>
      <c r="GZ55">
        <v>0</v>
      </c>
      <c r="HA55">
        <v>0</v>
      </c>
      <c r="HB55">
        <v>0</v>
      </c>
      <c r="HC55">
        <v>0</v>
      </c>
      <c r="HD55">
        <v>0</v>
      </c>
      <c r="HE55">
        <v>0</v>
      </c>
      <c r="HF55">
        <v>0</v>
      </c>
      <c r="HG55">
        <v>0</v>
      </c>
      <c r="HH55">
        <v>1.4999999999999999E-2</v>
      </c>
      <c r="HI55">
        <v>1.4999999999999999E-2</v>
      </c>
      <c r="HJ55">
        <v>0</v>
      </c>
      <c r="HK55">
        <v>0</v>
      </c>
      <c r="HL55">
        <v>0</v>
      </c>
      <c r="HM55">
        <v>0</v>
      </c>
      <c r="HN55">
        <v>81.599999999999994</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v>0</v>
      </c>
      <c r="IS55">
        <v>0</v>
      </c>
      <c r="IT55">
        <v>0</v>
      </c>
      <c r="IU55">
        <v>0</v>
      </c>
      <c r="IV55">
        <v>0</v>
      </c>
      <c r="IW55">
        <v>0</v>
      </c>
      <c r="IX55">
        <v>0</v>
      </c>
      <c r="IY55">
        <v>0</v>
      </c>
      <c r="IZ55">
        <v>0</v>
      </c>
      <c r="JA55">
        <v>0</v>
      </c>
      <c r="JB55">
        <v>0</v>
      </c>
      <c r="JC55">
        <v>0</v>
      </c>
      <c r="JD55">
        <v>0</v>
      </c>
      <c r="JE55">
        <v>0</v>
      </c>
      <c r="JF55">
        <v>0</v>
      </c>
      <c r="JG55">
        <v>0</v>
      </c>
      <c r="JH55">
        <v>0</v>
      </c>
      <c r="JI55">
        <v>0</v>
      </c>
      <c r="JJ55">
        <v>0</v>
      </c>
      <c r="JK55">
        <v>0</v>
      </c>
      <c r="JL55">
        <v>0</v>
      </c>
      <c r="JM55">
        <v>0</v>
      </c>
      <c r="JN55">
        <v>0</v>
      </c>
      <c r="JO55">
        <v>0</v>
      </c>
      <c r="JP55">
        <v>0</v>
      </c>
      <c r="JQ55">
        <v>0</v>
      </c>
      <c r="JR55">
        <v>0</v>
      </c>
      <c r="JS55">
        <v>0</v>
      </c>
      <c r="JT55">
        <v>0</v>
      </c>
      <c r="JU55">
        <v>0</v>
      </c>
      <c r="JV55">
        <v>0</v>
      </c>
      <c r="JW55">
        <v>0</v>
      </c>
      <c r="JX55">
        <v>0</v>
      </c>
      <c r="JY55">
        <v>0</v>
      </c>
      <c r="JZ55">
        <v>0</v>
      </c>
      <c r="KA55">
        <v>0</v>
      </c>
      <c r="KB55">
        <v>0</v>
      </c>
      <c r="KC55">
        <v>0</v>
      </c>
      <c r="KD55">
        <v>0</v>
      </c>
      <c r="KE55">
        <v>0</v>
      </c>
      <c r="KF55">
        <v>0</v>
      </c>
      <c r="KG55">
        <v>0</v>
      </c>
      <c r="KH55">
        <v>0</v>
      </c>
      <c r="KI55">
        <v>0</v>
      </c>
      <c r="KJ55">
        <v>0</v>
      </c>
      <c r="KK55">
        <v>0</v>
      </c>
      <c r="KL55">
        <v>0</v>
      </c>
      <c r="KM55">
        <v>0</v>
      </c>
      <c r="KN55">
        <v>0</v>
      </c>
      <c r="KO55">
        <v>0</v>
      </c>
      <c r="KP55">
        <v>0</v>
      </c>
      <c r="KQ55">
        <v>0</v>
      </c>
      <c r="KR55">
        <v>0</v>
      </c>
      <c r="KS55">
        <v>0</v>
      </c>
      <c r="KT55">
        <v>0</v>
      </c>
      <c r="KU55">
        <v>0</v>
      </c>
      <c r="KV55">
        <v>0</v>
      </c>
      <c r="KW55">
        <v>0</v>
      </c>
      <c r="KX55">
        <v>0</v>
      </c>
      <c r="KY55">
        <v>0</v>
      </c>
      <c r="KZ55">
        <v>0</v>
      </c>
      <c r="LA55">
        <v>0</v>
      </c>
      <c r="LB55">
        <v>0</v>
      </c>
      <c r="LC55">
        <v>0</v>
      </c>
      <c r="LD55">
        <v>0</v>
      </c>
      <c r="LE55">
        <v>0</v>
      </c>
      <c r="LF55">
        <v>0</v>
      </c>
      <c r="LG55">
        <v>0</v>
      </c>
      <c r="LH55">
        <v>0.88239999999999996</v>
      </c>
      <c r="LI55">
        <v>0.95569999999999999</v>
      </c>
      <c r="LJ55">
        <v>0</v>
      </c>
      <c r="LK55">
        <v>0</v>
      </c>
      <c r="LL55">
        <v>1</v>
      </c>
      <c r="LM55">
        <v>0.95</v>
      </c>
      <c r="LN55">
        <v>0</v>
      </c>
      <c r="LO55">
        <v>1</v>
      </c>
      <c r="LP55">
        <v>0.78</v>
      </c>
      <c r="LQ55">
        <v>0</v>
      </c>
      <c r="LR55">
        <v>0</v>
      </c>
      <c r="LS55">
        <v>0</v>
      </c>
      <c r="LT55">
        <v>0</v>
      </c>
      <c r="LU55">
        <v>0</v>
      </c>
      <c r="LV55">
        <v>0</v>
      </c>
      <c r="LW55">
        <v>0</v>
      </c>
      <c r="LX55">
        <v>0</v>
      </c>
      <c r="LY55">
        <v>1.9972826086956521</v>
      </c>
      <c r="LZ55">
        <v>0</v>
      </c>
      <c r="MA55">
        <v>0</v>
      </c>
      <c r="MB55">
        <v>0</v>
      </c>
      <c r="MC55">
        <v>0</v>
      </c>
      <c r="MD55">
        <v>0</v>
      </c>
      <c r="ME55">
        <v>0</v>
      </c>
      <c r="MF55">
        <v>0</v>
      </c>
      <c r="MG55">
        <v>0</v>
      </c>
      <c r="MH55">
        <v>0</v>
      </c>
      <c r="MI55">
        <v>0</v>
      </c>
      <c r="MJ55">
        <v>0</v>
      </c>
      <c r="MK55">
        <v>0</v>
      </c>
      <c r="ML55">
        <v>0</v>
      </c>
      <c r="MM55">
        <v>0</v>
      </c>
      <c r="MN55">
        <v>0</v>
      </c>
      <c r="MO55">
        <v>0</v>
      </c>
      <c r="MP55">
        <v>0</v>
      </c>
      <c r="MQ55">
        <v>0</v>
      </c>
    </row>
    <row r="56" spans="1:355" x14ac:dyDescent="0.2">
      <c r="A56" t="str">
        <v>CDM AMS II G</v>
      </c>
      <c r="B56" t="str">
        <v>AMS II.G Version 09 </v>
      </c>
      <c r="C56" t="str">
        <v>GS6212</v>
      </c>
      <c r="D56">
        <v>5</v>
      </c>
      <c r="E56" t="str">
        <v>domestic</v>
      </c>
      <c r="F56">
        <v>143692</v>
      </c>
      <c r="G56" t="str">
        <v>firewood</v>
      </c>
      <c r="H56">
        <v>19872</v>
      </c>
      <c r="I56">
        <v>5.7120978507197041E-3</v>
      </c>
      <c r="J56">
        <v>5.8348855330783494E-3</v>
      </c>
      <c r="K56" t="str">
        <v>cdm_imp_firewood</v>
      </c>
      <c r="L56">
        <v>1</v>
      </c>
      <c r="M56" t="str">
        <v>Asia</v>
      </c>
      <c r="N56" t="str">
        <v>Nepal</v>
      </c>
      <c r="O56" t="str">
        <v>Nepal tot</v>
      </c>
      <c r="P56">
        <v>4.2</v>
      </c>
      <c r="Q56">
        <v>0.86</v>
      </c>
      <c r="R56">
        <v>0.44</v>
      </c>
      <c r="S56">
        <v>0.52800000000000002</v>
      </c>
      <c r="T56">
        <v>14142</v>
      </c>
      <c r="U56">
        <v>0</v>
      </c>
      <c r="V56">
        <v>246</v>
      </c>
      <c r="W56">
        <v>0</v>
      </c>
      <c r="X56">
        <v>3478932</v>
      </c>
      <c r="Y56">
        <v>1</v>
      </c>
      <c r="Z56">
        <v>0</v>
      </c>
      <c r="AA56">
        <v>0</v>
      </c>
      <c r="AB56">
        <v>0</v>
      </c>
      <c r="AC56">
        <v>0</v>
      </c>
      <c r="AD56">
        <v>0</v>
      </c>
      <c r="AE56">
        <v>0</v>
      </c>
      <c r="AF56">
        <v>0</v>
      </c>
      <c r="AG56">
        <v>0</v>
      </c>
      <c r="AH56">
        <v>0</v>
      </c>
      <c r="AI56">
        <v>0</v>
      </c>
      <c r="AJ56">
        <v>0</v>
      </c>
      <c r="AK56">
        <v>0</v>
      </c>
      <c r="AL56">
        <v>0</v>
      </c>
      <c r="AM56">
        <v>11.589041095890412</v>
      </c>
      <c r="AN56">
        <v>0</v>
      </c>
      <c r="AO56">
        <v>0</v>
      </c>
      <c r="AP56">
        <v>0</v>
      </c>
      <c r="AQ56">
        <v>0</v>
      </c>
      <c r="AR56">
        <v>0</v>
      </c>
      <c r="AS56">
        <v>0</v>
      </c>
      <c r="AT56">
        <v>0</v>
      </c>
      <c r="AU56">
        <v>0</v>
      </c>
      <c r="AV56">
        <v>0</v>
      </c>
      <c r="AW56">
        <v>0</v>
      </c>
      <c r="AX56">
        <v>0</v>
      </c>
      <c r="AY56">
        <v>0</v>
      </c>
      <c r="AZ56">
        <v>0</v>
      </c>
      <c r="BA56">
        <v>0</v>
      </c>
      <c r="BB56">
        <v>0</v>
      </c>
      <c r="BC56">
        <v>0.1</v>
      </c>
      <c r="BD56">
        <v>0</v>
      </c>
      <c r="BE56">
        <v>0</v>
      </c>
      <c r="BF56">
        <v>0</v>
      </c>
      <c r="BG56">
        <v>0</v>
      </c>
      <c r="BH56">
        <v>0</v>
      </c>
      <c r="BI56">
        <v>0</v>
      </c>
      <c r="BJ56">
        <v>0</v>
      </c>
      <c r="BK56">
        <v>0</v>
      </c>
      <c r="BL56">
        <v>0</v>
      </c>
      <c r="BM56">
        <v>0</v>
      </c>
      <c r="BN56">
        <v>0</v>
      </c>
      <c r="BO56">
        <v>0</v>
      </c>
      <c r="BP56">
        <v>0</v>
      </c>
      <c r="BQ56">
        <v>1.5599999999999999E-2</v>
      </c>
      <c r="BR56">
        <v>0</v>
      </c>
      <c r="BS56">
        <v>0</v>
      </c>
      <c r="BT56">
        <v>0</v>
      </c>
      <c r="BU56">
        <v>0</v>
      </c>
      <c r="BV56">
        <v>0</v>
      </c>
      <c r="BW56">
        <v>63.7</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1</v>
      </c>
      <c r="FR56">
        <v>0</v>
      </c>
      <c r="FS56">
        <v>0</v>
      </c>
      <c r="FT56">
        <v>0</v>
      </c>
      <c r="FU56">
        <v>0</v>
      </c>
      <c r="FV56">
        <v>0</v>
      </c>
      <c r="FW56">
        <v>0</v>
      </c>
      <c r="FX56">
        <v>4.1567579253552402</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0.27879999999999999</v>
      </c>
      <c r="GU56">
        <v>0</v>
      </c>
      <c r="GV56">
        <v>0</v>
      </c>
      <c r="GW56">
        <v>0</v>
      </c>
      <c r="GX56">
        <v>0</v>
      </c>
      <c r="GY56">
        <v>0</v>
      </c>
      <c r="GZ56">
        <v>0</v>
      </c>
      <c r="HA56">
        <v>0</v>
      </c>
      <c r="HB56">
        <v>0</v>
      </c>
      <c r="HC56">
        <v>0</v>
      </c>
      <c r="HD56">
        <v>0</v>
      </c>
      <c r="HE56">
        <v>0</v>
      </c>
      <c r="HF56">
        <v>0</v>
      </c>
      <c r="HG56">
        <v>0</v>
      </c>
      <c r="HH56">
        <v>1.4999999999999999E-2</v>
      </c>
      <c r="HI56">
        <v>1.5599999999999999E-2</v>
      </c>
      <c r="HJ56">
        <v>0</v>
      </c>
      <c r="HK56">
        <v>0</v>
      </c>
      <c r="HL56">
        <v>0</v>
      </c>
      <c r="HM56">
        <v>0</v>
      </c>
      <c r="HN56">
        <v>63.7</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0</v>
      </c>
      <c r="KD56">
        <v>0</v>
      </c>
      <c r="KE56">
        <v>0</v>
      </c>
      <c r="KF56">
        <v>0</v>
      </c>
      <c r="KG56">
        <v>0</v>
      </c>
      <c r="KH56">
        <v>0</v>
      </c>
      <c r="KI56">
        <v>0</v>
      </c>
      <c r="KJ56">
        <v>0</v>
      </c>
      <c r="KK56">
        <v>0</v>
      </c>
      <c r="KL56">
        <v>0</v>
      </c>
      <c r="KM56">
        <v>0</v>
      </c>
      <c r="KN56">
        <v>0</v>
      </c>
      <c r="KO56">
        <v>0</v>
      </c>
      <c r="KP56">
        <v>0</v>
      </c>
      <c r="KQ56">
        <v>0</v>
      </c>
      <c r="KR56">
        <v>0</v>
      </c>
      <c r="KS56">
        <v>0</v>
      </c>
      <c r="KT56">
        <v>0</v>
      </c>
      <c r="KU56">
        <v>0</v>
      </c>
      <c r="KV56">
        <v>0</v>
      </c>
      <c r="KW56">
        <v>0</v>
      </c>
      <c r="KX56">
        <v>0</v>
      </c>
      <c r="KY56">
        <v>0</v>
      </c>
      <c r="KZ56">
        <v>0</v>
      </c>
      <c r="LA56">
        <v>0</v>
      </c>
      <c r="LB56">
        <v>0</v>
      </c>
      <c r="LC56">
        <v>0</v>
      </c>
      <c r="LD56">
        <v>0</v>
      </c>
      <c r="LE56">
        <v>0</v>
      </c>
      <c r="LF56">
        <v>0</v>
      </c>
      <c r="LG56">
        <v>0</v>
      </c>
      <c r="LH56">
        <v>0.97330000000000005</v>
      </c>
      <c r="LI56">
        <v>0.97260000000000002</v>
      </c>
      <c r="LJ56">
        <v>0</v>
      </c>
      <c r="LK56">
        <v>0</v>
      </c>
      <c r="LL56">
        <v>1</v>
      </c>
      <c r="LM56">
        <v>0.95</v>
      </c>
      <c r="LN56">
        <v>0</v>
      </c>
      <c r="LO56">
        <v>1</v>
      </c>
      <c r="LP56">
        <v>0.78</v>
      </c>
      <c r="LQ56">
        <v>0</v>
      </c>
      <c r="LR56">
        <v>0</v>
      </c>
      <c r="LS56">
        <v>0</v>
      </c>
      <c r="LT56">
        <v>0</v>
      </c>
      <c r="LU56">
        <v>0</v>
      </c>
      <c r="LV56">
        <v>0</v>
      </c>
      <c r="LW56">
        <v>0</v>
      </c>
      <c r="LX56">
        <v>0</v>
      </c>
      <c r="LY56">
        <v>1.6287878787878787</v>
      </c>
      <c r="LZ56">
        <v>0</v>
      </c>
      <c r="MA56">
        <v>0</v>
      </c>
      <c r="MB56">
        <v>0</v>
      </c>
      <c r="MC56">
        <v>0</v>
      </c>
      <c r="MD56">
        <v>0</v>
      </c>
      <c r="ME56">
        <v>0</v>
      </c>
      <c r="MF56">
        <v>0</v>
      </c>
      <c r="MG56">
        <v>0</v>
      </c>
      <c r="MH56">
        <v>0</v>
      </c>
      <c r="MI56">
        <v>0</v>
      </c>
      <c r="MJ56">
        <v>0</v>
      </c>
      <c r="MK56">
        <v>0</v>
      </c>
      <c r="ML56">
        <v>0</v>
      </c>
      <c r="MM56">
        <v>0</v>
      </c>
      <c r="MN56">
        <v>0</v>
      </c>
      <c r="MO56">
        <v>0</v>
      </c>
      <c r="MP56">
        <v>0</v>
      </c>
      <c r="MQ56">
        <v>0</v>
      </c>
    </row>
    <row r="57" spans="1:355" x14ac:dyDescent="0.2">
      <c r="A57" t="str">
        <v>CDM AMS II G</v>
      </c>
      <c r="B57" t="str">
        <v>AMS II.G Version 09 </v>
      </c>
      <c r="C57" t="str">
        <v>GS6212</v>
      </c>
      <c r="D57">
        <v>2</v>
      </c>
      <c r="E57" t="str">
        <v>domestic</v>
      </c>
      <c r="F57">
        <v>143692</v>
      </c>
      <c r="G57" t="str">
        <v>firewood</v>
      </c>
      <c r="H57">
        <v>34135</v>
      </c>
      <c r="I57">
        <v>6.3528665134980969E-3</v>
      </c>
      <c r="J57">
        <v>6.4895531897502011E-3</v>
      </c>
      <c r="K57" t="str">
        <v>cdm_imp_firewood</v>
      </c>
      <c r="L57">
        <v>1</v>
      </c>
      <c r="M57" t="str">
        <v>Asia</v>
      </c>
      <c r="N57" t="str">
        <v>Nepal</v>
      </c>
      <c r="O57" t="str">
        <v>Nepal tot</v>
      </c>
      <c r="P57">
        <v>4.2</v>
      </c>
      <c r="Q57">
        <v>0.86099999999999999</v>
      </c>
      <c r="R57">
        <v>0.44</v>
      </c>
      <c r="S57">
        <v>0.52800000000000002</v>
      </c>
      <c r="T57">
        <v>14721</v>
      </c>
      <c r="U57">
        <v>0</v>
      </c>
      <c r="V57">
        <v>365</v>
      </c>
      <c r="W57">
        <v>0</v>
      </c>
      <c r="X57">
        <v>5373165</v>
      </c>
      <c r="Y57">
        <v>1</v>
      </c>
      <c r="Z57">
        <v>0</v>
      </c>
      <c r="AA57">
        <v>0</v>
      </c>
      <c r="AB57">
        <v>0</v>
      </c>
      <c r="AC57">
        <v>0</v>
      </c>
      <c r="AD57">
        <v>0</v>
      </c>
      <c r="AE57">
        <v>0</v>
      </c>
      <c r="AF57">
        <v>0</v>
      </c>
      <c r="AG57">
        <v>0</v>
      </c>
      <c r="AH57">
        <v>0</v>
      </c>
      <c r="AI57">
        <v>0</v>
      </c>
      <c r="AJ57">
        <v>0</v>
      </c>
      <c r="AK57">
        <v>0</v>
      </c>
      <c r="AL57">
        <v>0</v>
      </c>
      <c r="AM57">
        <v>12.054794520547945</v>
      </c>
      <c r="AN57">
        <v>0</v>
      </c>
      <c r="AO57">
        <v>0</v>
      </c>
      <c r="AP57">
        <v>0</v>
      </c>
      <c r="AQ57">
        <v>0</v>
      </c>
      <c r="AR57">
        <v>0</v>
      </c>
      <c r="AS57">
        <v>0</v>
      </c>
      <c r="AT57">
        <v>0</v>
      </c>
      <c r="AU57">
        <v>0</v>
      </c>
      <c r="AV57">
        <v>0</v>
      </c>
      <c r="AW57">
        <v>0</v>
      </c>
      <c r="AX57">
        <v>0</v>
      </c>
      <c r="AY57">
        <v>0</v>
      </c>
      <c r="AZ57">
        <v>0</v>
      </c>
      <c r="BA57">
        <v>0</v>
      </c>
      <c r="BB57">
        <v>0</v>
      </c>
      <c r="BC57">
        <v>0.1</v>
      </c>
      <c r="BD57">
        <v>0</v>
      </c>
      <c r="BE57">
        <v>0</v>
      </c>
      <c r="BF57">
        <v>0</v>
      </c>
      <c r="BG57">
        <v>0</v>
      </c>
      <c r="BH57">
        <v>0</v>
      </c>
      <c r="BI57">
        <v>0</v>
      </c>
      <c r="BJ57">
        <v>0</v>
      </c>
      <c r="BK57">
        <v>0</v>
      </c>
      <c r="BL57">
        <v>0</v>
      </c>
      <c r="BM57">
        <v>0</v>
      </c>
      <c r="BN57">
        <v>0</v>
      </c>
      <c r="BO57">
        <v>0</v>
      </c>
      <c r="BP57">
        <v>0</v>
      </c>
      <c r="BQ57">
        <v>1.5599999999999999E-2</v>
      </c>
      <c r="BR57">
        <v>0</v>
      </c>
      <c r="BS57">
        <v>0</v>
      </c>
      <c r="BT57">
        <v>0</v>
      </c>
      <c r="BU57">
        <v>0</v>
      </c>
      <c r="BV57">
        <v>0</v>
      </c>
      <c r="BW57">
        <v>64.400000000000006</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1</v>
      </c>
      <c r="FR57">
        <v>0</v>
      </c>
      <c r="FS57">
        <v>0</v>
      </c>
      <c r="FT57">
        <v>0</v>
      </c>
      <c r="FU57">
        <v>0</v>
      </c>
      <c r="FV57">
        <v>0</v>
      </c>
      <c r="FW57">
        <v>0</v>
      </c>
      <c r="FX57">
        <v>4.3238143904404387</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0.27879999999999999</v>
      </c>
      <c r="GU57">
        <v>0</v>
      </c>
      <c r="GV57">
        <v>0</v>
      </c>
      <c r="GW57">
        <v>0</v>
      </c>
      <c r="GX57">
        <v>0</v>
      </c>
      <c r="GY57">
        <v>0</v>
      </c>
      <c r="GZ57">
        <v>0</v>
      </c>
      <c r="HA57">
        <v>0</v>
      </c>
      <c r="HB57">
        <v>0</v>
      </c>
      <c r="HC57">
        <v>0</v>
      </c>
      <c r="HD57">
        <v>0</v>
      </c>
      <c r="HE57">
        <v>0</v>
      </c>
      <c r="HF57">
        <v>0</v>
      </c>
      <c r="HG57">
        <v>0</v>
      </c>
      <c r="HH57">
        <v>1.4999999999999999E-2</v>
      </c>
      <c r="HI57">
        <v>1.5599999999999999E-2</v>
      </c>
      <c r="HJ57">
        <v>0</v>
      </c>
      <c r="HK57">
        <v>0</v>
      </c>
      <c r="HL57">
        <v>0</v>
      </c>
      <c r="HM57">
        <v>0</v>
      </c>
      <c r="HN57">
        <v>64.400000000000006</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v>0</v>
      </c>
      <c r="IS57">
        <v>0</v>
      </c>
      <c r="IT57">
        <v>0</v>
      </c>
      <c r="IU57">
        <v>0</v>
      </c>
      <c r="IV57">
        <v>0</v>
      </c>
      <c r="IW57">
        <v>0</v>
      </c>
      <c r="IX57">
        <v>0</v>
      </c>
      <c r="IY57">
        <v>0</v>
      </c>
      <c r="IZ57">
        <v>0</v>
      </c>
      <c r="JA57">
        <v>0</v>
      </c>
      <c r="JB57">
        <v>0</v>
      </c>
      <c r="JC57">
        <v>0</v>
      </c>
      <c r="JD57">
        <v>0</v>
      </c>
      <c r="JE57">
        <v>0</v>
      </c>
      <c r="JF57">
        <v>0</v>
      </c>
      <c r="JG57">
        <v>0</v>
      </c>
      <c r="JH57">
        <v>0</v>
      </c>
      <c r="JI57">
        <v>0</v>
      </c>
      <c r="JJ57">
        <v>0</v>
      </c>
      <c r="JK57">
        <v>0</v>
      </c>
      <c r="JL57">
        <v>0</v>
      </c>
      <c r="JM57">
        <v>0</v>
      </c>
      <c r="JN57">
        <v>0</v>
      </c>
      <c r="JO57">
        <v>0</v>
      </c>
      <c r="JP57">
        <v>0</v>
      </c>
      <c r="JQ57">
        <v>0</v>
      </c>
      <c r="JR57">
        <v>0</v>
      </c>
      <c r="JS57">
        <v>0</v>
      </c>
      <c r="JT57">
        <v>0</v>
      </c>
      <c r="JU57">
        <v>0</v>
      </c>
      <c r="JV57">
        <v>0</v>
      </c>
      <c r="JW57">
        <v>0</v>
      </c>
      <c r="JX57">
        <v>0</v>
      </c>
      <c r="JY57">
        <v>0</v>
      </c>
      <c r="JZ57">
        <v>0</v>
      </c>
      <c r="KA57">
        <v>0</v>
      </c>
      <c r="KB57">
        <v>0</v>
      </c>
      <c r="KC57">
        <v>0</v>
      </c>
      <c r="KD57">
        <v>0</v>
      </c>
      <c r="KE57">
        <v>0</v>
      </c>
      <c r="KF57">
        <v>0</v>
      </c>
      <c r="KG57">
        <v>0</v>
      </c>
      <c r="KH57">
        <v>0</v>
      </c>
      <c r="KI57">
        <v>0</v>
      </c>
      <c r="KJ57">
        <v>0</v>
      </c>
      <c r="KK57">
        <v>0</v>
      </c>
      <c r="KL57">
        <v>0</v>
      </c>
      <c r="KM57">
        <v>0</v>
      </c>
      <c r="KN57">
        <v>0</v>
      </c>
      <c r="KO57">
        <v>0</v>
      </c>
      <c r="KP57">
        <v>0</v>
      </c>
      <c r="KQ57">
        <v>0</v>
      </c>
      <c r="KR57">
        <v>0</v>
      </c>
      <c r="KS57">
        <v>0</v>
      </c>
      <c r="KT57">
        <v>0</v>
      </c>
      <c r="KU57">
        <v>0</v>
      </c>
      <c r="KV57">
        <v>0</v>
      </c>
      <c r="KW57">
        <v>0</v>
      </c>
      <c r="KX57">
        <v>0</v>
      </c>
      <c r="KY57">
        <v>0</v>
      </c>
      <c r="KZ57">
        <v>0</v>
      </c>
      <c r="LA57">
        <v>0</v>
      </c>
      <c r="LB57">
        <v>0</v>
      </c>
      <c r="LC57">
        <v>0</v>
      </c>
      <c r="LD57">
        <v>0</v>
      </c>
      <c r="LE57">
        <v>0</v>
      </c>
      <c r="LF57">
        <v>0</v>
      </c>
      <c r="LG57">
        <v>0</v>
      </c>
      <c r="LH57">
        <v>1</v>
      </c>
      <c r="LI57">
        <v>1</v>
      </c>
      <c r="LJ57">
        <v>0</v>
      </c>
      <c r="LK57">
        <v>0</v>
      </c>
      <c r="LL57">
        <v>1</v>
      </c>
      <c r="LM57">
        <v>0.95</v>
      </c>
      <c r="LN57">
        <v>0</v>
      </c>
      <c r="LO57">
        <v>1</v>
      </c>
      <c r="LP57">
        <v>0.78</v>
      </c>
      <c r="LQ57">
        <v>0</v>
      </c>
      <c r="LR57">
        <v>0</v>
      </c>
      <c r="LS57">
        <v>0</v>
      </c>
      <c r="LT57">
        <v>0</v>
      </c>
      <c r="LU57">
        <v>0</v>
      </c>
      <c r="LV57">
        <v>0</v>
      </c>
      <c r="LW57">
        <v>0</v>
      </c>
      <c r="LX57">
        <v>0</v>
      </c>
      <c r="LY57">
        <v>1.6306818181818181</v>
      </c>
      <c r="LZ57">
        <v>0</v>
      </c>
      <c r="MA57">
        <v>0</v>
      </c>
      <c r="MB57">
        <v>0</v>
      </c>
      <c r="MC57">
        <v>0</v>
      </c>
      <c r="MD57">
        <v>0</v>
      </c>
      <c r="ME57">
        <v>0</v>
      </c>
      <c r="MF57">
        <v>0</v>
      </c>
      <c r="MG57">
        <v>0</v>
      </c>
      <c r="MH57">
        <v>0</v>
      </c>
      <c r="MI57">
        <v>0</v>
      </c>
      <c r="MJ57">
        <v>0</v>
      </c>
      <c r="MK57">
        <v>0</v>
      </c>
      <c r="ML57">
        <v>0</v>
      </c>
      <c r="MM57">
        <v>0</v>
      </c>
      <c r="MN57">
        <v>0</v>
      </c>
      <c r="MO57">
        <v>0</v>
      </c>
      <c r="MP57">
        <v>0</v>
      </c>
      <c r="MQ57">
        <v>0</v>
      </c>
    </row>
    <row r="58" spans="1:355" x14ac:dyDescent="0.2">
      <c r="A58" t="str">
        <v>GS TPDDTEC</v>
      </c>
      <c r="B58" t="str">
        <v>GS TPDDTEC v2</v>
      </c>
      <c r="C58" t="str">
        <v>GS2758</v>
      </c>
      <c r="D58" t="str">
        <v>Dec 2015-Nov 2016</v>
      </c>
      <c r="E58" t="str">
        <v>domestic</v>
      </c>
      <c r="F58">
        <v>2119324</v>
      </c>
      <c r="G58" t="str">
        <v>firewood</v>
      </c>
      <c r="H58">
        <v>279029.12</v>
      </c>
      <c r="I58">
        <v>8.5050532427042424E-3</v>
      </c>
      <c r="J58">
        <v>8.4141855472785378E-3</v>
      </c>
      <c r="K58" t="str">
        <v>gs_imp_firewood</v>
      </c>
      <c r="L58">
        <v>1</v>
      </c>
      <c r="M58" t="str">
        <v>Central America</v>
      </c>
      <c r="N58" t="str">
        <v>Honduras</v>
      </c>
      <c r="O58" t="str">
        <v>Honduras tot</v>
      </c>
      <c r="P58">
        <v>4.5</v>
      </c>
      <c r="Q58">
        <v>0.69</v>
      </c>
      <c r="R58">
        <v>0.63600000000000001</v>
      </c>
      <c r="S58">
        <v>0.63700000000000001</v>
      </c>
      <c r="T58">
        <v>32807451.292483699</v>
      </c>
      <c r="U58">
        <v>0</v>
      </c>
      <c r="V58">
        <v>1</v>
      </c>
      <c r="W58">
        <v>0</v>
      </c>
      <c r="X58">
        <v>32807451.292483699</v>
      </c>
      <c r="Y58">
        <v>1</v>
      </c>
      <c r="Z58">
        <v>0</v>
      </c>
      <c r="AA58">
        <v>0</v>
      </c>
      <c r="AB58">
        <v>0</v>
      </c>
      <c r="AC58">
        <v>0</v>
      </c>
      <c r="AD58">
        <v>0</v>
      </c>
      <c r="AE58">
        <v>0</v>
      </c>
      <c r="AF58">
        <v>0</v>
      </c>
      <c r="AG58">
        <v>0</v>
      </c>
      <c r="AH58">
        <v>0</v>
      </c>
      <c r="AI58">
        <v>0</v>
      </c>
      <c r="AJ58">
        <v>0</v>
      </c>
      <c r="AK58">
        <v>0</v>
      </c>
      <c r="AL58">
        <v>0</v>
      </c>
      <c r="AM58">
        <v>13.129999999999999</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1.8599999999999998E-2</v>
      </c>
      <c r="BR58">
        <v>0</v>
      </c>
      <c r="BS58">
        <v>0</v>
      </c>
      <c r="BT58">
        <v>0</v>
      </c>
      <c r="BU58">
        <v>0</v>
      </c>
      <c r="BV58">
        <v>0</v>
      </c>
      <c r="BW58">
        <v>112</v>
      </c>
      <c r="BX58">
        <v>0</v>
      </c>
      <c r="BY58">
        <v>0</v>
      </c>
      <c r="BZ58">
        <v>0</v>
      </c>
      <c r="CA58">
        <v>0</v>
      </c>
      <c r="CB58">
        <v>0</v>
      </c>
      <c r="CC58">
        <v>0</v>
      </c>
      <c r="CD58">
        <v>8.6920000000000002</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1</v>
      </c>
      <c r="FR58">
        <v>0</v>
      </c>
      <c r="FS58">
        <v>0</v>
      </c>
      <c r="FT58">
        <v>0</v>
      </c>
      <c r="FU58">
        <v>0</v>
      </c>
      <c r="FV58">
        <v>0</v>
      </c>
      <c r="FW58">
        <v>0</v>
      </c>
      <c r="FX58">
        <v>7.6449999999999987</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1.8599999999999998E-2</v>
      </c>
      <c r="HI58">
        <v>0</v>
      </c>
      <c r="HJ58">
        <v>0</v>
      </c>
      <c r="HK58">
        <v>0</v>
      </c>
      <c r="HL58">
        <v>0</v>
      </c>
      <c r="HM58">
        <v>0</v>
      </c>
      <c r="HN58">
        <v>112</v>
      </c>
      <c r="HO58">
        <v>0</v>
      </c>
      <c r="HP58">
        <v>0</v>
      </c>
      <c r="HQ58">
        <v>0</v>
      </c>
      <c r="HR58">
        <v>0</v>
      </c>
      <c r="HS58">
        <v>0</v>
      </c>
      <c r="HT58">
        <v>0</v>
      </c>
      <c r="HU58">
        <v>8.6920000000000002</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0</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c r="KC58">
        <v>0</v>
      </c>
      <c r="KD58">
        <v>0</v>
      </c>
      <c r="KE58">
        <v>0</v>
      </c>
      <c r="KF58">
        <v>0</v>
      </c>
      <c r="KG58">
        <v>0</v>
      </c>
      <c r="KH58">
        <v>0</v>
      </c>
      <c r="KI58">
        <v>0</v>
      </c>
      <c r="KJ58">
        <v>0</v>
      </c>
      <c r="KK58">
        <v>0</v>
      </c>
      <c r="KL58">
        <v>0</v>
      </c>
      <c r="KM58">
        <v>0</v>
      </c>
      <c r="KN58">
        <v>0</v>
      </c>
      <c r="KO58">
        <v>0</v>
      </c>
      <c r="KP58">
        <v>0</v>
      </c>
      <c r="KQ58">
        <v>0</v>
      </c>
      <c r="KR58">
        <v>0</v>
      </c>
      <c r="KS58">
        <v>0</v>
      </c>
      <c r="KT58">
        <v>0</v>
      </c>
      <c r="KU58">
        <v>0</v>
      </c>
      <c r="KV58">
        <v>0</v>
      </c>
      <c r="KW58">
        <v>0</v>
      </c>
      <c r="KX58">
        <v>0</v>
      </c>
      <c r="KY58">
        <v>0</v>
      </c>
      <c r="KZ58">
        <v>0</v>
      </c>
      <c r="LA58">
        <v>0</v>
      </c>
      <c r="LB58">
        <v>0</v>
      </c>
      <c r="LC58">
        <v>0</v>
      </c>
      <c r="LD58">
        <v>0</v>
      </c>
      <c r="LE58">
        <v>0</v>
      </c>
      <c r="LF58">
        <v>0</v>
      </c>
      <c r="LG58">
        <v>0</v>
      </c>
      <c r="LH58">
        <v>0.98950314111409687</v>
      </c>
      <c r="LI58">
        <v>1</v>
      </c>
      <c r="LJ58">
        <v>0</v>
      </c>
      <c r="LK58">
        <v>0</v>
      </c>
      <c r="LL58">
        <v>0</v>
      </c>
      <c r="LM58">
        <v>1</v>
      </c>
      <c r="LN58">
        <v>0</v>
      </c>
      <c r="LO58">
        <v>1</v>
      </c>
      <c r="LP58">
        <v>1</v>
      </c>
      <c r="LQ58">
        <v>5755</v>
      </c>
      <c r="LR58">
        <v>1.0286921708185053E-2</v>
      </c>
      <c r="LS58">
        <v>0</v>
      </c>
      <c r="LT58">
        <v>0</v>
      </c>
      <c r="LU58">
        <v>0</v>
      </c>
      <c r="LV58">
        <v>0</v>
      </c>
      <c r="LW58">
        <v>0</v>
      </c>
      <c r="LX58">
        <v>0</v>
      </c>
      <c r="LY58">
        <v>1.0832025117739403</v>
      </c>
      <c r="LZ58">
        <v>0</v>
      </c>
      <c r="MA58">
        <v>0</v>
      </c>
      <c r="MB58">
        <v>0</v>
      </c>
      <c r="MC58">
        <v>0</v>
      </c>
      <c r="MD58">
        <v>0</v>
      </c>
      <c r="ME58">
        <v>0</v>
      </c>
      <c r="MF58">
        <v>0</v>
      </c>
      <c r="MG58">
        <v>0</v>
      </c>
      <c r="MH58">
        <v>0</v>
      </c>
      <c r="MI58">
        <v>0</v>
      </c>
      <c r="MJ58">
        <v>0</v>
      </c>
      <c r="MK58">
        <v>0</v>
      </c>
      <c r="ML58">
        <v>0</v>
      </c>
      <c r="MM58">
        <v>0</v>
      </c>
      <c r="MN58">
        <v>0</v>
      </c>
      <c r="MO58">
        <v>0</v>
      </c>
      <c r="MP58">
        <v>0</v>
      </c>
      <c r="MQ58">
        <v>0</v>
      </c>
    </row>
    <row r="59" spans="1:355" x14ac:dyDescent="0.2">
      <c r="A59" t="str">
        <v>GS TPDDTEC</v>
      </c>
      <c r="B59" t="str">
        <v>GS TPDDTEC v2</v>
      </c>
      <c r="C59" t="str">
        <v>GS2758</v>
      </c>
      <c r="D59" t="str">
        <v>Dec 2016-Nov 2017</v>
      </c>
      <c r="E59" t="str">
        <v>domestic</v>
      </c>
      <c r="F59">
        <v>2119324</v>
      </c>
      <c r="G59" t="str">
        <v>firewood</v>
      </c>
      <c r="H59">
        <v>312520</v>
      </c>
      <c r="I59">
        <v>8.5275152541087716E-3</v>
      </c>
      <c r="J59">
        <v>8.4393442145248472E-3</v>
      </c>
      <c r="K59" t="str">
        <v>gs_imp_firewood</v>
      </c>
      <c r="L59">
        <v>1</v>
      </c>
      <c r="M59" t="str">
        <v>Central America</v>
      </c>
      <c r="N59" t="str">
        <v>Honduras</v>
      </c>
      <c r="O59" t="str">
        <v>Honduras tot</v>
      </c>
      <c r="P59">
        <v>4.5</v>
      </c>
      <c r="Q59">
        <v>0.69</v>
      </c>
      <c r="R59">
        <v>0.63600000000000001</v>
      </c>
      <c r="S59">
        <v>0.63700000000000001</v>
      </c>
      <c r="T59">
        <v>36648424.62162938</v>
      </c>
      <c r="U59">
        <v>0</v>
      </c>
      <c r="V59">
        <v>1</v>
      </c>
      <c r="W59">
        <v>0</v>
      </c>
      <c r="X59">
        <v>36648424.62162938</v>
      </c>
      <c r="Y59">
        <v>1</v>
      </c>
      <c r="Z59">
        <v>0</v>
      </c>
      <c r="AA59">
        <v>0</v>
      </c>
      <c r="AB59">
        <v>0</v>
      </c>
      <c r="AC59">
        <v>0</v>
      </c>
      <c r="AD59">
        <v>0</v>
      </c>
      <c r="AE59">
        <v>0</v>
      </c>
      <c r="AF59">
        <v>0</v>
      </c>
      <c r="AG59">
        <v>0</v>
      </c>
      <c r="AH59">
        <v>0</v>
      </c>
      <c r="AI59">
        <v>0</v>
      </c>
      <c r="AJ59">
        <v>0</v>
      </c>
      <c r="AK59">
        <v>0</v>
      </c>
      <c r="AL59">
        <v>0</v>
      </c>
      <c r="AM59">
        <v>13.129999999999999</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1.8599999999999998E-2</v>
      </c>
      <c r="BR59">
        <v>0</v>
      </c>
      <c r="BS59">
        <v>0</v>
      </c>
      <c r="BT59">
        <v>0</v>
      </c>
      <c r="BU59">
        <v>0</v>
      </c>
      <c r="BV59">
        <v>0</v>
      </c>
      <c r="BW59">
        <v>112</v>
      </c>
      <c r="BX59">
        <v>0</v>
      </c>
      <c r="BY59">
        <v>0</v>
      </c>
      <c r="BZ59">
        <v>0</v>
      </c>
      <c r="CA59">
        <v>0</v>
      </c>
      <c r="CB59">
        <v>0</v>
      </c>
      <c r="CC59">
        <v>0</v>
      </c>
      <c r="CD59">
        <v>8.6920000000000002</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1</v>
      </c>
      <c r="FR59">
        <v>0</v>
      </c>
      <c r="FS59">
        <v>0</v>
      </c>
      <c r="FT59">
        <v>0</v>
      </c>
      <c r="FU59">
        <v>0</v>
      </c>
      <c r="FV59">
        <v>0</v>
      </c>
      <c r="FW59">
        <v>0</v>
      </c>
      <c r="FX59">
        <v>7.6449999999999987</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1.8599999999999998E-2</v>
      </c>
      <c r="HI59">
        <v>0</v>
      </c>
      <c r="HJ59">
        <v>0</v>
      </c>
      <c r="HK59">
        <v>0</v>
      </c>
      <c r="HL59">
        <v>0</v>
      </c>
      <c r="HM59">
        <v>0</v>
      </c>
      <c r="HN59">
        <v>112</v>
      </c>
      <c r="HO59">
        <v>0</v>
      </c>
      <c r="HP59">
        <v>0</v>
      </c>
      <c r="HQ59">
        <v>0</v>
      </c>
      <c r="HR59">
        <v>0</v>
      </c>
      <c r="HS59">
        <v>0</v>
      </c>
      <c r="HT59">
        <v>0</v>
      </c>
      <c r="HU59">
        <v>8.6920000000000002</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0</v>
      </c>
      <c r="JX59">
        <v>0</v>
      </c>
      <c r="JY59">
        <v>0</v>
      </c>
      <c r="JZ59">
        <v>0</v>
      </c>
      <c r="KA59">
        <v>0</v>
      </c>
      <c r="KB59">
        <v>0</v>
      </c>
      <c r="KC59">
        <v>0</v>
      </c>
      <c r="KD59">
        <v>0</v>
      </c>
      <c r="KE59">
        <v>0</v>
      </c>
      <c r="KF59">
        <v>0</v>
      </c>
      <c r="KG59">
        <v>0</v>
      </c>
      <c r="KH59">
        <v>0</v>
      </c>
      <c r="KI59">
        <v>0</v>
      </c>
      <c r="KJ59">
        <v>0</v>
      </c>
      <c r="KK59">
        <v>0</v>
      </c>
      <c r="KL59">
        <v>0</v>
      </c>
      <c r="KM59">
        <v>0</v>
      </c>
      <c r="KN59">
        <v>0</v>
      </c>
      <c r="KO59">
        <v>0</v>
      </c>
      <c r="KP59">
        <v>0</v>
      </c>
      <c r="KQ59">
        <v>0</v>
      </c>
      <c r="KR59">
        <v>0</v>
      </c>
      <c r="KS59">
        <v>0</v>
      </c>
      <c r="KT59">
        <v>0</v>
      </c>
      <c r="KU59">
        <v>0</v>
      </c>
      <c r="KV59">
        <v>0</v>
      </c>
      <c r="KW59">
        <v>0</v>
      </c>
      <c r="KX59">
        <v>0</v>
      </c>
      <c r="KY59">
        <v>0</v>
      </c>
      <c r="KZ59">
        <v>0</v>
      </c>
      <c r="LA59">
        <v>0</v>
      </c>
      <c r="LB59">
        <v>0</v>
      </c>
      <c r="LC59">
        <v>0</v>
      </c>
      <c r="LD59">
        <v>0</v>
      </c>
      <c r="LE59">
        <v>0</v>
      </c>
      <c r="LF59">
        <v>0</v>
      </c>
      <c r="LG59">
        <v>0</v>
      </c>
      <c r="LH59">
        <v>0.98888720129607133</v>
      </c>
      <c r="LI59">
        <v>1</v>
      </c>
      <c r="LJ59">
        <v>0</v>
      </c>
      <c r="LK59">
        <v>0</v>
      </c>
      <c r="LL59">
        <v>0</v>
      </c>
      <c r="LM59">
        <v>1</v>
      </c>
      <c r="LN59">
        <v>0</v>
      </c>
      <c r="LO59">
        <v>1</v>
      </c>
      <c r="LP59">
        <v>1</v>
      </c>
      <c r="LQ59">
        <v>5402</v>
      </c>
      <c r="LR59">
        <v>0.01</v>
      </c>
      <c r="LS59">
        <v>0</v>
      </c>
      <c r="LT59">
        <v>0</v>
      </c>
      <c r="LU59">
        <v>0</v>
      </c>
      <c r="LV59">
        <v>0</v>
      </c>
      <c r="LW59">
        <v>0</v>
      </c>
      <c r="LX59">
        <v>0</v>
      </c>
      <c r="LY59">
        <v>1.0832025117739403</v>
      </c>
      <c r="LZ59">
        <v>0</v>
      </c>
      <c r="MA59">
        <v>0</v>
      </c>
      <c r="MB59">
        <v>0</v>
      </c>
      <c r="MC59">
        <v>0</v>
      </c>
      <c r="MD59">
        <v>0</v>
      </c>
      <c r="ME59">
        <v>0</v>
      </c>
      <c r="MF59">
        <v>0</v>
      </c>
      <c r="MG59">
        <v>0</v>
      </c>
      <c r="MH59">
        <v>0</v>
      </c>
      <c r="MI59">
        <v>0</v>
      </c>
      <c r="MJ59">
        <v>0</v>
      </c>
      <c r="MK59">
        <v>0</v>
      </c>
      <c r="ML59">
        <v>0</v>
      </c>
      <c r="MM59">
        <v>0</v>
      </c>
      <c r="MN59">
        <v>0</v>
      </c>
      <c r="MO59">
        <v>0</v>
      </c>
      <c r="MP59">
        <v>0</v>
      </c>
      <c r="MQ59">
        <v>0</v>
      </c>
    </row>
    <row r="60" spans="1:355" x14ac:dyDescent="0.2">
      <c r="A60" t="str">
        <v>GS TPDDTEC</v>
      </c>
      <c r="B60" t="str">
        <v>GS TPDDTEC v2</v>
      </c>
      <c r="C60" t="str">
        <v>GS2758</v>
      </c>
      <c r="D60" t="str">
        <v>Dec 2017-Nov 2018</v>
      </c>
      <c r="E60" t="str">
        <v>domestic</v>
      </c>
      <c r="F60">
        <v>2119324</v>
      </c>
      <c r="G60" t="str">
        <v>firewood</v>
      </c>
      <c r="H60">
        <v>311998</v>
      </c>
      <c r="I60">
        <v>7.8268555023798588E-3</v>
      </c>
      <c r="J60">
        <v>7.6418980742014534E-3</v>
      </c>
      <c r="K60" t="str">
        <v>gs_imp_firewood</v>
      </c>
      <c r="L60">
        <v>1</v>
      </c>
      <c r="M60" t="str">
        <v>Central America</v>
      </c>
      <c r="N60" t="str">
        <v>Honduras</v>
      </c>
      <c r="O60" t="str">
        <v>Honduras tot</v>
      </c>
      <c r="P60">
        <v>4.5</v>
      </c>
      <c r="Q60">
        <v>0.69</v>
      </c>
      <c r="R60">
        <v>0.63600000000000001</v>
      </c>
      <c r="S60">
        <v>0.63700000000000001</v>
      </c>
      <c r="T60">
        <v>39862496.491104618</v>
      </c>
      <c r="U60">
        <v>0</v>
      </c>
      <c r="V60">
        <v>1</v>
      </c>
      <c r="W60">
        <v>0</v>
      </c>
      <c r="X60">
        <v>39862496.491104618</v>
      </c>
      <c r="Y60">
        <v>1</v>
      </c>
      <c r="Z60">
        <v>0</v>
      </c>
      <c r="AA60">
        <v>0</v>
      </c>
      <c r="AB60">
        <v>0</v>
      </c>
      <c r="AC60">
        <v>0</v>
      </c>
      <c r="AD60">
        <v>0</v>
      </c>
      <c r="AE60">
        <v>0</v>
      </c>
      <c r="AF60">
        <v>0</v>
      </c>
      <c r="AG60">
        <v>0</v>
      </c>
      <c r="AH60">
        <v>0</v>
      </c>
      <c r="AI60">
        <v>0</v>
      </c>
      <c r="AJ60">
        <v>0</v>
      </c>
      <c r="AK60">
        <v>0</v>
      </c>
      <c r="AL60">
        <v>0</v>
      </c>
      <c r="AM60">
        <v>13.129999999999999</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1.8599999999999998E-2</v>
      </c>
      <c r="BR60">
        <v>0</v>
      </c>
      <c r="BS60">
        <v>0</v>
      </c>
      <c r="BT60">
        <v>0</v>
      </c>
      <c r="BU60">
        <v>0</v>
      </c>
      <c r="BV60">
        <v>0</v>
      </c>
      <c r="BW60">
        <v>112</v>
      </c>
      <c r="BX60">
        <v>0</v>
      </c>
      <c r="BY60">
        <v>0</v>
      </c>
      <c r="BZ60">
        <v>0</v>
      </c>
      <c r="CA60">
        <v>0</v>
      </c>
      <c r="CB60">
        <v>0</v>
      </c>
      <c r="CC60">
        <v>0</v>
      </c>
      <c r="CD60">
        <v>8.6920000000000002</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1</v>
      </c>
      <c r="FR60">
        <v>0</v>
      </c>
      <c r="FS60">
        <v>0</v>
      </c>
      <c r="FT60">
        <v>0</v>
      </c>
      <c r="FU60">
        <v>0</v>
      </c>
      <c r="FV60">
        <v>0</v>
      </c>
      <c r="FW60">
        <v>0</v>
      </c>
      <c r="FX60">
        <v>8.0839999999999996</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1.8599999999999998E-2</v>
      </c>
      <c r="HI60">
        <v>0</v>
      </c>
      <c r="HJ60">
        <v>0</v>
      </c>
      <c r="HK60">
        <v>0</v>
      </c>
      <c r="HL60">
        <v>0</v>
      </c>
      <c r="HM60">
        <v>0</v>
      </c>
      <c r="HN60">
        <v>112</v>
      </c>
      <c r="HO60">
        <v>0</v>
      </c>
      <c r="HP60">
        <v>0</v>
      </c>
      <c r="HQ60">
        <v>0</v>
      </c>
      <c r="HR60">
        <v>0</v>
      </c>
      <c r="HS60">
        <v>0</v>
      </c>
      <c r="HT60">
        <v>0</v>
      </c>
      <c r="HU60">
        <v>8.6920000000000002</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v>0</v>
      </c>
      <c r="KF60">
        <v>0</v>
      </c>
      <c r="KG60">
        <v>0</v>
      </c>
      <c r="KH60">
        <v>0</v>
      </c>
      <c r="KI60">
        <v>0</v>
      </c>
      <c r="KJ60">
        <v>0</v>
      </c>
      <c r="KK60">
        <v>0</v>
      </c>
      <c r="KL60">
        <v>0</v>
      </c>
      <c r="KM60">
        <v>0</v>
      </c>
      <c r="KN60">
        <v>0</v>
      </c>
      <c r="KO60">
        <v>0</v>
      </c>
      <c r="KP60">
        <v>0</v>
      </c>
      <c r="KQ60">
        <v>0</v>
      </c>
      <c r="KR60">
        <v>0</v>
      </c>
      <c r="KS60">
        <v>0</v>
      </c>
      <c r="KT60">
        <v>0</v>
      </c>
      <c r="KU60">
        <v>0</v>
      </c>
      <c r="KV60">
        <v>0</v>
      </c>
      <c r="KW60">
        <v>0</v>
      </c>
      <c r="KX60">
        <v>0</v>
      </c>
      <c r="KY60">
        <v>0</v>
      </c>
      <c r="KZ60">
        <v>0</v>
      </c>
      <c r="LA60">
        <v>0</v>
      </c>
      <c r="LB60">
        <v>0</v>
      </c>
      <c r="LC60">
        <v>0</v>
      </c>
      <c r="LD60">
        <v>0</v>
      </c>
      <c r="LE60">
        <v>0</v>
      </c>
      <c r="LF60">
        <v>0</v>
      </c>
      <c r="LG60">
        <v>0</v>
      </c>
      <c r="LH60">
        <v>0.99448883902246221</v>
      </c>
      <c r="LI60">
        <v>1</v>
      </c>
      <c r="LJ60">
        <v>0</v>
      </c>
      <c r="LK60">
        <v>0</v>
      </c>
      <c r="LL60">
        <v>0</v>
      </c>
      <c r="LM60">
        <v>1</v>
      </c>
      <c r="LN60">
        <v>0</v>
      </c>
      <c r="LO60">
        <v>1</v>
      </c>
      <c r="LP60">
        <v>1</v>
      </c>
      <c r="LQ60">
        <v>13561</v>
      </c>
      <c r="LR60">
        <v>5.2828090244677467E-3</v>
      </c>
      <c r="LS60">
        <v>0</v>
      </c>
      <c r="LT60">
        <v>0</v>
      </c>
      <c r="LU60">
        <v>0</v>
      </c>
      <c r="LV60">
        <v>0</v>
      </c>
      <c r="LW60">
        <v>0</v>
      </c>
      <c r="LX60">
        <v>0</v>
      </c>
      <c r="LY60">
        <v>1.0832025117739403</v>
      </c>
      <c r="LZ60">
        <v>0</v>
      </c>
      <c r="MA60">
        <v>0</v>
      </c>
      <c r="MB60">
        <v>0</v>
      </c>
      <c r="MC60">
        <v>0</v>
      </c>
      <c r="MD60">
        <v>0</v>
      </c>
      <c r="ME60">
        <v>0</v>
      </c>
      <c r="MF60">
        <v>0</v>
      </c>
      <c r="MG60">
        <v>0</v>
      </c>
      <c r="MH60">
        <v>0</v>
      </c>
      <c r="MI60">
        <v>0</v>
      </c>
      <c r="MJ60">
        <v>0</v>
      </c>
      <c r="MK60">
        <v>0</v>
      </c>
      <c r="ML60">
        <v>0</v>
      </c>
      <c r="MM60">
        <v>0</v>
      </c>
      <c r="MN60">
        <v>0</v>
      </c>
      <c r="MO60">
        <v>0</v>
      </c>
      <c r="MP60">
        <v>0</v>
      </c>
      <c r="MQ60">
        <v>0</v>
      </c>
    </row>
    <row r="61" spans="1:355" x14ac:dyDescent="0.2">
      <c r="A61" t="str">
        <v>GS TPDDTEC</v>
      </c>
      <c r="B61" t="str">
        <v>GS TPDDTEC v2</v>
      </c>
      <c r="C61" t="str">
        <v>GS2758</v>
      </c>
      <c r="D61" t="str">
        <v>Dec 2018-Nov 2019</v>
      </c>
      <c r="E61" t="str">
        <v>domestic</v>
      </c>
      <c r="F61">
        <v>2119324</v>
      </c>
      <c r="G61" t="str">
        <v>firewood</v>
      </c>
      <c r="H61">
        <v>282475</v>
      </c>
      <c r="I61">
        <v>7.2955125194628032E-3</v>
      </c>
      <c r="J61">
        <v>7.2594685501627294E-3</v>
      </c>
      <c r="K61" t="str">
        <v>gs_imp_firewood</v>
      </c>
      <c r="L61">
        <v>1</v>
      </c>
      <c r="M61" t="str">
        <v>Central America</v>
      </c>
      <c r="N61" t="str">
        <v>Honduras</v>
      </c>
      <c r="O61" t="str">
        <v>Honduras tot</v>
      </c>
      <c r="P61">
        <v>4.5</v>
      </c>
      <c r="Q61">
        <v>0.69</v>
      </c>
      <c r="R61">
        <v>0.63600000000000001</v>
      </c>
      <c r="S61">
        <v>0.63700000000000001</v>
      </c>
      <c r="T61">
        <v>38719006.957553647</v>
      </c>
      <c r="U61">
        <v>0</v>
      </c>
      <c r="V61">
        <v>1</v>
      </c>
      <c r="W61">
        <v>0</v>
      </c>
      <c r="X61">
        <v>38719006.957553647</v>
      </c>
      <c r="Y61">
        <v>1</v>
      </c>
      <c r="Z61">
        <v>0</v>
      </c>
      <c r="AA61">
        <v>0</v>
      </c>
      <c r="AB61">
        <v>0</v>
      </c>
      <c r="AC61">
        <v>0</v>
      </c>
      <c r="AD61">
        <v>0</v>
      </c>
      <c r="AE61">
        <v>0</v>
      </c>
      <c r="AF61">
        <v>0</v>
      </c>
      <c r="AG61">
        <v>0</v>
      </c>
      <c r="AH61">
        <v>0</v>
      </c>
      <c r="AI61">
        <v>0</v>
      </c>
      <c r="AJ61">
        <v>0</v>
      </c>
      <c r="AK61">
        <v>0</v>
      </c>
      <c r="AL61">
        <v>0</v>
      </c>
      <c r="AM61">
        <v>13.129999999999999</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1.8599999999999998E-2</v>
      </c>
      <c r="BR61">
        <v>0</v>
      </c>
      <c r="BS61">
        <v>0</v>
      </c>
      <c r="BT61">
        <v>0</v>
      </c>
      <c r="BU61">
        <v>0</v>
      </c>
      <c r="BV61">
        <v>0</v>
      </c>
      <c r="BW61">
        <v>112</v>
      </c>
      <c r="BX61">
        <v>0</v>
      </c>
      <c r="BY61">
        <v>0</v>
      </c>
      <c r="BZ61">
        <v>0</v>
      </c>
      <c r="CA61">
        <v>0</v>
      </c>
      <c r="CB61">
        <v>0</v>
      </c>
      <c r="CC61">
        <v>0</v>
      </c>
      <c r="CD61">
        <v>8.6920000000000002</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1</v>
      </c>
      <c r="FR61">
        <v>0</v>
      </c>
      <c r="FS61">
        <v>0</v>
      </c>
      <c r="FT61">
        <v>0</v>
      </c>
      <c r="FU61">
        <v>0</v>
      </c>
      <c r="FV61">
        <v>0</v>
      </c>
      <c r="FW61">
        <v>0</v>
      </c>
      <c r="FX61">
        <v>8.5223999999999993</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1.8599999999999998E-2</v>
      </c>
      <c r="HI61">
        <v>0</v>
      </c>
      <c r="HJ61">
        <v>0</v>
      </c>
      <c r="HK61">
        <v>0</v>
      </c>
      <c r="HL61">
        <v>0</v>
      </c>
      <c r="HM61">
        <v>0</v>
      </c>
      <c r="HN61">
        <v>112</v>
      </c>
      <c r="HO61">
        <v>0</v>
      </c>
      <c r="HP61">
        <v>0</v>
      </c>
      <c r="HQ61">
        <v>0</v>
      </c>
      <c r="HR61">
        <v>0</v>
      </c>
      <c r="HS61">
        <v>0</v>
      </c>
      <c r="HT61">
        <v>0</v>
      </c>
      <c r="HU61">
        <v>8.6920000000000002</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0</v>
      </c>
      <c r="JV61">
        <v>0</v>
      </c>
      <c r="JW61">
        <v>0</v>
      </c>
      <c r="JX61">
        <v>0</v>
      </c>
      <c r="JY61">
        <v>0</v>
      </c>
      <c r="JZ61">
        <v>0</v>
      </c>
      <c r="KA61">
        <v>0</v>
      </c>
      <c r="KB61">
        <v>0</v>
      </c>
      <c r="KC61">
        <v>0</v>
      </c>
      <c r="KD61">
        <v>0</v>
      </c>
      <c r="KE61">
        <v>0</v>
      </c>
      <c r="KF61">
        <v>0</v>
      </c>
      <c r="KG61">
        <v>0</v>
      </c>
      <c r="KH61">
        <v>0</v>
      </c>
      <c r="KI61">
        <v>0</v>
      </c>
      <c r="KJ61">
        <v>0</v>
      </c>
      <c r="KK61">
        <v>0</v>
      </c>
      <c r="KL61">
        <v>0</v>
      </c>
      <c r="KM61">
        <v>0</v>
      </c>
      <c r="KN61">
        <v>0</v>
      </c>
      <c r="KO61">
        <v>0</v>
      </c>
      <c r="KP61">
        <v>0</v>
      </c>
      <c r="KQ61">
        <v>0</v>
      </c>
      <c r="KR61">
        <v>0</v>
      </c>
      <c r="KS61">
        <v>0</v>
      </c>
      <c r="KT61">
        <v>0</v>
      </c>
      <c r="KU61">
        <v>0</v>
      </c>
      <c r="KV61">
        <v>0</v>
      </c>
      <c r="KW61">
        <v>0</v>
      </c>
      <c r="KX61">
        <v>0</v>
      </c>
      <c r="KY61">
        <v>0</v>
      </c>
      <c r="KZ61">
        <v>0</v>
      </c>
      <c r="LA61">
        <v>0</v>
      </c>
      <c r="LB61">
        <v>0</v>
      </c>
      <c r="LC61">
        <v>0</v>
      </c>
      <c r="LD61">
        <v>0</v>
      </c>
      <c r="LE61">
        <v>0</v>
      </c>
      <c r="LF61">
        <v>0</v>
      </c>
      <c r="LG61">
        <v>0</v>
      </c>
      <c r="LH61">
        <v>0.99506124131225848</v>
      </c>
      <c r="LI61">
        <v>1</v>
      </c>
      <c r="LJ61">
        <v>0</v>
      </c>
      <c r="LK61">
        <v>0</v>
      </c>
      <c r="LL61">
        <v>0</v>
      </c>
      <c r="LM61">
        <v>1</v>
      </c>
      <c r="LN61">
        <v>0</v>
      </c>
      <c r="LO61">
        <v>1</v>
      </c>
      <c r="LP61">
        <v>1</v>
      </c>
      <c r="LQ61">
        <v>1395</v>
      </c>
      <c r="LR61">
        <v>4.91460781289436E-3</v>
      </c>
      <c r="LS61">
        <v>0</v>
      </c>
      <c r="LT61">
        <v>0</v>
      </c>
      <c r="LU61">
        <v>0</v>
      </c>
      <c r="LV61">
        <v>0</v>
      </c>
      <c r="LW61">
        <v>0</v>
      </c>
      <c r="LX61">
        <v>0</v>
      </c>
      <c r="LY61">
        <v>1.0832025117739403</v>
      </c>
      <c r="LZ61">
        <v>0</v>
      </c>
      <c r="MA61">
        <v>0</v>
      </c>
      <c r="MB61">
        <v>0</v>
      </c>
      <c r="MC61">
        <v>0</v>
      </c>
      <c r="MD61">
        <v>0</v>
      </c>
      <c r="ME61">
        <v>0</v>
      </c>
      <c r="MF61">
        <v>0</v>
      </c>
      <c r="MG61">
        <v>0</v>
      </c>
      <c r="MH61">
        <v>0</v>
      </c>
      <c r="MI61">
        <v>0</v>
      </c>
      <c r="MJ61">
        <v>0</v>
      </c>
      <c r="MK61">
        <v>0</v>
      </c>
      <c r="ML61">
        <v>0</v>
      </c>
      <c r="MM61">
        <v>0</v>
      </c>
      <c r="MN61">
        <v>0</v>
      </c>
      <c r="MO61">
        <v>0</v>
      </c>
      <c r="MP61">
        <v>0</v>
      </c>
      <c r="MQ61">
        <v>0</v>
      </c>
    </row>
    <row r="62" spans="1:355" x14ac:dyDescent="0.2">
      <c r="A62" t="str">
        <v>GS TPDDTEC</v>
      </c>
      <c r="B62" t="str">
        <v>GS TPDDTEC v2</v>
      </c>
      <c r="C62" t="str">
        <v>GS2758</v>
      </c>
      <c r="D62" t="str">
        <v>Dec 2019-Nov 2020</v>
      </c>
      <c r="E62" t="str">
        <v>domestic</v>
      </c>
      <c r="F62">
        <v>2119324</v>
      </c>
      <c r="G62" t="str">
        <v>firewood</v>
      </c>
      <c r="H62">
        <v>269044</v>
      </c>
      <c r="I62">
        <v>7.3470035238348639E-3</v>
      </c>
      <c r="J62">
        <v>7.2721629970048593E-3</v>
      </c>
      <c r="K62" t="str">
        <v>gs_imp_firewood</v>
      </c>
      <c r="L62">
        <v>1</v>
      </c>
      <c r="M62" t="str">
        <v>Central America</v>
      </c>
      <c r="N62" t="str">
        <v>Honduras</v>
      </c>
      <c r="O62" t="str">
        <v>Honduras tot</v>
      </c>
      <c r="P62">
        <v>4.5</v>
      </c>
      <c r="Q62">
        <v>0.69</v>
      </c>
      <c r="R62">
        <v>0.63600000000000001</v>
      </c>
      <c r="S62">
        <v>0.63700000000000001</v>
      </c>
      <c r="T62">
        <v>36619555.050869092</v>
      </c>
      <c r="U62">
        <v>0</v>
      </c>
      <c r="V62">
        <v>1</v>
      </c>
      <c r="W62">
        <v>0</v>
      </c>
      <c r="X62">
        <v>36619555.050869092</v>
      </c>
      <c r="Y62">
        <v>1</v>
      </c>
      <c r="Z62">
        <v>0</v>
      </c>
      <c r="AA62">
        <v>0</v>
      </c>
      <c r="AB62">
        <v>0</v>
      </c>
      <c r="AC62">
        <v>0</v>
      </c>
      <c r="AD62">
        <v>0</v>
      </c>
      <c r="AE62">
        <v>0</v>
      </c>
      <c r="AF62">
        <v>0</v>
      </c>
      <c r="AG62">
        <v>0</v>
      </c>
      <c r="AH62">
        <v>0</v>
      </c>
      <c r="AI62">
        <v>0</v>
      </c>
      <c r="AJ62">
        <v>0</v>
      </c>
      <c r="AK62">
        <v>0</v>
      </c>
      <c r="AL62">
        <v>0</v>
      </c>
      <c r="AM62">
        <v>13.129999999999999</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1.8599999999999998E-2</v>
      </c>
      <c r="BR62">
        <v>0</v>
      </c>
      <c r="BS62">
        <v>0</v>
      </c>
      <c r="BT62">
        <v>0</v>
      </c>
      <c r="BU62">
        <v>0</v>
      </c>
      <c r="BV62">
        <v>0</v>
      </c>
      <c r="BW62">
        <v>112</v>
      </c>
      <c r="BX62">
        <v>0</v>
      </c>
      <c r="BY62">
        <v>0</v>
      </c>
      <c r="BZ62">
        <v>0</v>
      </c>
      <c r="CA62">
        <v>0</v>
      </c>
      <c r="CB62">
        <v>0</v>
      </c>
      <c r="CC62">
        <v>0</v>
      </c>
      <c r="CD62">
        <v>8.6920000000000002</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1</v>
      </c>
      <c r="FR62">
        <v>0</v>
      </c>
      <c r="FS62">
        <v>0</v>
      </c>
      <c r="FT62">
        <v>0</v>
      </c>
      <c r="FU62">
        <v>0</v>
      </c>
      <c r="FV62">
        <v>0</v>
      </c>
      <c r="FW62">
        <v>0</v>
      </c>
      <c r="FX62">
        <v>8.5223999999999993</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c r="GV62">
        <v>0</v>
      </c>
      <c r="GW62">
        <v>0</v>
      </c>
      <c r="GX62">
        <v>0</v>
      </c>
      <c r="GY62">
        <v>0</v>
      </c>
      <c r="GZ62">
        <v>0</v>
      </c>
      <c r="HA62">
        <v>0</v>
      </c>
      <c r="HB62">
        <v>0</v>
      </c>
      <c r="HC62">
        <v>0</v>
      </c>
      <c r="HD62">
        <v>0</v>
      </c>
      <c r="HE62">
        <v>0</v>
      </c>
      <c r="HF62">
        <v>0</v>
      </c>
      <c r="HG62">
        <v>0</v>
      </c>
      <c r="HH62">
        <v>1.8599999999999998E-2</v>
      </c>
      <c r="HI62">
        <v>0</v>
      </c>
      <c r="HJ62">
        <v>0</v>
      </c>
      <c r="HK62">
        <v>0</v>
      </c>
      <c r="HL62">
        <v>0</v>
      </c>
      <c r="HM62">
        <v>0</v>
      </c>
      <c r="HN62">
        <v>112</v>
      </c>
      <c r="HO62">
        <v>0</v>
      </c>
      <c r="HP62">
        <v>0</v>
      </c>
      <c r="HQ62">
        <v>0</v>
      </c>
      <c r="HR62">
        <v>0</v>
      </c>
      <c r="HS62">
        <v>0</v>
      </c>
      <c r="HT62">
        <v>0</v>
      </c>
      <c r="HU62">
        <v>8.6920000000000002</v>
      </c>
      <c r="HV62">
        <v>0</v>
      </c>
      <c r="HW62">
        <v>0</v>
      </c>
      <c r="HX62">
        <v>0</v>
      </c>
      <c r="HY62">
        <v>0</v>
      </c>
      <c r="HZ62">
        <v>0</v>
      </c>
      <c r="IA62">
        <v>0</v>
      </c>
      <c r="IB62">
        <v>0</v>
      </c>
      <c r="IC62">
        <v>0</v>
      </c>
      <c r="ID62">
        <v>0</v>
      </c>
      <c r="IE62">
        <v>0</v>
      </c>
      <c r="IF62">
        <v>0</v>
      </c>
      <c r="IG62">
        <v>0</v>
      </c>
      <c r="IH62">
        <v>0</v>
      </c>
      <c r="II62">
        <v>0</v>
      </c>
      <c r="IJ62">
        <v>0</v>
      </c>
      <c r="IK62">
        <v>0</v>
      </c>
      <c r="IL62">
        <v>0</v>
      </c>
      <c r="IM62">
        <v>0</v>
      </c>
      <c r="IN62">
        <v>0</v>
      </c>
      <c r="IO62">
        <v>0</v>
      </c>
      <c r="IP62">
        <v>0</v>
      </c>
      <c r="IQ62">
        <v>0</v>
      </c>
      <c r="IR62">
        <v>0</v>
      </c>
      <c r="IS62">
        <v>0</v>
      </c>
      <c r="IT62">
        <v>0</v>
      </c>
      <c r="IU62">
        <v>0</v>
      </c>
      <c r="IV62">
        <v>0</v>
      </c>
      <c r="IW62">
        <v>0</v>
      </c>
      <c r="IX62">
        <v>0</v>
      </c>
      <c r="IY62">
        <v>0</v>
      </c>
      <c r="IZ62">
        <v>0</v>
      </c>
      <c r="JA62">
        <v>0</v>
      </c>
      <c r="JB62">
        <v>0</v>
      </c>
      <c r="JC62">
        <v>0</v>
      </c>
      <c r="JD62">
        <v>0</v>
      </c>
      <c r="JE62">
        <v>0</v>
      </c>
      <c r="JF62">
        <v>0</v>
      </c>
      <c r="JG62">
        <v>0</v>
      </c>
      <c r="JH62">
        <v>0</v>
      </c>
      <c r="JI62">
        <v>0</v>
      </c>
      <c r="JJ62">
        <v>0</v>
      </c>
      <c r="JK62">
        <v>0</v>
      </c>
      <c r="JL62">
        <v>0</v>
      </c>
      <c r="JM62">
        <v>0</v>
      </c>
      <c r="JN62">
        <v>0</v>
      </c>
      <c r="JO62">
        <v>0</v>
      </c>
      <c r="JP62">
        <v>0</v>
      </c>
      <c r="JQ62">
        <v>0</v>
      </c>
      <c r="JR62">
        <v>0</v>
      </c>
      <c r="JS62">
        <v>0</v>
      </c>
      <c r="JT62">
        <v>0</v>
      </c>
      <c r="JU62">
        <v>0</v>
      </c>
      <c r="JV62">
        <v>0</v>
      </c>
      <c r="JW62">
        <v>0</v>
      </c>
      <c r="JX62">
        <v>0</v>
      </c>
      <c r="JY62">
        <v>0</v>
      </c>
      <c r="JZ62">
        <v>0</v>
      </c>
      <c r="KA62">
        <v>0</v>
      </c>
      <c r="KB62">
        <v>0</v>
      </c>
      <c r="KC62">
        <v>0</v>
      </c>
      <c r="KD62">
        <v>0</v>
      </c>
      <c r="KE62">
        <v>0</v>
      </c>
      <c r="KF62">
        <v>0</v>
      </c>
      <c r="KG62">
        <v>0</v>
      </c>
      <c r="KH62">
        <v>0</v>
      </c>
      <c r="KI62">
        <v>0</v>
      </c>
      <c r="KJ62">
        <v>0</v>
      </c>
      <c r="KK62">
        <v>0</v>
      </c>
      <c r="KL62">
        <v>0</v>
      </c>
      <c r="KM62">
        <v>0</v>
      </c>
      <c r="KN62">
        <v>0</v>
      </c>
      <c r="KO62">
        <v>0</v>
      </c>
      <c r="KP62">
        <v>0</v>
      </c>
      <c r="KQ62">
        <v>0</v>
      </c>
      <c r="KR62">
        <v>0</v>
      </c>
      <c r="KS62">
        <v>0</v>
      </c>
      <c r="KT62">
        <v>0</v>
      </c>
      <c r="KU62">
        <v>0</v>
      </c>
      <c r="KV62">
        <v>0</v>
      </c>
      <c r="KW62">
        <v>0</v>
      </c>
      <c r="KX62">
        <v>0</v>
      </c>
      <c r="KY62">
        <v>0</v>
      </c>
      <c r="KZ62">
        <v>0</v>
      </c>
      <c r="LA62">
        <v>0</v>
      </c>
      <c r="LB62">
        <v>0</v>
      </c>
      <c r="LC62">
        <v>0</v>
      </c>
      <c r="LD62">
        <v>0</v>
      </c>
      <c r="LE62">
        <v>0</v>
      </c>
      <c r="LF62">
        <v>0</v>
      </c>
      <c r="LG62">
        <v>0</v>
      </c>
      <c r="LH62">
        <v>0.99402940959136921</v>
      </c>
      <c r="LI62">
        <v>1</v>
      </c>
      <c r="LJ62">
        <v>0</v>
      </c>
      <c r="LK62">
        <v>0</v>
      </c>
      <c r="LL62">
        <v>0</v>
      </c>
      <c r="LM62">
        <v>1</v>
      </c>
      <c r="LN62">
        <v>0</v>
      </c>
      <c r="LO62">
        <v>1</v>
      </c>
      <c r="LP62">
        <v>1</v>
      </c>
      <c r="LQ62">
        <v>296</v>
      </c>
      <c r="LR62">
        <v>5.96406796675475E-3</v>
      </c>
      <c r="LS62">
        <v>0</v>
      </c>
      <c r="LT62">
        <v>0</v>
      </c>
      <c r="LU62">
        <v>0</v>
      </c>
      <c r="LV62">
        <v>0</v>
      </c>
      <c r="LW62">
        <v>0</v>
      </c>
      <c r="LX62">
        <v>0</v>
      </c>
      <c r="LY62">
        <v>1.0832025117739403</v>
      </c>
      <c r="LZ62">
        <v>0</v>
      </c>
      <c r="MA62">
        <v>0</v>
      </c>
      <c r="MB62">
        <v>0</v>
      </c>
      <c r="MC62">
        <v>0</v>
      </c>
      <c r="MD62">
        <v>0</v>
      </c>
      <c r="ME62">
        <v>0</v>
      </c>
      <c r="MF62">
        <v>0</v>
      </c>
      <c r="MG62">
        <v>0</v>
      </c>
      <c r="MH62">
        <v>0</v>
      </c>
      <c r="MI62">
        <v>0</v>
      </c>
      <c r="MJ62">
        <v>0</v>
      </c>
      <c r="MK62">
        <v>0</v>
      </c>
      <c r="ML62">
        <v>0</v>
      </c>
      <c r="MM62">
        <v>0</v>
      </c>
      <c r="MN62">
        <v>0</v>
      </c>
      <c r="MO62">
        <v>0</v>
      </c>
      <c r="MP62">
        <v>0</v>
      </c>
      <c r="MQ62">
        <v>0</v>
      </c>
    </row>
    <row r="63" spans="1:355" x14ac:dyDescent="0.2">
      <c r="A63" t="str">
        <v>GS TPDDTEC</v>
      </c>
      <c r="B63" t="str">
        <v>GS TPDDTEC v2</v>
      </c>
      <c r="C63" t="str">
        <v>GS2758</v>
      </c>
      <c r="D63" t="str">
        <v>Dec 2020-Nov 2021</v>
      </c>
      <c r="E63" t="str">
        <v>domestic</v>
      </c>
      <c r="F63">
        <v>2119324</v>
      </c>
      <c r="G63" t="str">
        <v>firewood</v>
      </c>
      <c r="H63">
        <v>277430</v>
      </c>
      <c r="I63">
        <v>7.3372236749886643E-3</v>
      </c>
      <c r="J63">
        <v>7.3078587532514417E-3</v>
      </c>
      <c r="K63" t="str">
        <v>gs_imp_firewood</v>
      </c>
      <c r="L63">
        <v>1</v>
      </c>
      <c r="M63" t="str">
        <v>Central America</v>
      </c>
      <c r="N63" t="str">
        <v>Honduras</v>
      </c>
      <c r="O63" t="str">
        <v>Honduras tot</v>
      </c>
      <c r="P63">
        <v>4.5</v>
      </c>
      <c r="Q63">
        <v>0.69</v>
      </c>
      <c r="R63">
        <v>0.63600000000000001</v>
      </c>
      <c r="S63">
        <v>0.63700000000000001</v>
      </c>
      <c r="T63">
        <v>37811304.696313299</v>
      </c>
      <c r="U63">
        <v>0</v>
      </c>
      <c r="V63">
        <v>1</v>
      </c>
      <c r="W63">
        <v>0</v>
      </c>
      <c r="X63">
        <v>37811304.696313299</v>
      </c>
      <c r="Y63">
        <v>1</v>
      </c>
      <c r="Z63">
        <v>0</v>
      </c>
      <c r="AA63">
        <v>0</v>
      </c>
      <c r="AB63">
        <v>0</v>
      </c>
      <c r="AC63">
        <v>0</v>
      </c>
      <c r="AD63">
        <v>0</v>
      </c>
      <c r="AE63">
        <v>0</v>
      </c>
      <c r="AF63">
        <v>0</v>
      </c>
      <c r="AG63">
        <v>0</v>
      </c>
      <c r="AH63">
        <v>0</v>
      </c>
      <c r="AI63">
        <v>0</v>
      </c>
      <c r="AJ63">
        <v>0</v>
      </c>
      <c r="AK63">
        <v>0</v>
      </c>
      <c r="AL63">
        <v>0</v>
      </c>
      <c r="AM63">
        <v>13.129999999999999</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1.8599999999999998E-2</v>
      </c>
      <c r="BR63">
        <v>0</v>
      </c>
      <c r="BS63">
        <v>0</v>
      </c>
      <c r="BT63">
        <v>0</v>
      </c>
      <c r="BU63">
        <v>0</v>
      </c>
      <c r="BV63">
        <v>0</v>
      </c>
      <c r="BW63">
        <v>112</v>
      </c>
      <c r="BX63">
        <v>0</v>
      </c>
      <c r="BY63">
        <v>0</v>
      </c>
      <c r="BZ63">
        <v>0</v>
      </c>
      <c r="CA63">
        <v>0</v>
      </c>
      <c r="CB63">
        <v>0</v>
      </c>
      <c r="CC63">
        <v>0</v>
      </c>
      <c r="CD63">
        <v>8.6920000000000002</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1</v>
      </c>
      <c r="FR63">
        <v>0</v>
      </c>
      <c r="FS63">
        <v>0</v>
      </c>
      <c r="FT63">
        <v>0</v>
      </c>
      <c r="FU63">
        <v>0</v>
      </c>
      <c r="FV63">
        <v>0</v>
      </c>
      <c r="FW63">
        <v>0</v>
      </c>
      <c r="FX63">
        <v>8.5223999999999993</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1.8599999999999998E-2</v>
      </c>
      <c r="HI63">
        <v>0</v>
      </c>
      <c r="HJ63">
        <v>0</v>
      </c>
      <c r="HK63">
        <v>0</v>
      </c>
      <c r="HL63">
        <v>0</v>
      </c>
      <c r="HM63">
        <v>0</v>
      </c>
      <c r="HN63">
        <v>112</v>
      </c>
      <c r="HO63">
        <v>0</v>
      </c>
      <c r="HP63">
        <v>0</v>
      </c>
      <c r="HQ63">
        <v>0</v>
      </c>
      <c r="HR63">
        <v>0</v>
      </c>
      <c r="HS63">
        <v>0</v>
      </c>
      <c r="HT63">
        <v>0</v>
      </c>
      <c r="HU63">
        <v>8.6920000000000002</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0</v>
      </c>
      <c r="JV63">
        <v>0</v>
      </c>
      <c r="JW63">
        <v>0</v>
      </c>
      <c r="JX63">
        <v>0</v>
      </c>
      <c r="JY63">
        <v>0</v>
      </c>
      <c r="JZ63">
        <v>0</v>
      </c>
      <c r="KA63">
        <v>0</v>
      </c>
      <c r="KB63">
        <v>0</v>
      </c>
      <c r="KC63">
        <v>0</v>
      </c>
      <c r="KD63">
        <v>0</v>
      </c>
      <c r="KE63">
        <v>0</v>
      </c>
      <c r="KF63">
        <v>0</v>
      </c>
      <c r="KG63">
        <v>0</v>
      </c>
      <c r="KH63">
        <v>0</v>
      </c>
      <c r="KI63">
        <v>0</v>
      </c>
      <c r="KJ63">
        <v>0</v>
      </c>
      <c r="KK63">
        <v>0</v>
      </c>
      <c r="KL63">
        <v>0</v>
      </c>
      <c r="KM63">
        <v>0</v>
      </c>
      <c r="KN63">
        <v>0</v>
      </c>
      <c r="KO63">
        <v>0</v>
      </c>
      <c r="KP63">
        <v>0</v>
      </c>
      <c r="KQ63">
        <v>0</v>
      </c>
      <c r="KR63">
        <v>0</v>
      </c>
      <c r="KS63">
        <v>0</v>
      </c>
      <c r="KT63">
        <v>0</v>
      </c>
      <c r="KU63">
        <v>0</v>
      </c>
      <c r="KV63">
        <v>0</v>
      </c>
      <c r="KW63">
        <v>0</v>
      </c>
      <c r="KX63">
        <v>0</v>
      </c>
      <c r="KY63">
        <v>0</v>
      </c>
      <c r="KZ63">
        <v>0</v>
      </c>
      <c r="LA63">
        <v>0</v>
      </c>
      <c r="LB63">
        <v>0</v>
      </c>
      <c r="LC63">
        <v>0</v>
      </c>
      <c r="LD63">
        <v>0</v>
      </c>
      <c r="LE63">
        <v>0</v>
      </c>
      <c r="LF63">
        <v>0</v>
      </c>
      <c r="LG63">
        <v>0</v>
      </c>
      <c r="LH63">
        <v>0.99715693639229241</v>
      </c>
      <c r="LI63">
        <v>1</v>
      </c>
      <c r="LJ63">
        <v>0</v>
      </c>
      <c r="LK63">
        <v>0</v>
      </c>
      <c r="LL63">
        <v>0</v>
      </c>
      <c r="LM63">
        <v>1</v>
      </c>
      <c r="LN63">
        <v>0</v>
      </c>
      <c r="LO63">
        <v>1</v>
      </c>
      <c r="LP63">
        <v>1</v>
      </c>
      <c r="LQ63">
        <v>691</v>
      </c>
      <c r="LR63">
        <v>2.8360199632859111E-3</v>
      </c>
      <c r="LS63">
        <v>0</v>
      </c>
      <c r="LT63">
        <v>0</v>
      </c>
      <c r="LU63">
        <v>0</v>
      </c>
      <c r="LV63">
        <v>0</v>
      </c>
      <c r="LW63">
        <v>0</v>
      </c>
      <c r="LX63">
        <v>0</v>
      </c>
      <c r="LY63">
        <v>1.0832025117739403</v>
      </c>
      <c r="LZ63">
        <v>0</v>
      </c>
      <c r="MA63">
        <v>0</v>
      </c>
      <c r="MB63">
        <v>0</v>
      </c>
      <c r="MC63">
        <v>0</v>
      </c>
      <c r="MD63">
        <v>0</v>
      </c>
      <c r="ME63">
        <v>0</v>
      </c>
      <c r="MF63">
        <v>0</v>
      </c>
      <c r="MG63">
        <v>0</v>
      </c>
      <c r="MH63">
        <v>0</v>
      </c>
      <c r="MI63">
        <v>0</v>
      </c>
      <c r="MJ63">
        <v>0</v>
      </c>
      <c r="MK63">
        <v>0</v>
      </c>
      <c r="ML63">
        <v>0</v>
      </c>
      <c r="MM63">
        <v>0</v>
      </c>
      <c r="MN63">
        <v>0</v>
      </c>
      <c r="MO63">
        <v>0</v>
      </c>
      <c r="MP63">
        <v>0</v>
      </c>
      <c r="MQ63">
        <v>0</v>
      </c>
    </row>
    <row r="64" spans="1:355" x14ac:dyDescent="0.2">
      <c r="A64" t="str">
        <v>GS Simplified</v>
      </c>
      <c r="B64" t="str">
        <v>The Gold Standard Simplified Methodology for Efficient Cookstoves, Version 1.1,</v>
      </c>
      <c r="C64" t="str">
        <v>GS3112</v>
      </c>
      <c r="D64">
        <v>1</v>
      </c>
      <c r="E64" t="str">
        <v>1-2 years</v>
      </c>
      <c r="F64">
        <v>696</v>
      </c>
      <c r="G64" t="str">
        <v>firewood</v>
      </c>
      <c r="H64">
        <v>36049.309792223517</v>
      </c>
      <c r="I64">
        <v>2.8608619757438348E-3</v>
      </c>
      <c r="J64">
        <v>2.6978112307885081E-3</v>
      </c>
      <c r="K64" t="str">
        <v>gs_simple_firewood</v>
      </c>
      <c r="L64">
        <v>1</v>
      </c>
      <c r="M64" t="str">
        <v>Asia</v>
      </c>
      <c r="N64" t="str">
        <v>Bangladesh</v>
      </c>
      <c r="O64" t="str">
        <v>Bangladesh tot</v>
      </c>
      <c r="P64">
        <v>4.5</v>
      </c>
      <c r="Q64">
        <v>0.83</v>
      </c>
      <c r="R64">
        <v>0.46600000000000003</v>
      </c>
      <c r="S64">
        <v>0.52300000000000002</v>
      </c>
      <c r="T64">
        <v>12600855.999999987</v>
      </c>
      <c r="U64">
        <v>0</v>
      </c>
      <c r="V64">
        <v>1</v>
      </c>
      <c r="W64">
        <v>0</v>
      </c>
      <c r="X64">
        <v>12600855.999999987</v>
      </c>
      <c r="Y64">
        <v>1</v>
      </c>
      <c r="Z64">
        <v>0</v>
      </c>
      <c r="AA64">
        <v>0</v>
      </c>
      <c r="AB64">
        <v>0</v>
      </c>
      <c r="AC64">
        <v>0</v>
      </c>
      <c r="AD64">
        <v>0</v>
      </c>
      <c r="AE64">
        <v>0</v>
      </c>
      <c r="AF64">
        <v>0</v>
      </c>
      <c r="AG64">
        <v>0</v>
      </c>
      <c r="AH64">
        <v>0</v>
      </c>
      <c r="AI64">
        <v>0</v>
      </c>
      <c r="AJ64">
        <v>0</v>
      </c>
      <c r="AK64">
        <v>0</v>
      </c>
      <c r="AL64">
        <v>0</v>
      </c>
      <c r="AM64">
        <v>2.9173698630136986</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1.5598214285714286E-2</v>
      </c>
      <c r="BR64">
        <v>0</v>
      </c>
      <c r="BS64">
        <v>0</v>
      </c>
      <c r="BT64">
        <v>0</v>
      </c>
      <c r="BU64">
        <v>0</v>
      </c>
      <c r="BV64">
        <v>0</v>
      </c>
      <c r="BW64">
        <v>112</v>
      </c>
      <c r="BX64">
        <v>0</v>
      </c>
      <c r="BY64">
        <v>0</v>
      </c>
      <c r="BZ64">
        <v>0</v>
      </c>
      <c r="CA64">
        <v>0</v>
      </c>
      <c r="CB64">
        <v>0</v>
      </c>
      <c r="CC64">
        <v>0</v>
      </c>
      <c r="CD64">
        <v>34</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1</v>
      </c>
      <c r="FR64">
        <v>0</v>
      </c>
      <c r="FS64">
        <v>0</v>
      </c>
      <c r="FT64">
        <v>0</v>
      </c>
      <c r="FU64">
        <v>0</v>
      </c>
      <c r="FV64">
        <v>0</v>
      </c>
      <c r="FW64">
        <v>0</v>
      </c>
      <c r="FX64">
        <v>1.4909999999999999</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0.2165</v>
      </c>
      <c r="GU64">
        <v>0</v>
      </c>
      <c r="GV64">
        <v>0</v>
      </c>
      <c r="GW64">
        <v>0</v>
      </c>
      <c r="GX64">
        <v>0</v>
      </c>
      <c r="GY64">
        <v>0</v>
      </c>
      <c r="GZ64">
        <v>0</v>
      </c>
      <c r="HA64">
        <v>0</v>
      </c>
      <c r="HB64">
        <v>0</v>
      </c>
      <c r="HC64">
        <v>0</v>
      </c>
      <c r="HD64">
        <v>0</v>
      </c>
      <c r="HE64">
        <v>0</v>
      </c>
      <c r="HF64">
        <v>0</v>
      </c>
      <c r="HG64">
        <v>0</v>
      </c>
      <c r="HH64">
        <v>1.5598214285714286E-2</v>
      </c>
      <c r="HI64">
        <v>0</v>
      </c>
      <c r="HJ64">
        <v>0</v>
      </c>
      <c r="HK64">
        <v>0</v>
      </c>
      <c r="HL64">
        <v>0</v>
      </c>
      <c r="HM64">
        <v>0</v>
      </c>
      <c r="HN64">
        <v>112</v>
      </c>
      <c r="HO64">
        <v>0</v>
      </c>
      <c r="HP64">
        <v>0</v>
      </c>
      <c r="HQ64">
        <v>0</v>
      </c>
      <c r="HR64">
        <v>0</v>
      </c>
      <c r="HS64">
        <v>0</v>
      </c>
      <c r="HT64">
        <v>0</v>
      </c>
      <c r="HU64">
        <v>34</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0</v>
      </c>
      <c r="JV64">
        <v>0</v>
      </c>
      <c r="JW64">
        <v>0</v>
      </c>
      <c r="JX64">
        <v>0</v>
      </c>
      <c r="JY64">
        <v>0</v>
      </c>
      <c r="JZ64">
        <v>0</v>
      </c>
      <c r="KA64">
        <v>0</v>
      </c>
      <c r="KB64">
        <v>0</v>
      </c>
      <c r="KC64">
        <v>0</v>
      </c>
      <c r="KD64">
        <v>0</v>
      </c>
      <c r="KE64">
        <v>0</v>
      </c>
      <c r="KF64">
        <v>0</v>
      </c>
      <c r="KG64">
        <v>0</v>
      </c>
      <c r="KH64">
        <v>0</v>
      </c>
      <c r="KI64">
        <v>0</v>
      </c>
      <c r="KJ64">
        <v>0</v>
      </c>
      <c r="KK64">
        <v>0</v>
      </c>
      <c r="KL64">
        <v>0</v>
      </c>
      <c r="KM64">
        <v>0</v>
      </c>
      <c r="KN64">
        <v>0</v>
      </c>
      <c r="KO64">
        <v>0</v>
      </c>
      <c r="KP64">
        <v>0</v>
      </c>
      <c r="KQ64">
        <v>0</v>
      </c>
      <c r="KR64">
        <v>0</v>
      </c>
      <c r="KS64">
        <v>0</v>
      </c>
      <c r="KT64">
        <v>0</v>
      </c>
      <c r="KU64">
        <v>0</v>
      </c>
      <c r="KV64">
        <v>0</v>
      </c>
      <c r="KW64">
        <v>0</v>
      </c>
      <c r="KX64">
        <v>0</v>
      </c>
      <c r="KY64">
        <v>0</v>
      </c>
      <c r="KZ64">
        <v>0</v>
      </c>
      <c r="LA64">
        <v>0</v>
      </c>
      <c r="LB64">
        <v>0</v>
      </c>
      <c r="LC64">
        <v>0</v>
      </c>
      <c r="LD64">
        <v>0</v>
      </c>
      <c r="LE64">
        <v>0</v>
      </c>
      <c r="LF64">
        <v>0</v>
      </c>
      <c r="LG64">
        <v>0</v>
      </c>
      <c r="LH64">
        <v>0.98040000000000005</v>
      </c>
      <c r="LI64">
        <v>0.98699999999999999</v>
      </c>
      <c r="LJ64">
        <v>0</v>
      </c>
      <c r="LK64">
        <v>0</v>
      </c>
      <c r="LL64">
        <v>0</v>
      </c>
      <c r="LM64">
        <v>1</v>
      </c>
      <c r="LN64">
        <v>0</v>
      </c>
      <c r="LO64">
        <v>1</v>
      </c>
      <c r="LP64">
        <v>0.78</v>
      </c>
      <c r="LQ64">
        <v>0</v>
      </c>
      <c r="LR64">
        <v>1.3000000000000012E-2</v>
      </c>
      <c r="LS64">
        <v>0</v>
      </c>
      <c r="LT64">
        <v>0</v>
      </c>
      <c r="LU64">
        <v>0</v>
      </c>
      <c r="LV64">
        <v>0</v>
      </c>
      <c r="LW64">
        <v>0</v>
      </c>
      <c r="LX64">
        <v>0</v>
      </c>
      <c r="LY64">
        <v>1.5869980879541108</v>
      </c>
      <c r="LZ64">
        <v>0</v>
      </c>
      <c r="MA64">
        <v>0</v>
      </c>
      <c r="MB64">
        <v>0</v>
      </c>
      <c r="MC64">
        <v>0</v>
      </c>
      <c r="MD64">
        <v>0</v>
      </c>
      <c r="ME64">
        <v>0</v>
      </c>
      <c r="MF64">
        <v>0</v>
      </c>
      <c r="MG64">
        <v>0</v>
      </c>
      <c r="MH64">
        <v>0</v>
      </c>
      <c r="MI64">
        <v>0</v>
      </c>
      <c r="MJ64">
        <v>0</v>
      </c>
      <c r="MK64">
        <v>0</v>
      </c>
      <c r="ML64">
        <v>0</v>
      </c>
      <c r="MM64">
        <v>0</v>
      </c>
      <c r="MN64">
        <v>0</v>
      </c>
      <c r="MO64">
        <v>0</v>
      </c>
      <c r="MP64">
        <v>0</v>
      </c>
      <c r="MQ64">
        <v>0</v>
      </c>
    </row>
    <row r="65" spans="1:355" x14ac:dyDescent="0.2">
      <c r="A65" t="str">
        <v>GS Simplified</v>
      </c>
      <c r="B65" t="str">
        <v>The Gold Standard Simplified Methodology for Efficient Cookstoves, Version 1.1,</v>
      </c>
      <c r="C65" t="str">
        <v>GS3112</v>
      </c>
      <c r="D65">
        <v>1</v>
      </c>
      <c r="E65" t="str">
        <v>2-3 years</v>
      </c>
      <c r="F65">
        <v>696</v>
      </c>
      <c r="G65" t="str">
        <v>firewood</v>
      </c>
      <c r="H65">
        <v>92361.753325743091</v>
      </c>
      <c r="I65">
        <v>2.7899718717776033E-3</v>
      </c>
      <c r="J65">
        <v>2.6579135665112268E-3</v>
      </c>
      <c r="K65" t="str">
        <v>gs_simple_firewood</v>
      </c>
      <c r="L65">
        <v>1</v>
      </c>
      <c r="M65" t="str">
        <v>Asia</v>
      </c>
      <c r="N65" t="str">
        <v>Bangladesh</v>
      </c>
      <c r="O65" t="str">
        <v>Bangladesh tot</v>
      </c>
      <c r="P65">
        <v>4.5</v>
      </c>
      <c r="Q65">
        <v>0.83</v>
      </c>
      <c r="R65">
        <v>0.46600000000000003</v>
      </c>
      <c r="S65">
        <v>0.52300000000000002</v>
      </c>
      <c r="T65">
        <v>33104904.84153007</v>
      </c>
      <c r="U65">
        <v>0</v>
      </c>
      <c r="V65">
        <v>1</v>
      </c>
      <c r="W65">
        <v>0</v>
      </c>
      <c r="X65">
        <v>33104904.84153007</v>
      </c>
      <c r="Y65">
        <v>1</v>
      </c>
      <c r="Z65">
        <v>0</v>
      </c>
      <c r="AA65">
        <v>0</v>
      </c>
      <c r="AB65">
        <v>0</v>
      </c>
      <c r="AC65">
        <v>0</v>
      </c>
      <c r="AD65">
        <v>0</v>
      </c>
      <c r="AE65">
        <v>0</v>
      </c>
      <c r="AF65">
        <v>0</v>
      </c>
      <c r="AG65">
        <v>0</v>
      </c>
      <c r="AH65">
        <v>0</v>
      </c>
      <c r="AI65">
        <v>0</v>
      </c>
      <c r="AJ65">
        <v>0</v>
      </c>
      <c r="AK65">
        <v>0</v>
      </c>
      <c r="AL65">
        <v>0</v>
      </c>
      <c r="AM65">
        <v>2.9173698630136986</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1.5598214285714286E-2</v>
      </c>
      <c r="BR65">
        <v>0</v>
      </c>
      <c r="BS65">
        <v>0</v>
      </c>
      <c r="BT65">
        <v>0</v>
      </c>
      <c r="BU65">
        <v>0</v>
      </c>
      <c r="BV65">
        <v>0</v>
      </c>
      <c r="BW65">
        <v>112</v>
      </c>
      <c r="BX65">
        <v>0</v>
      </c>
      <c r="BY65">
        <v>0</v>
      </c>
      <c r="BZ65">
        <v>0</v>
      </c>
      <c r="CA65">
        <v>0</v>
      </c>
      <c r="CB65">
        <v>0</v>
      </c>
      <c r="CC65">
        <v>0</v>
      </c>
      <c r="CD65">
        <v>34</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1</v>
      </c>
      <c r="FR65">
        <v>0</v>
      </c>
      <c r="FS65">
        <v>0</v>
      </c>
      <c r="FT65">
        <v>0</v>
      </c>
      <c r="FU65">
        <v>0</v>
      </c>
      <c r="FV65">
        <v>0</v>
      </c>
      <c r="FW65">
        <v>0</v>
      </c>
      <c r="FX65">
        <v>1.478</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0.21429999999999999</v>
      </c>
      <c r="GU65">
        <v>0</v>
      </c>
      <c r="GV65">
        <v>0</v>
      </c>
      <c r="GW65">
        <v>0</v>
      </c>
      <c r="GX65">
        <v>0</v>
      </c>
      <c r="GY65">
        <v>0</v>
      </c>
      <c r="GZ65">
        <v>0</v>
      </c>
      <c r="HA65">
        <v>0</v>
      </c>
      <c r="HB65">
        <v>0</v>
      </c>
      <c r="HC65">
        <v>0</v>
      </c>
      <c r="HD65">
        <v>0</v>
      </c>
      <c r="HE65">
        <v>0</v>
      </c>
      <c r="HF65">
        <v>0</v>
      </c>
      <c r="HG65">
        <v>0</v>
      </c>
      <c r="HH65">
        <v>1.5598214285714286E-2</v>
      </c>
      <c r="HI65">
        <v>0</v>
      </c>
      <c r="HJ65">
        <v>0</v>
      </c>
      <c r="HK65">
        <v>0</v>
      </c>
      <c r="HL65">
        <v>0</v>
      </c>
      <c r="HM65">
        <v>0</v>
      </c>
      <c r="HN65">
        <v>112</v>
      </c>
      <c r="HO65">
        <v>0</v>
      </c>
      <c r="HP65">
        <v>0</v>
      </c>
      <c r="HQ65">
        <v>0</v>
      </c>
      <c r="HR65">
        <v>0</v>
      </c>
      <c r="HS65">
        <v>0</v>
      </c>
      <c r="HT65">
        <v>0</v>
      </c>
      <c r="HU65">
        <v>34</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c r="KC65">
        <v>0</v>
      </c>
      <c r="KD65">
        <v>0</v>
      </c>
      <c r="KE65">
        <v>0</v>
      </c>
      <c r="KF65">
        <v>0</v>
      </c>
      <c r="KG65">
        <v>0</v>
      </c>
      <c r="KH65">
        <v>0</v>
      </c>
      <c r="KI65">
        <v>0</v>
      </c>
      <c r="KJ65">
        <v>0</v>
      </c>
      <c r="KK65">
        <v>0</v>
      </c>
      <c r="KL65">
        <v>0</v>
      </c>
      <c r="KM65">
        <v>0</v>
      </c>
      <c r="KN65">
        <v>0</v>
      </c>
      <c r="KO65">
        <v>0</v>
      </c>
      <c r="KP65">
        <v>0</v>
      </c>
      <c r="KQ65">
        <v>0</v>
      </c>
      <c r="KR65">
        <v>0</v>
      </c>
      <c r="KS65">
        <v>0</v>
      </c>
      <c r="KT65">
        <v>0</v>
      </c>
      <c r="KU65">
        <v>0</v>
      </c>
      <c r="KV65">
        <v>0</v>
      </c>
      <c r="KW65">
        <v>0</v>
      </c>
      <c r="KX65">
        <v>0</v>
      </c>
      <c r="KY65">
        <v>0</v>
      </c>
      <c r="KZ65">
        <v>0</v>
      </c>
      <c r="LA65">
        <v>0</v>
      </c>
      <c r="LB65">
        <v>0</v>
      </c>
      <c r="LC65">
        <v>0</v>
      </c>
      <c r="LD65">
        <v>0</v>
      </c>
      <c r="LE65">
        <v>0</v>
      </c>
      <c r="LF65">
        <v>0</v>
      </c>
      <c r="LG65">
        <v>0</v>
      </c>
      <c r="LH65">
        <v>0.97089999999999999</v>
      </c>
      <c r="LI65">
        <v>0.98</v>
      </c>
      <c r="LJ65">
        <v>0</v>
      </c>
      <c r="LK65">
        <v>0</v>
      </c>
      <c r="LL65">
        <v>0</v>
      </c>
      <c r="LM65">
        <v>1</v>
      </c>
      <c r="LN65">
        <v>0</v>
      </c>
      <c r="LO65">
        <v>1</v>
      </c>
      <c r="LP65">
        <v>0.78</v>
      </c>
      <c r="LQ65">
        <v>0</v>
      </c>
      <c r="LR65">
        <v>2.0000000000000018E-2</v>
      </c>
      <c r="LS65">
        <v>0</v>
      </c>
      <c r="LT65">
        <v>0</v>
      </c>
      <c r="LU65">
        <v>0</v>
      </c>
      <c r="LV65">
        <v>0</v>
      </c>
      <c r="LW65">
        <v>0</v>
      </c>
      <c r="LX65">
        <v>0</v>
      </c>
      <c r="LY65">
        <v>1.5869980879541108</v>
      </c>
      <c r="LZ65">
        <v>0</v>
      </c>
      <c r="MA65">
        <v>0</v>
      </c>
      <c r="MB65">
        <v>0</v>
      </c>
      <c r="MC65">
        <v>0</v>
      </c>
      <c r="MD65">
        <v>0</v>
      </c>
      <c r="ME65">
        <v>0</v>
      </c>
      <c r="MF65">
        <v>0</v>
      </c>
      <c r="MG65">
        <v>0</v>
      </c>
      <c r="MH65">
        <v>0</v>
      </c>
      <c r="MI65">
        <v>0</v>
      </c>
      <c r="MJ65">
        <v>0</v>
      </c>
      <c r="MK65">
        <v>0</v>
      </c>
      <c r="ML65">
        <v>0</v>
      </c>
      <c r="MM65">
        <v>0</v>
      </c>
      <c r="MN65">
        <v>0</v>
      </c>
      <c r="MO65">
        <v>0</v>
      </c>
      <c r="MP65">
        <v>0</v>
      </c>
      <c r="MQ65">
        <v>0</v>
      </c>
    </row>
    <row r="66" spans="1:355" x14ac:dyDescent="0.2">
      <c r="A66" t="str">
        <v>GS Simplified</v>
      </c>
      <c r="B66" t="str">
        <v>The Gold Standard Simplified Methodology for Efficient Cookstoves, Version 1.1,</v>
      </c>
      <c r="C66" t="str">
        <v>GS3112</v>
      </c>
      <c r="D66">
        <v>2</v>
      </c>
      <c r="E66" t="str">
        <v>2-3 years</v>
      </c>
      <c r="F66">
        <v>696</v>
      </c>
      <c r="G66" t="str">
        <v>firewood</v>
      </c>
      <c r="H66">
        <v>60498.132596898446</v>
      </c>
      <c r="I66">
        <v>2.788591616216112E-3</v>
      </c>
      <c r="J66">
        <v>2.656271020275873E-3</v>
      </c>
      <c r="K66" t="str">
        <v>gs_simple_firewood</v>
      </c>
      <c r="L66">
        <v>1</v>
      </c>
      <c r="M66" t="str">
        <v>Asia</v>
      </c>
      <c r="N66" t="str">
        <v>Bangladesh</v>
      </c>
      <c r="O66" t="str">
        <v>Bangladesh tot</v>
      </c>
      <c r="P66">
        <v>4.5</v>
      </c>
      <c r="Q66">
        <v>0.83</v>
      </c>
      <c r="R66">
        <v>0.46600000000000003</v>
      </c>
      <c r="S66">
        <v>0.52300000000000002</v>
      </c>
      <c r="T66">
        <v>21694870</v>
      </c>
      <c r="U66">
        <v>0</v>
      </c>
      <c r="V66">
        <v>1</v>
      </c>
      <c r="W66">
        <v>0</v>
      </c>
      <c r="X66">
        <v>21694870</v>
      </c>
      <c r="Y66">
        <v>1</v>
      </c>
      <c r="Z66">
        <v>0</v>
      </c>
      <c r="AA66">
        <v>0</v>
      </c>
      <c r="AB66">
        <v>0</v>
      </c>
      <c r="AC66">
        <v>0</v>
      </c>
      <c r="AD66">
        <v>0</v>
      </c>
      <c r="AE66">
        <v>0</v>
      </c>
      <c r="AF66">
        <v>0</v>
      </c>
      <c r="AG66">
        <v>0</v>
      </c>
      <c r="AH66">
        <v>0</v>
      </c>
      <c r="AI66">
        <v>0</v>
      </c>
      <c r="AJ66">
        <v>0</v>
      </c>
      <c r="AK66">
        <v>0</v>
      </c>
      <c r="AL66">
        <v>0</v>
      </c>
      <c r="AM66">
        <v>2.9173698630136986</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1.5598214285714286E-2</v>
      </c>
      <c r="BR66">
        <v>0</v>
      </c>
      <c r="BS66">
        <v>0</v>
      </c>
      <c r="BT66">
        <v>0</v>
      </c>
      <c r="BU66">
        <v>0</v>
      </c>
      <c r="BV66">
        <v>0</v>
      </c>
      <c r="BW66">
        <v>112</v>
      </c>
      <c r="BX66">
        <v>0</v>
      </c>
      <c r="BY66">
        <v>0</v>
      </c>
      <c r="BZ66">
        <v>0</v>
      </c>
      <c r="CA66">
        <v>0</v>
      </c>
      <c r="CB66">
        <v>0</v>
      </c>
      <c r="CC66">
        <v>0</v>
      </c>
      <c r="CD66">
        <v>34</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1</v>
      </c>
      <c r="FR66">
        <v>0</v>
      </c>
      <c r="FS66">
        <v>0</v>
      </c>
      <c r="FT66">
        <v>0</v>
      </c>
      <c r="FU66">
        <v>0</v>
      </c>
      <c r="FV66">
        <v>0</v>
      </c>
      <c r="FW66">
        <v>0</v>
      </c>
      <c r="FX66">
        <v>1.478</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0.21429999999999999</v>
      </c>
      <c r="GU66">
        <v>0</v>
      </c>
      <c r="GV66">
        <v>0</v>
      </c>
      <c r="GW66">
        <v>0</v>
      </c>
      <c r="GX66">
        <v>0</v>
      </c>
      <c r="GY66">
        <v>0</v>
      </c>
      <c r="GZ66">
        <v>0</v>
      </c>
      <c r="HA66">
        <v>0</v>
      </c>
      <c r="HB66">
        <v>0</v>
      </c>
      <c r="HC66">
        <v>0</v>
      </c>
      <c r="HD66">
        <v>0</v>
      </c>
      <c r="HE66">
        <v>0</v>
      </c>
      <c r="HF66">
        <v>0</v>
      </c>
      <c r="HG66">
        <v>0</v>
      </c>
      <c r="HH66">
        <v>1.5598214285714286E-2</v>
      </c>
      <c r="HI66">
        <v>0</v>
      </c>
      <c r="HJ66">
        <v>0</v>
      </c>
      <c r="HK66">
        <v>0</v>
      </c>
      <c r="HL66">
        <v>0</v>
      </c>
      <c r="HM66">
        <v>0</v>
      </c>
      <c r="HN66">
        <v>112</v>
      </c>
      <c r="HO66">
        <v>0</v>
      </c>
      <c r="HP66">
        <v>0</v>
      </c>
      <c r="HQ66">
        <v>0</v>
      </c>
      <c r="HR66">
        <v>0</v>
      </c>
      <c r="HS66">
        <v>0</v>
      </c>
      <c r="HT66">
        <v>0</v>
      </c>
      <c r="HU66">
        <v>34</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c r="KC66">
        <v>0</v>
      </c>
      <c r="KD66">
        <v>0</v>
      </c>
      <c r="KE66">
        <v>0</v>
      </c>
      <c r="KF66">
        <v>0</v>
      </c>
      <c r="KG66">
        <v>0</v>
      </c>
      <c r="KH66">
        <v>0</v>
      </c>
      <c r="KI66">
        <v>0</v>
      </c>
      <c r="KJ66">
        <v>0</v>
      </c>
      <c r="KK66">
        <v>0</v>
      </c>
      <c r="KL66">
        <v>0</v>
      </c>
      <c r="KM66">
        <v>0</v>
      </c>
      <c r="KN66">
        <v>0</v>
      </c>
      <c r="KO66">
        <v>0</v>
      </c>
      <c r="KP66">
        <v>0</v>
      </c>
      <c r="KQ66">
        <v>0</v>
      </c>
      <c r="KR66">
        <v>0</v>
      </c>
      <c r="KS66">
        <v>0</v>
      </c>
      <c r="KT66">
        <v>0</v>
      </c>
      <c r="KU66">
        <v>0</v>
      </c>
      <c r="KV66">
        <v>0</v>
      </c>
      <c r="KW66">
        <v>0</v>
      </c>
      <c r="KX66">
        <v>0</v>
      </c>
      <c r="KY66">
        <v>0</v>
      </c>
      <c r="KZ66">
        <v>0</v>
      </c>
      <c r="LA66">
        <v>0</v>
      </c>
      <c r="LB66">
        <v>0</v>
      </c>
      <c r="LC66">
        <v>0</v>
      </c>
      <c r="LD66">
        <v>0</v>
      </c>
      <c r="LE66">
        <v>0</v>
      </c>
      <c r="LF66">
        <v>0</v>
      </c>
      <c r="LG66">
        <v>0</v>
      </c>
      <c r="LH66">
        <v>0.97030000000000005</v>
      </c>
      <c r="LI66">
        <v>0.98</v>
      </c>
      <c r="LJ66">
        <v>0</v>
      </c>
      <c r="LK66">
        <v>0</v>
      </c>
      <c r="LL66">
        <v>0</v>
      </c>
      <c r="LM66">
        <v>1</v>
      </c>
      <c r="LN66">
        <v>0</v>
      </c>
      <c r="LO66">
        <v>1</v>
      </c>
      <c r="LP66">
        <v>0.78</v>
      </c>
      <c r="LQ66">
        <v>0</v>
      </c>
      <c r="LR66">
        <v>2.0000000000000018E-2</v>
      </c>
      <c r="LS66">
        <v>0</v>
      </c>
      <c r="LT66">
        <v>0</v>
      </c>
      <c r="LU66">
        <v>0</v>
      </c>
      <c r="LV66">
        <v>0</v>
      </c>
      <c r="LW66">
        <v>0</v>
      </c>
      <c r="LX66">
        <v>0</v>
      </c>
      <c r="LY66">
        <v>1.5869980879541108</v>
      </c>
      <c r="LZ66">
        <v>0</v>
      </c>
      <c r="MA66">
        <v>0</v>
      </c>
      <c r="MB66">
        <v>0</v>
      </c>
      <c r="MC66">
        <v>0</v>
      </c>
      <c r="MD66">
        <v>0</v>
      </c>
      <c r="ME66">
        <v>0</v>
      </c>
      <c r="MF66">
        <v>0</v>
      </c>
      <c r="MG66">
        <v>0</v>
      </c>
      <c r="MH66">
        <v>0</v>
      </c>
      <c r="MI66">
        <v>0</v>
      </c>
      <c r="MJ66">
        <v>0</v>
      </c>
      <c r="MK66">
        <v>0</v>
      </c>
      <c r="ML66">
        <v>0</v>
      </c>
      <c r="MM66">
        <v>0</v>
      </c>
      <c r="MN66">
        <v>0</v>
      </c>
      <c r="MO66">
        <v>0</v>
      </c>
      <c r="MP66">
        <v>0</v>
      </c>
      <c r="MQ66">
        <v>0</v>
      </c>
    </row>
    <row r="67" spans="1:355" x14ac:dyDescent="0.2">
      <c r="A67" t="str">
        <v>GS Simplified</v>
      </c>
      <c r="B67" t="str">
        <v>The Gold Standard Simplified Methodology for Efficient Cookstoves, Version 1.1,</v>
      </c>
      <c r="C67" t="str">
        <v>GS3112</v>
      </c>
      <c r="D67">
        <v>2</v>
      </c>
      <c r="E67" t="str">
        <v>3-4 years</v>
      </c>
      <c r="F67">
        <v>696</v>
      </c>
      <c r="G67" t="str">
        <v>firewood</v>
      </c>
      <c r="H67">
        <v>123838.88862466688</v>
      </c>
      <c r="I67">
        <v>2.726404056193552E-3</v>
      </c>
      <c r="J67">
        <v>2.6354123983819392E-3</v>
      </c>
      <c r="K67" t="str">
        <v>gs_simple_firewood</v>
      </c>
      <c r="L67">
        <v>1</v>
      </c>
      <c r="M67" t="str">
        <v>Asia</v>
      </c>
      <c r="N67" t="str">
        <v>Bangladesh</v>
      </c>
      <c r="O67" t="str">
        <v>Bangladesh tot</v>
      </c>
      <c r="P67">
        <v>4.5</v>
      </c>
      <c r="Q67">
        <v>0.83</v>
      </c>
      <c r="R67">
        <v>0.46600000000000003</v>
      </c>
      <c r="S67">
        <v>0.52300000000000002</v>
      </c>
      <c r="T67">
        <v>45422060</v>
      </c>
      <c r="U67">
        <v>0</v>
      </c>
      <c r="V67">
        <v>1</v>
      </c>
      <c r="W67">
        <v>0</v>
      </c>
      <c r="X67">
        <v>45422060</v>
      </c>
      <c r="Y67">
        <v>1</v>
      </c>
      <c r="Z67">
        <v>0</v>
      </c>
      <c r="AA67">
        <v>0</v>
      </c>
      <c r="AB67">
        <v>0</v>
      </c>
      <c r="AC67">
        <v>0</v>
      </c>
      <c r="AD67">
        <v>0</v>
      </c>
      <c r="AE67">
        <v>0</v>
      </c>
      <c r="AF67">
        <v>0</v>
      </c>
      <c r="AG67">
        <v>0</v>
      </c>
      <c r="AH67">
        <v>0</v>
      </c>
      <c r="AI67">
        <v>0</v>
      </c>
      <c r="AJ67">
        <v>0</v>
      </c>
      <c r="AK67">
        <v>0</v>
      </c>
      <c r="AL67">
        <v>0</v>
      </c>
      <c r="AM67">
        <v>2.9173698630136986</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1.5598214285714286E-2</v>
      </c>
      <c r="BR67">
        <v>0</v>
      </c>
      <c r="BS67">
        <v>0</v>
      </c>
      <c r="BT67">
        <v>0</v>
      </c>
      <c r="BU67">
        <v>0</v>
      </c>
      <c r="BV67">
        <v>0</v>
      </c>
      <c r="BW67">
        <v>112</v>
      </c>
      <c r="BX67">
        <v>0</v>
      </c>
      <c r="BY67">
        <v>0</v>
      </c>
      <c r="BZ67">
        <v>0</v>
      </c>
      <c r="CA67">
        <v>0</v>
      </c>
      <c r="CB67">
        <v>0</v>
      </c>
      <c r="CC67">
        <v>0</v>
      </c>
      <c r="CD67">
        <v>34</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1</v>
      </c>
      <c r="FR67">
        <v>0</v>
      </c>
      <c r="FS67">
        <v>0</v>
      </c>
      <c r="FT67">
        <v>0</v>
      </c>
      <c r="FU67">
        <v>0</v>
      </c>
      <c r="FV67">
        <v>0</v>
      </c>
      <c r="FW67">
        <v>0</v>
      </c>
      <c r="FX67">
        <v>1.4649999999999999</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0.2122</v>
      </c>
      <c r="GU67">
        <v>0</v>
      </c>
      <c r="GV67">
        <v>0</v>
      </c>
      <c r="GW67">
        <v>0</v>
      </c>
      <c r="GX67">
        <v>0</v>
      </c>
      <c r="GY67">
        <v>0</v>
      </c>
      <c r="GZ67">
        <v>0</v>
      </c>
      <c r="HA67">
        <v>0</v>
      </c>
      <c r="HB67">
        <v>0</v>
      </c>
      <c r="HC67">
        <v>0</v>
      </c>
      <c r="HD67">
        <v>0</v>
      </c>
      <c r="HE67">
        <v>0</v>
      </c>
      <c r="HF67">
        <v>0</v>
      </c>
      <c r="HG67">
        <v>0</v>
      </c>
      <c r="HH67">
        <v>1.5598214285714286E-2</v>
      </c>
      <c r="HI67">
        <v>0</v>
      </c>
      <c r="HJ67">
        <v>0</v>
      </c>
      <c r="HK67">
        <v>0</v>
      </c>
      <c r="HL67">
        <v>0</v>
      </c>
      <c r="HM67">
        <v>0</v>
      </c>
      <c r="HN67">
        <v>112</v>
      </c>
      <c r="HO67">
        <v>0</v>
      </c>
      <c r="HP67">
        <v>0</v>
      </c>
      <c r="HQ67">
        <v>0</v>
      </c>
      <c r="HR67">
        <v>0</v>
      </c>
      <c r="HS67">
        <v>0</v>
      </c>
      <c r="HT67">
        <v>0</v>
      </c>
      <c r="HU67">
        <v>34</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c r="KC67">
        <v>0</v>
      </c>
      <c r="KD67">
        <v>0</v>
      </c>
      <c r="KE67">
        <v>0</v>
      </c>
      <c r="KF67">
        <v>0</v>
      </c>
      <c r="KG67">
        <v>0</v>
      </c>
      <c r="KH67">
        <v>0</v>
      </c>
      <c r="KI67">
        <v>0</v>
      </c>
      <c r="KJ67">
        <v>0</v>
      </c>
      <c r="KK67">
        <v>0</v>
      </c>
      <c r="KL67">
        <v>0</v>
      </c>
      <c r="KM67">
        <v>0</v>
      </c>
      <c r="KN67">
        <v>0</v>
      </c>
      <c r="KO67">
        <v>0</v>
      </c>
      <c r="KP67">
        <v>0</v>
      </c>
      <c r="KQ67">
        <v>0</v>
      </c>
      <c r="KR67">
        <v>0</v>
      </c>
      <c r="KS67">
        <v>0</v>
      </c>
      <c r="KT67">
        <v>0</v>
      </c>
      <c r="KU67">
        <v>0</v>
      </c>
      <c r="KV67">
        <v>0</v>
      </c>
      <c r="KW67">
        <v>0</v>
      </c>
      <c r="KX67">
        <v>0</v>
      </c>
      <c r="KY67">
        <v>0</v>
      </c>
      <c r="KZ67">
        <v>0</v>
      </c>
      <c r="LA67">
        <v>0</v>
      </c>
      <c r="LB67">
        <v>0</v>
      </c>
      <c r="LC67">
        <v>0</v>
      </c>
      <c r="LD67">
        <v>0</v>
      </c>
      <c r="LE67">
        <v>0</v>
      </c>
      <c r="LF67">
        <v>0</v>
      </c>
      <c r="LG67">
        <v>0</v>
      </c>
      <c r="LH67">
        <v>0.96189999999999998</v>
      </c>
      <c r="LI67">
        <v>0.97599999999999998</v>
      </c>
      <c r="LJ67">
        <v>0</v>
      </c>
      <c r="LK67">
        <v>0</v>
      </c>
      <c r="LL67">
        <v>0</v>
      </c>
      <c r="LM67">
        <v>1</v>
      </c>
      <c r="LN67">
        <v>0</v>
      </c>
      <c r="LO67">
        <v>1</v>
      </c>
      <c r="LP67">
        <v>0.78</v>
      </c>
      <c r="LQ67">
        <v>0</v>
      </c>
      <c r="LR67">
        <v>2.4000000000000021E-2</v>
      </c>
      <c r="LS67">
        <v>0</v>
      </c>
      <c r="LT67">
        <v>0</v>
      </c>
      <c r="LU67">
        <v>0</v>
      </c>
      <c r="LV67">
        <v>0</v>
      </c>
      <c r="LW67">
        <v>0</v>
      </c>
      <c r="LX67">
        <v>0</v>
      </c>
      <c r="LY67">
        <v>1.5869980879541108</v>
      </c>
      <c r="LZ67">
        <v>0</v>
      </c>
      <c r="MA67">
        <v>0</v>
      </c>
      <c r="MB67">
        <v>0</v>
      </c>
      <c r="MC67">
        <v>0</v>
      </c>
      <c r="MD67">
        <v>0</v>
      </c>
      <c r="ME67">
        <v>0</v>
      </c>
      <c r="MF67">
        <v>0</v>
      </c>
      <c r="MG67">
        <v>0</v>
      </c>
      <c r="MH67">
        <v>0</v>
      </c>
      <c r="MI67">
        <v>0</v>
      </c>
      <c r="MJ67">
        <v>0</v>
      </c>
      <c r="MK67">
        <v>0</v>
      </c>
      <c r="ML67">
        <v>0</v>
      </c>
      <c r="MM67">
        <v>0</v>
      </c>
      <c r="MN67">
        <v>0</v>
      </c>
      <c r="MO67">
        <v>0</v>
      </c>
      <c r="MP67">
        <v>0</v>
      </c>
      <c r="MQ67">
        <v>0</v>
      </c>
    </row>
    <row r="68" spans="1:355" x14ac:dyDescent="0.2">
      <c r="A68" t="str">
        <v>GS TPDDTEC</v>
      </c>
      <c r="B68" t="str">
        <v>GS TPDDTEC v3.1</v>
      </c>
      <c r="C68" t="str">
        <v>GS5642</v>
      </c>
      <c r="D68" t="str">
        <v>26/04/2017 to 30/09/2018</v>
      </c>
      <c r="E68" t="str">
        <v>domestic</v>
      </c>
      <c r="F68">
        <v>2057512</v>
      </c>
      <c r="G68" t="str">
        <v>charcoal</v>
      </c>
      <c r="H68">
        <v>435613</v>
      </c>
      <c r="I68">
        <v>3.9173082701190135E-3</v>
      </c>
      <c r="J68">
        <v>3.8519655431039999E-3</v>
      </c>
      <c r="K68" t="str">
        <v>gs_imp_charcoal</v>
      </c>
      <c r="L68">
        <v>1</v>
      </c>
      <c r="M68" t="str">
        <v>Sub-Saharan Africa</v>
      </c>
      <c r="N68" t="str">
        <v>Kenya</v>
      </c>
      <c r="O68" t="str">
        <v>Kenya tot</v>
      </c>
      <c r="P68">
        <v>3.6</v>
      </c>
      <c r="Q68">
        <v>0.89500000000000002</v>
      </c>
      <c r="R68">
        <v>0.54200000000000004</v>
      </c>
      <c r="S68">
        <v>0.63900000000000001</v>
      </c>
      <c r="T68">
        <v>111202124</v>
      </c>
      <c r="U68">
        <v>0</v>
      </c>
      <c r="V68">
        <v>1</v>
      </c>
      <c r="W68">
        <v>0</v>
      </c>
      <c r="X68">
        <v>111202124</v>
      </c>
      <c r="Y68">
        <v>1</v>
      </c>
      <c r="Z68">
        <v>0</v>
      </c>
      <c r="AA68">
        <v>0</v>
      </c>
      <c r="AB68">
        <v>0</v>
      </c>
      <c r="AC68">
        <v>0</v>
      </c>
      <c r="AD68">
        <v>0</v>
      </c>
      <c r="AE68">
        <v>0</v>
      </c>
      <c r="AF68">
        <v>0</v>
      </c>
      <c r="AG68">
        <v>0</v>
      </c>
      <c r="AH68">
        <v>0</v>
      </c>
      <c r="AI68">
        <v>0</v>
      </c>
      <c r="AJ68">
        <v>0</v>
      </c>
      <c r="AK68">
        <v>0</v>
      </c>
      <c r="AL68">
        <v>0</v>
      </c>
      <c r="AM68">
        <v>9.8010000000000002</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1.4999999999999999E-2</v>
      </c>
      <c r="BR68">
        <v>0</v>
      </c>
      <c r="BS68">
        <v>0</v>
      </c>
      <c r="BT68">
        <v>0</v>
      </c>
      <c r="BU68">
        <v>0</v>
      </c>
      <c r="BV68">
        <v>0</v>
      </c>
      <c r="BW68">
        <v>112</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1</v>
      </c>
      <c r="FR68">
        <v>0</v>
      </c>
      <c r="FS68">
        <v>0</v>
      </c>
      <c r="FT68">
        <v>0</v>
      </c>
      <c r="FU68">
        <v>0</v>
      </c>
      <c r="FV68">
        <v>0</v>
      </c>
      <c r="FW68">
        <v>0</v>
      </c>
      <c r="FX68">
        <v>6.4074000000000009</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1.4999999999999999E-2</v>
      </c>
      <c r="HI68">
        <v>0</v>
      </c>
      <c r="HJ68">
        <v>0</v>
      </c>
      <c r="HK68">
        <v>0</v>
      </c>
      <c r="HL68">
        <v>0</v>
      </c>
      <c r="HM68">
        <v>0</v>
      </c>
      <c r="HN68">
        <v>112</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0</v>
      </c>
      <c r="IO68">
        <v>0</v>
      </c>
      <c r="IP68">
        <v>0</v>
      </c>
      <c r="IQ68">
        <v>0</v>
      </c>
      <c r="IR68">
        <v>0</v>
      </c>
      <c r="IS68">
        <v>0</v>
      </c>
      <c r="IT68">
        <v>0</v>
      </c>
      <c r="IU68">
        <v>0</v>
      </c>
      <c r="IV68">
        <v>0</v>
      </c>
      <c r="IW68">
        <v>0</v>
      </c>
      <c r="IX68">
        <v>0</v>
      </c>
      <c r="IY68">
        <v>0</v>
      </c>
      <c r="IZ68">
        <v>0</v>
      </c>
      <c r="JA68">
        <v>0</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c r="KC68">
        <v>0</v>
      </c>
      <c r="KD68">
        <v>0</v>
      </c>
      <c r="KE68">
        <v>0</v>
      </c>
      <c r="KF68">
        <v>0</v>
      </c>
      <c r="KG68">
        <v>0</v>
      </c>
      <c r="KH68">
        <v>0</v>
      </c>
      <c r="KI68">
        <v>0</v>
      </c>
      <c r="KJ68">
        <v>0</v>
      </c>
      <c r="KK68">
        <v>0</v>
      </c>
      <c r="KL68">
        <v>0</v>
      </c>
      <c r="KM68">
        <v>0</v>
      </c>
      <c r="KN68">
        <v>0</v>
      </c>
      <c r="KO68">
        <v>0</v>
      </c>
      <c r="KP68">
        <v>0</v>
      </c>
      <c r="KQ68">
        <v>0</v>
      </c>
      <c r="KR68">
        <v>0</v>
      </c>
      <c r="KS68">
        <v>0</v>
      </c>
      <c r="KT68">
        <v>0</v>
      </c>
      <c r="KU68">
        <v>0</v>
      </c>
      <c r="KV68">
        <v>0</v>
      </c>
      <c r="KW68">
        <v>0</v>
      </c>
      <c r="KX68">
        <v>0</v>
      </c>
      <c r="KY68">
        <v>0</v>
      </c>
      <c r="KZ68">
        <v>0</v>
      </c>
      <c r="LA68">
        <v>0</v>
      </c>
      <c r="LB68">
        <v>0</v>
      </c>
      <c r="LC68">
        <v>0</v>
      </c>
      <c r="LD68">
        <v>0</v>
      </c>
      <c r="LE68">
        <v>0</v>
      </c>
      <c r="LF68">
        <v>0</v>
      </c>
      <c r="LG68">
        <v>0</v>
      </c>
      <c r="LH68">
        <v>0.75490000000000002</v>
      </c>
      <c r="LI68">
        <v>1</v>
      </c>
      <c r="LJ68">
        <v>0</v>
      </c>
      <c r="LK68">
        <v>0</v>
      </c>
      <c r="LL68">
        <v>0</v>
      </c>
      <c r="LM68">
        <v>1</v>
      </c>
      <c r="LN68">
        <v>0</v>
      </c>
      <c r="LO68">
        <v>1</v>
      </c>
      <c r="LP68">
        <v>1</v>
      </c>
      <c r="LQ68">
        <v>0</v>
      </c>
      <c r="LR68">
        <v>0</v>
      </c>
      <c r="LS68">
        <v>0</v>
      </c>
      <c r="LT68">
        <v>0</v>
      </c>
      <c r="LU68">
        <v>0</v>
      </c>
      <c r="LV68">
        <v>0</v>
      </c>
      <c r="LW68">
        <v>0</v>
      </c>
      <c r="LX68">
        <v>0</v>
      </c>
      <c r="LY68">
        <v>1.4006259780907668</v>
      </c>
      <c r="LZ68">
        <v>0</v>
      </c>
      <c r="MA68">
        <v>0</v>
      </c>
      <c r="MB68">
        <v>0</v>
      </c>
      <c r="MC68">
        <v>0</v>
      </c>
      <c r="MD68">
        <v>0</v>
      </c>
      <c r="ME68">
        <v>0</v>
      </c>
      <c r="MF68">
        <v>0</v>
      </c>
      <c r="MG68">
        <v>0</v>
      </c>
      <c r="MH68">
        <v>0</v>
      </c>
      <c r="MI68">
        <v>0</v>
      </c>
      <c r="MJ68">
        <v>0</v>
      </c>
      <c r="MK68">
        <v>0</v>
      </c>
      <c r="ML68">
        <v>0</v>
      </c>
      <c r="MM68">
        <v>0</v>
      </c>
      <c r="MN68">
        <v>0</v>
      </c>
      <c r="MO68">
        <v>0</v>
      </c>
      <c r="MP68">
        <v>0</v>
      </c>
      <c r="MQ68">
        <v>0</v>
      </c>
    </row>
    <row r="69" spans="1:355" x14ac:dyDescent="0.2">
      <c r="A69" t="str">
        <v>GS TPDDTEC</v>
      </c>
      <c r="B69" t="str">
        <v>GS TPDDTEC v3.1</v>
      </c>
      <c r="C69" t="str">
        <v>GS5642</v>
      </c>
      <c r="D69" t="str">
        <v>01/06/2020 to 31/03/2022</v>
      </c>
      <c r="E69" t="str">
        <v>domestic</v>
      </c>
      <c r="F69">
        <v>2057512</v>
      </c>
      <c r="G69" t="str">
        <v>charcoal</v>
      </c>
      <c r="H69">
        <v>1535469</v>
      </c>
      <c r="I69">
        <v>6.576397524466363E-3</v>
      </c>
      <c r="J69">
        <v>6.4040441780000013E-3</v>
      </c>
      <c r="K69" t="str">
        <v>gs_imp_charcoal</v>
      </c>
      <c r="L69">
        <v>1</v>
      </c>
      <c r="M69" t="str">
        <v>Sub-Saharan Africa</v>
      </c>
      <c r="N69" t="str">
        <v>Kenya</v>
      </c>
      <c r="O69" t="str">
        <v>Kenya tot</v>
      </c>
      <c r="P69">
        <v>3.6</v>
      </c>
      <c r="Q69">
        <v>0.97</v>
      </c>
      <c r="R69">
        <v>0.54200000000000004</v>
      </c>
      <c r="S69">
        <v>0.63900000000000001</v>
      </c>
      <c r="T69">
        <v>630</v>
      </c>
      <c r="U69">
        <v>0</v>
      </c>
      <c r="V69">
        <v>370606</v>
      </c>
      <c r="W69">
        <v>0</v>
      </c>
      <c r="X69">
        <v>233481780</v>
      </c>
      <c r="Y69">
        <v>0</v>
      </c>
      <c r="Z69">
        <v>1</v>
      </c>
      <c r="AA69">
        <v>0</v>
      </c>
      <c r="AB69">
        <v>0</v>
      </c>
      <c r="AC69">
        <v>0</v>
      </c>
      <c r="AD69">
        <v>0</v>
      </c>
      <c r="AE69">
        <v>0</v>
      </c>
      <c r="AF69">
        <v>0</v>
      </c>
      <c r="AG69">
        <v>0</v>
      </c>
      <c r="AH69">
        <v>0</v>
      </c>
      <c r="AI69">
        <v>0</v>
      </c>
      <c r="AJ69">
        <v>0</v>
      </c>
      <c r="AK69">
        <v>0</v>
      </c>
      <c r="AL69">
        <v>0</v>
      </c>
      <c r="AM69">
        <v>0</v>
      </c>
      <c r="AN69">
        <v>5.3</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2.9000000000000001E-2</v>
      </c>
      <c r="BS69">
        <v>0</v>
      </c>
      <c r="BT69">
        <v>0</v>
      </c>
      <c r="BU69">
        <v>0</v>
      </c>
      <c r="BV69">
        <v>0</v>
      </c>
      <c r="BW69">
        <v>0</v>
      </c>
      <c r="BX69">
        <v>112</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1</v>
      </c>
      <c r="FR69">
        <v>1</v>
      </c>
      <c r="FS69">
        <v>0</v>
      </c>
      <c r="FT69">
        <v>1</v>
      </c>
      <c r="FU69">
        <v>0</v>
      </c>
      <c r="FV69">
        <v>0</v>
      </c>
      <c r="FW69">
        <v>0</v>
      </c>
      <c r="FX69">
        <v>2.2000000000000002</v>
      </c>
      <c r="FY69">
        <v>1</v>
      </c>
      <c r="FZ69">
        <v>0</v>
      </c>
      <c r="GA69">
        <v>0.2</v>
      </c>
      <c r="GB69">
        <v>0</v>
      </c>
      <c r="GC69">
        <v>0</v>
      </c>
      <c r="GD69">
        <v>0</v>
      </c>
      <c r="GE69">
        <v>0</v>
      </c>
      <c r="GF69">
        <v>0</v>
      </c>
      <c r="GG69">
        <v>0</v>
      </c>
      <c r="GH69">
        <v>0</v>
      </c>
      <c r="GI69">
        <v>0</v>
      </c>
      <c r="GJ69">
        <v>0</v>
      </c>
      <c r="GK69">
        <v>0</v>
      </c>
      <c r="GL69">
        <v>0</v>
      </c>
      <c r="GM69">
        <v>0</v>
      </c>
      <c r="GN69">
        <v>0</v>
      </c>
      <c r="GO69">
        <v>0</v>
      </c>
      <c r="GP69">
        <v>0</v>
      </c>
      <c r="GQ69">
        <v>0</v>
      </c>
      <c r="GR69">
        <v>0</v>
      </c>
      <c r="GS69">
        <v>0</v>
      </c>
      <c r="GT69">
        <v>0.44900000000000001</v>
      </c>
      <c r="GU69">
        <v>0</v>
      </c>
      <c r="GV69">
        <v>0</v>
      </c>
      <c r="GW69">
        <v>0</v>
      </c>
      <c r="GX69">
        <v>0</v>
      </c>
      <c r="GY69">
        <v>0</v>
      </c>
      <c r="GZ69">
        <v>0</v>
      </c>
      <c r="HA69">
        <v>0</v>
      </c>
      <c r="HB69">
        <v>0</v>
      </c>
      <c r="HC69">
        <v>0</v>
      </c>
      <c r="HD69">
        <v>0</v>
      </c>
      <c r="HE69">
        <v>0</v>
      </c>
      <c r="HF69">
        <v>0</v>
      </c>
      <c r="HG69">
        <v>0</v>
      </c>
      <c r="HH69">
        <v>1.4999999999999999E-2</v>
      </c>
      <c r="HI69">
        <v>2.9000000000000001E-2</v>
      </c>
      <c r="HJ69">
        <v>0</v>
      </c>
      <c r="HK69">
        <v>4.7300000000000002E-2</v>
      </c>
      <c r="HL69">
        <v>0</v>
      </c>
      <c r="HM69">
        <v>0</v>
      </c>
      <c r="HN69">
        <v>112</v>
      </c>
      <c r="HO69">
        <v>112</v>
      </c>
      <c r="HP69">
        <v>0</v>
      </c>
      <c r="HQ69">
        <v>56.1</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0</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c r="KC69">
        <v>0</v>
      </c>
      <c r="KD69">
        <v>0</v>
      </c>
      <c r="KE69">
        <v>0</v>
      </c>
      <c r="KF69">
        <v>0</v>
      </c>
      <c r="KG69">
        <v>0</v>
      </c>
      <c r="KH69">
        <v>0</v>
      </c>
      <c r="KI69">
        <v>0</v>
      </c>
      <c r="KJ69">
        <v>0</v>
      </c>
      <c r="KK69">
        <v>0</v>
      </c>
      <c r="KL69">
        <v>0</v>
      </c>
      <c r="KM69">
        <v>0</v>
      </c>
      <c r="KN69">
        <v>0</v>
      </c>
      <c r="KO69">
        <v>0</v>
      </c>
      <c r="KP69">
        <v>0</v>
      </c>
      <c r="KQ69">
        <v>0</v>
      </c>
      <c r="KR69">
        <v>0</v>
      </c>
      <c r="KS69">
        <v>0</v>
      </c>
      <c r="KT69">
        <v>0</v>
      </c>
      <c r="KU69">
        <v>0</v>
      </c>
      <c r="KV69">
        <v>0</v>
      </c>
      <c r="KW69">
        <v>0</v>
      </c>
      <c r="KX69">
        <v>0</v>
      </c>
      <c r="KY69">
        <v>0</v>
      </c>
      <c r="KZ69">
        <v>0</v>
      </c>
      <c r="LA69">
        <v>0</v>
      </c>
      <c r="LB69">
        <v>0</v>
      </c>
      <c r="LC69">
        <v>0</v>
      </c>
      <c r="LD69">
        <v>0</v>
      </c>
      <c r="LE69">
        <v>0</v>
      </c>
      <c r="LF69">
        <v>0</v>
      </c>
      <c r="LG69">
        <v>0</v>
      </c>
      <c r="LH69">
        <v>0.67900000000000005</v>
      </c>
      <c r="LI69">
        <v>1</v>
      </c>
      <c r="LJ69">
        <v>0</v>
      </c>
      <c r="LK69">
        <v>0</v>
      </c>
      <c r="LL69">
        <v>0</v>
      </c>
      <c r="LM69">
        <v>1</v>
      </c>
      <c r="LN69">
        <v>0</v>
      </c>
      <c r="LO69">
        <v>1</v>
      </c>
      <c r="LP69">
        <v>1</v>
      </c>
      <c r="LQ69">
        <v>0</v>
      </c>
      <c r="LR69">
        <v>0</v>
      </c>
      <c r="LS69">
        <v>0</v>
      </c>
      <c r="LT69">
        <v>0</v>
      </c>
      <c r="LU69">
        <v>0</v>
      </c>
      <c r="LV69">
        <v>0</v>
      </c>
      <c r="LW69">
        <v>0</v>
      </c>
      <c r="LX69">
        <v>0</v>
      </c>
      <c r="LY69">
        <v>1.5179968701095461</v>
      </c>
      <c r="LZ69">
        <v>0</v>
      </c>
      <c r="MA69">
        <v>0</v>
      </c>
      <c r="MB69">
        <v>0</v>
      </c>
      <c r="MC69">
        <v>0</v>
      </c>
      <c r="MD69">
        <v>0</v>
      </c>
      <c r="ME69">
        <v>0</v>
      </c>
      <c r="MF69">
        <v>0</v>
      </c>
      <c r="MG69">
        <v>0</v>
      </c>
      <c r="MH69">
        <v>0</v>
      </c>
      <c r="MI69">
        <v>0</v>
      </c>
      <c r="MJ69">
        <v>0</v>
      </c>
      <c r="MK69">
        <v>0</v>
      </c>
      <c r="ML69">
        <v>0</v>
      </c>
      <c r="MM69">
        <v>0</v>
      </c>
      <c r="MN69">
        <v>0</v>
      </c>
      <c r="MO69">
        <v>0</v>
      </c>
      <c r="MP69">
        <v>0</v>
      </c>
      <c r="MQ69">
        <v>0</v>
      </c>
    </row>
    <row r="70" spans="1:355" x14ac:dyDescent="0.2">
      <c r="A70" t="str">
        <v>CDM AMS II G</v>
      </c>
      <c r="B70" t="str">
        <v>AMS-II.G. Version 03 </v>
      </c>
      <c r="C70" t="str">
        <v>GS1060</v>
      </c>
      <c r="D70" t="str">
        <v>MP9</v>
      </c>
      <c r="E70" t="str">
        <v>scenario 1</v>
      </c>
      <c r="F70">
        <v>249400</v>
      </c>
      <c r="G70" t="str">
        <v>charcoal</v>
      </c>
      <c r="H70">
        <v>6234</v>
      </c>
      <c r="I70">
        <v>1.2021636631859072E-2</v>
      </c>
      <c r="J70">
        <v>1.202691671412537E-2</v>
      </c>
      <c r="K70" t="str">
        <v>cdm_imp_charcoal</v>
      </c>
      <c r="L70">
        <v>1</v>
      </c>
      <c r="M70" t="str">
        <v>Sub-Saharan Africa</v>
      </c>
      <c r="N70" t="str">
        <v>Rwanda</v>
      </c>
      <c r="O70" t="str">
        <v>Rwanda tot</v>
      </c>
      <c r="P70">
        <v>4.3</v>
      </c>
      <c r="Q70">
        <v>0.98</v>
      </c>
      <c r="R70">
        <v>0.63400000000000001</v>
      </c>
      <c r="S70">
        <v>0.64700000000000002</v>
      </c>
      <c r="T70">
        <v>2865</v>
      </c>
      <c r="U70">
        <v>0</v>
      </c>
      <c r="V70">
        <v>181</v>
      </c>
      <c r="W70">
        <v>0</v>
      </c>
      <c r="X70">
        <v>518565</v>
      </c>
      <c r="Y70">
        <v>1</v>
      </c>
      <c r="Z70">
        <v>0</v>
      </c>
      <c r="AA70">
        <v>0</v>
      </c>
      <c r="AB70">
        <v>0</v>
      </c>
      <c r="AC70">
        <v>0</v>
      </c>
      <c r="AD70">
        <v>0</v>
      </c>
      <c r="AE70">
        <v>0</v>
      </c>
      <c r="AF70">
        <v>0</v>
      </c>
      <c r="AG70">
        <v>0</v>
      </c>
      <c r="AH70">
        <v>0</v>
      </c>
      <c r="AI70">
        <v>0</v>
      </c>
      <c r="AJ70">
        <v>0</v>
      </c>
      <c r="AK70">
        <v>0</v>
      </c>
      <c r="AL70">
        <v>0</v>
      </c>
      <c r="AM70">
        <v>14.191780821917808</v>
      </c>
      <c r="AN70">
        <v>0</v>
      </c>
      <c r="AO70">
        <v>0</v>
      </c>
      <c r="AP70">
        <v>0</v>
      </c>
      <c r="AQ70">
        <v>0</v>
      </c>
      <c r="AR70">
        <v>0</v>
      </c>
      <c r="AS70">
        <v>0</v>
      </c>
      <c r="AT70">
        <v>0</v>
      </c>
      <c r="AU70">
        <v>0</v>
      </c>
      <c r="AV70">
        <v>0</v>
      </c>
      <c r="AW70">
        <v>0</v>
      </c>
      <c r="AX70">
        <v>0</v>
      </c>
      <c r="AY70">
        <v>0</v>
      </c>
      <c r="AZ70">
        <v>0</v>
      </c>
      <c r="BA70">
        <v>0</v>
      </c>
      <c r="BB70">
        <v>0</v>
      </c>
      <c r="BC70">
        <v>6.5600000000000006E-2</v>
      </c>
      <c r="BD70">
        <v>0</v>
      </c>
      <c r="BE70">
        <v>0</v>
      </c>
      <c r="BF70">
        <v>0</v>
      </c>
      <c r="BG70">
        <v>0</v>
      </c>
      <c r="BH70">
        <v>0</v>
      </c>
      <c r="BI70">
        <v>0</v>
      </c>
      <c r="BJ70">
        <v>0</v>
      </c>
      <c r="BK70">
        <v>0</v>
      </c>
      <c r="BL70">
        <v>0</v>
      </c>
      <c r="BM70">
        <v>0</v>
      </c>
      <c r="BN70">
        <v>0</v>
      </c>
      <c r="BO70">
        <v>0</v>
      </c>
      <c r="BP70">
        <v>0</v>
      </c>
      <c r="BQ70">
        <v>1.4999999999999999E-2</v>
      </c>
      <c r="BR70">
        <v>0</v>
      </c>
      <c r="BS70">
        <v>0</v>
      </c>
      <c r="BT70">
        <v>0</v>
      </c>
      <c r="BU70">
        <v>0</v>
      </c>
      <c r="BV70">
        <v>0</v>
      </c>
      <c r="BW70">
        <v>81.599999999999994</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1</v>
      </c>
      <c r="FR70">
        <v>0</v>
      </c>
      <c r="FS70">
        <v>0</v>
      </c>
      <c r="FT70">
        <v>0</v>
      </c>
      <c r="FU70">
        <v>0</v>
      </c>
      <c r="FV70">
        <v>0</v>
      </c>
      <c r="FW70">
        <v>0</v>
      </c>
      <c r="FX70">
        <v>2.0925619732924439</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0.44490000000000002</v>
      </c>
      <c r="GU70">
        <v>0</v>
      </c>
      <c r="GV70">
        <v>0</v>
      </c>
      <c r="GW70">
        <v>0</v>
      </c>
      <c r="GX70">
        <v>0</v>
      </c>
      <c r="GY70">
        <v>0</v>
      </c>
      <c r="GZ70">
        <v>0</v>
      </c>
      <c r="HA70">
        <v>0</v>
      </c>
      <c r="HB70">
        <v>0</v>
      </c>
      <c r="HC70">
        <v>0</v>
      </c>
      <c r="HD70">
        <v>0</v>
      </c>
      <c r="HE70">
        <v>0</v>
      </c>
      <c r="HF70">
        <v>0</v>
      </c>
      <c r="HG70">
        <v>0</v>
      </c>
      <c r="HH70">
        <v>1.4999999999999999E-2</v>
      </c>
      <c r="HI70">
        <v>0</v>
      </c>
      <c r="HJ70">
        <v>0</v>
      </c>
      <c r="HK70">
        <v>0</v>
      </c>
      <c r="HL70">
        <v>0</v>
      </c>
      <c r="HM70">
        <v>0</v>
      </c>
      <c r="HN70">
        <v>81.599999999999994</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0</v>
      </c>
      <c r="JV70">
        <v>0</v>
      </c>
      <c r="JW70">
        <v>0</v>
      </c>
      <c r="JX70">
        <v>0</v>
      </c>
      <c r="JY70">
        <v>0</v>
      </c>
      <c r="JZ70">
        <v>0</v>
      </c>
      <c r="KA70">
        <v>0</v>
      </c>
      <c r="KB70">
        <v>0</v>
      </c>
      <c r="KC70">
        <v>0</v>
      </c>
      <c r="KD70">
        <v>0</v>
      </c>
      <c r="KE70">
        <v>0</v>
      </c>
      <c r="KF70">
        <v>0</v>
      </c>
      <c r="KG70">
        <v>0</v>
      </c>
      <c r="KH70">
        <v>0</v>
      </c>
      <c r="KI70">
        <v>0</v>
      </c>
      <c r="KJ70">
        <v>0</v>
      </c>
      <c r="KK70">
        <v>0</v>
      </c>
      <c r="KL70">
        <v>0</v>
      </c>
      <c r="KM70">
        <v>0</v>
      </c>
      <c r="KN70">
        <v>0</v>
      </c>
      <c r="KO70">
        <v>0</v>
      </c>
      <c r="KP70">
        <v>0</v>
      </c>
      <c r="KQ70">
        <v>0</v>
      </c>
      <c r="KR70">
        <v>0</v>
      </c>
      <c r="KS70">
        <v>0</v>
      </c>
      <c r="KT70">
        <v>0</v>
      </c>
      <c r="KU70">
        <v>0</v>
      </c>
      <c r="KV70">
        <v>0</v>
      </c>
      <c r="KW70">
        <v>0</v>
      </c>
      <c r="KX70">
        <v>0</v>
      </c>
      <c r="KY70">
        <v>0</v>
      </c>
      <c r="KZ70">
        <v>0</v>
      </c>
      <c r="LA70">
        <v>0</v>
      </c>
      <c r="LB70">
        <v>0</v>
      </c>
      <c r="LC70">
        <v>0</v>
      </c>
      <c r="LD70">
        <v>0</v>
      </c>
      <c r="LE70">
        <v>0</v>
      </c>
      <c r="LF70">
        <v>0</v>
      </c>
      <c r="LG70">
        <v>0</v>
      </c>
      <c r="LH70">
        <v>0.87229999999999996</v>
      </c>
      <c r="LI70">
        <v>1</v>
      </c>
      <c r="LJ70">
        <v>0</v>
      </c>
      <c r="LK70">
        <v>0</v>
      </c>
      <c r="LL70">
        <v>1</v>
      </c>
      <c r="LM70">
        <v>0.95</v>
      </c>
      <c r="LN70">
        <v>0</v>
      </c>
      <c r="LO70">
        <v>1</v>
      </c>
      <c r="LP70">
        <v>0.78</v>
      </c>
      <c r="LQ70">
        <v>0</v>
      </c>
      <c r="LR70">
        <v>0</v>
      </c>
      <c r="LS70">
        <v>0</v>
      </c>
      <c r="LT70">
        <v>0</v>
      </c>
      <c r="LU70">
        <v>0</v>
      </c>
      <c r="LV70">
        <v>0</v>
      </c>
      <c r="LW70">
        <v>0</v>
      </c>
      <c r="LX70">
        <v>0</v>
      </c>
      <c r="LY70">
        <v>1.5146831530139102</v>
      </c>
      <c r="LZ70">
        <v>0</v>
      </c>
      <c r="MA70">
        <v>0</v>
      </c>
      <c r="MB70">
        <v>0</v>
      </c>
      <c r="MC70">
        <v>0</v>
      </c>
      <c r="MD70">
        <v>0</v>
      </c>
      <c r="ME70">
        <v>0</v>
      </c>
      <c r="MF70">
        <v>0</v>
      </c>
      <c r="MG70">
        <v>0</v>
      </c>
      <c r="MH70">
        <v>0</v>
      </c>
      <c r="MI70">
        <v>0</v>
      </c>
      <c r="MJ70">
        <v>0</v>
      </c>
      <c r="MK70">
        <v>0</v>
      </c>
      <c r="ML70">
        <v>0</v>
      </c>
      <c r="MM70">
        <v>0</v>
      </c>
      <c r="MN70">
        <v>0</v>
      </c>
      <c r="MO70">
        <v>0</v>
      </c>
      <c r="MP70">
        <v>0</v>
      </c>
      <c r="MQ70">
        <v>0</v>
      </c>
    </row>
    <row r="71" spans="1:355" x14ac:dyDescent="0.2">
      <c r="A71" t="str">
        <v>CDM AMS II G</v>
      </c>
      <c r="B71" t="str">
        <v>AMS-II.G. Version 03 </v>
      </c>
      <c r="C71" t="str">
        <v>GS1060</v>
      </c>
      <c r="D71" t="str">
        <v>MP9</v>
      </c>
      <c r="E71" t="str">
        <v>scenario 2</v>
      </c>
      <c r="F71">
        <v>249400</v>
      </c>
      <c r="G71" t="str">
        <v>charcoal</v>
      </c>
      <c r="H71">
        <v>3866</v>
      </c>
      <c r="I71">
        <v>1.9070639305445936E-2</v>
      </c>
      <c r="J71">
        <v>1.9081989134090829E-2</v>
      </c>
      <c r="K71" t="str">
        <v>cdm_imp_charcoal</v>
      </c>
      <c r="L71">
        <v>1</v>
      </c>
      <c r="M71" t="str">
        <v>Sub-Saharan Africa</v>
      </c>
      <c r="N71" t="str">
        <v>Rwanda</v>
      </c>
      <c r="O71" t="str">
        <v>Rwanda tot</v>
      </c>
      <c r="P71">
        <v>4.3</v>
      </c>
      <c r="Q71">
        <v>0.98</v>
      </c>
      <c r="R71">
        <v>0.63400000000000001</v>
      </c>
      <c r="S71">
        <v>0.64700000000000002</v>
      </c>
      <c r="T71">
        <v>1120</v>
      </c>
      <c r="U71">
        <v>0</v>
      </c>
      <c r="V71">
        <v>181</v>
      </c>
      <c r="W71">
        <v>0</v>
      </c>
      <c r="X71">
        <v>202720</v>
      </c>
      <c r="Y71">
        <v>1</v>
      </c>
      <c r="Z71">
        <v>0</v>
      </c>
      <c r="AA71">
        <v>0</v>
      </c>
      <c r="AB71">
        <v>0</v>
      </c>
      <c r="AC71">
        <v>0</v>
      </c>
      <c r="AD71">
        <v>0</v>
      </c>
      <c r="AE71">
        <v>0</v>
      </c>
      <c r="AF71">
        <v>0</v>
      </c>
      <c r="AG71">
        <v>0</v>
      </c>
      <c r="AH71">
        <v>0</v>
      </c>
      <c r="AI71">
        <v>0</v>
      </c>
      <c r="AJ71">
        <v>0</v>
      </c>
      <c r="AK71">
        <v>0</v>
      </c>
      <c r="AL71">
        <v>0</v>
      </c>
      <c r="AM71">
        <v>21.287671232876711</v>
      </c>
      <c r="AN71">
        <v>0</v>
      </c>
      <c r="AO71">
        <v>0</v>
      </c>
      <c r="AP71">
        <v>0</v>
      </c>
      <c r="AQ71">
        <v>0</v>
      </c>
      <c r="AR71">
        <v>0</v>
      </c>
      <c r="AS71">
        <v>0</v>
      </c>
      <c r="AT71">
        <v>0</v>
      </c>
      <c r="AU71">
        <v>0</v>
      </c>
      <c r="AV71">
        <v>0</v>
      </c>
      <c r="AW71">
        <v>0</v>
      </c>
      <c r="AX71">
        <v>0</v>
      </c>
      <c r="AY71">
        <v>0</v>
      </c>
      <c r="AZ71">
        <v>0</v>
      </c>
      <c r="BA71">
        <v>0</v>
      </c>
      <c r="BB71">
        <v>0</v>
      </c>
      <c r="BC71">
        <v>4.3700000000000003E-2</v>
      </c>
      <c r="BD71">
        <v>0</v>
      </c>
      <c r="BE71">
        <v>0</v>
      </c>
      <c r="BF71">
        <v>0</v>
      </c>
      <c r="BG71">
        <v>0</v>
      </c>
      <c r="BH71">
        <v>0</v>
      </c>
      <c r="BI71">
        <v>0</v>
      </c>
      <c r="BJ71">
        <v>0</v>
      </c>
      <c r="BK71">
        <v>0</v>
      </c>
      <c r="BL71">
        <v>0</v>
      </c>
      <c r="BM71">
        <v>0</v>
      </c>
      <c r="BN71">
        <v>0</v>
      </c>
      <c r="BO71">
        <v>0</v>
      </c>
      <c r="BP71">
        <v>0</v>
      </c>
      <c r="BQ71">
        <v>1.4999999999999999E-2</v>
      </c>
      <c r="BR71">
        <v>0</v>
      </c>
      <c r="BS71">
        <v>0</v>
      </c>
      <c r="BT71">
        <v>0</v>
      </c>
      <c r="BU71">
        <v>0</v>
      </c>
      <c r="BV71">
        <v>0</v>
      </c>
      <c r="BW71">
        <v>81.599999999999994</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1</v>
      </c>
      <c r="FR71">
        <v>0</v>
      </c>
      <c r="FS71">
        <v>0</v>
      </c>
      <c r="FT71">
        <v>0</v>
      </c>
      <c r="FU71">
        <v>0</v>
      </c>
      <c r="FV71">
        <v>0</v>
      </c>
      <c r="FW71">
        <v>0</v>
      </c>
      <c r="FX71">
        <v>2.09096703276402</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0.44490000000000002</v>
      </c>
      <c r="GU71">
        <v>0</v>
      </c>
      <c r="GV71">
        <v>0</v>
      </c>
      <c r="GW71">
        <v>0</v>
      </c>
      <c r="GX71">
        <v>0</v>
      </c>
      <c r="GY71">
        <v>0</v>
      </c>
      <c r="GZ71">
        <v>0</v>
      </c>
      <c r="HA71">
        <v>0</v>
      </c>
      <c r="HB71">
        <v>0</v>
      </c>
      <c r="HC71">
        <v>0</v>
      </c>
      <c r="HD71">
        <v>0</v>
      </c>
      <c r="HE71">
        <v>0</v>
      </c>
      <c r="HF71">
        <v>0</v>
      </c>
      <c r="HG71">
        <v>0</v>
      </c>
      <c r="HH71">
        <v>1.4999999999999999E-2</v>
      </c>
      <c r="HI71">
        <v>0</v>
      </c>
      <c r="HJ71">
        <v>0</v>
      </c>
      <c r="HK71">
        <v>0</v>
      </c>
      <c r="HL71">
        <v>0</v>
      </c>
      <c r="HM71">
        <v>0</v>
      </c>
      <c r="HN71">
        <v>81.599999999999994</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c r="KC71">
        <v>0</v>
      </c>
      <c r="KD71">
        <v>0</v>
      </c>
      <c r="KE71">
        <v>0</v>
      </c>
      <c r="KF71">
        <v>0</v>
      </c>
      <c r="KG71">
        <v>0</v>
      </c>
      <c r="KH71">
        <v>0</v>
      </c>
      <c r="KI71">
        <v>0</v>
      </c>
      <c r="KJ71">
        <v>0</v>
      </c>
      <c r="KK71">
        <v>0</v>
      </c>
      <c r="KL71">
        <v>0</v>
      </c>
      <c r="KM71">
        <v>0</v>
      </c>
      <c r="KN71">
        <v>0</v>
      </c>
      <c r="KO71">
        <v>0</v>
      </c>
      <c r="KP71">
        <v>0</v>
      </c>
      <c r="KQ71">
        <v>0</v>
      </c>
      <c r="KR71">
        <v>0</v>
      </c>
      <c r="KS71">
        <v>0</v>
      </c>
      <c r="KT71">
        <v>0</v>
      </c>
      <c r="KU71">
        <v>0</v>
      </c>
      <c r="KV71">
        <v>0</v>
      </c>
      <c r="KW71">
        <v>0</v>
      </c>
      <c r="KX71">
        <v>0</v>
      </c>
      <c r="KY71">
        <v>0</v>
      </c>
      <c r="KZ71">
        <v>0</v>
      </c>
      <c r="LA71">
        <v>0</v>
      </c>
      <c r="LB71">
        <v>0</v>
      </c>
      <c r="LC71">
        <v>0</v>
      </c>
      <c r="LD71">
        <v>0</v>
      </c>
      <c r="LE71">
        <v>0</v>
      </c>
      <c r="LF71">
        <v>0</v>
      </c>
      <c r="LG71">
        <v>0</v>
      </c>
      <c r="LH71">
        <v>0.87229999999999996</v>
      </c>
      <c r="LI71">
        <v>1</v>
      </c>
      <c r="LJ71">
        <v>0</v>
      </c>
      <c r="LK71">
        <v>0</v>
      </c>
      <c r="LL71">
        <v>1</v>
      </c>
      <c r="LM71">
        <v>0.95</v>
      </c>
      <c r="LN71">
        <v>0</v>
      </c>
      <c r="LO71">
        <v>1</v>
      </c>
      <c r="LP71">
        <v>0.78</v>
      </c>
      <c r="LQ71">
        <v>0</v>
      </c>
      <c r="LR71">
        <v>0</v>
      </c>
      <c r="LS71">
        <v>0</v>
      </c>
      <c r="LT71">
        <v>0</v>
      </c>
      <c r="LU71">
        <v>0</v>
      </c>
      <c r="LV71">
        <v>0</v>
      </c>
      <c r="LW71">
        <v>0</v>
      </c>
      <c r="LX71">
        <v>0</v>
      </c>
      <c r="LY71">
        <v>1.5146831530139102</v>
      </c>
      <c r="LZ71">
        <v>0</v>
      </c>
      <c r="MA71">
        <v>0</v>
      </c>
      <c r="MB71">
        <v>0</v>
      </c>
      <c r="MC71">
        <v>0</v>
      </c>
      <c r="MD71">
        <v>0</v>
      </c>
      <c r="ME71">
        <v>0</v>
      </c>
      <c r="MF71">
        <v>0</v>
      </c>
      <c r="MG71">
        <v>0</v>
      </c>
      <c r="MH71">
        <v>0</v>
      </c>
      <c r="MI71">
        <v>0</v>
      </c>
      <c r="MJ71">
        <v>0</v>
      </c>
      <c r="MK71">
        <v>0</v>
      </c>
      <c r="ML71">
        <v>0</v>
      </c>
      <c r="MM71">
        <v>0</v>
      </c>
      <c r="MN71">
        <v>0</v>
      </c>
      <c r="MO71">
        <v>0</v>
      </c>
      <c r="MP71">
        <v>0</v>
      </c>
      <c r="MQ71">
        <v>0</v>
      </c>
    </row>
    <row r="72" spans="1:355" x14ac:dyDescent="0.2">
      <c r="A72" t="str">
        <v>CDM AMS II G</v>
      </c>
      <c r="B72" t="str">
        <v>AMS-II.G. Version 03 </v>
      </c>
      <c r="C72" t="str">
        <v>GS1060</v>
      </c>
      <c r="D72" t="str">
        <v>MP9</v>
      </c>
      <c r="E72" t="str">
        <v>scenario 3</v>
      </c>
      <c r="F72">
        <v>249400</v>
      </c>
      <c r="G72" t="str">
        <v>charcoal</v>
      </c>
      <c r="H72">
        <v>7653</v>
      </c>
      <c r="I72">
        <v>6.4444090772444911E-3</v>
      </c>
      <c r="J72">
        <v>6.4392418175528683E-3</v>
      </c>
      <c r="K72" t="str">
        <v>cdm_imp_charcoal</v>
      </c>
      <c r="L72">
        <v>1</v>
      </c>
      <c r="M72" t="str">
        <v>Sub-Saharan Africa</v>
      </c>
      <c r="N72" t="str">
        <v>Rwanda</v>
      </c>
      <c r="O72" t="str">
        <v>Rwanda tot</v>
      </c>
      <c r="P72">
        <v>4.3</v>
      </c>
      <c r="Q72">
        <v>0.98</v>
      </c>
      <c r="R72">
        <v>0.63400000000000001</v>
      </c>
      <c r="S72">
        <v>0.64700000000000002</v>
      </c>
      <c r="T72">
        <v>6561</v>
      </c>
      <c r="U72">
        <v>0</v>
      </c>
      <c r="V72">
        <v>181</v>
      </c>
      <c r="W72">
        <v>0</v>
      </c>
      <c r="X72">
        <v>1187541</v>
      </c>
      <c r="Y72">
        <v>1</v>
      </c>
      <c r="Z72">
        <v>0</v>
      </c>
      <c r="AA72">
        <v>0</v>
      </c>
      <c r="AB72">
        <v>0</v>
      </c>
      <c r="AC72">
        <v>0</v>
      </c>
      <c r="AD72">
        <v>0</v>
      </c>
      <c r="AE72">
        <v>0</v>
      </c>
      <c r="AF72">
        <v>0</v>
      </c>
      <c r="AG72">
        <v>0</v>
      </c>
      <c r="AH72">
        <v>0</v>
      </c>
      <c r="AI72">
        <v>0</v>
      </c>
      <c r="AJ72">
        <v>0</v>
      </c>
      <c r="AK72">
        <v>0</v>
      </c>
      <c r="AL72">
        <v>0</v>
      </c>
      <c r="AM72">
        <v>8.3561643835616444</v>
      </c>
      <c r="AN72">
        <v>0</v>
      </c>
      <c r="AO72">
        <v>0</v>
      </c>
      <c r="AP72">
        <v>0</v>
      </c>
      <c r="AQ72">
        <v>0</v>
      </c>
      <c r="AR72">
        <v>0</v>
      </c>
      <c r="AS72">
        <v>0</v>
      </c>
      <c r="AT72">
        <v>0</v>
      </c>
      <c r="AU72">
        <v>0</v>
      </c>
      <c r="AV72">
        <v>0</v>
      </c>
      <c r="AW72">
        <v>0</v>
      </c>
      <c r="AX72">
        <v>0</v>
      </c>
      <c r="AY72">
        <v>0</v>
      </c>
      <c r="AZ72">
        <v>0</v>
      </c>
      <c r="BA72">
        <v>0</v>
      </c>
      <c r="BB72">
        <v>0</v>
      </c>
      <c r="BC72">
        <v>0.1</v>
      </c>
      <c r="BD72">
        <v>0</v>
      </c>
      <c r="BE72">
        <v>0</v>
      </c>
      <c r="BF72">
        <v>0</v>
      </c>
      <c r="BG72">
        <v>0</v>
      </c>
      <c r="BH72">
        <v>0</v>
      </c>
      <c r="BI72">
        <v>0</v>
      </c>
      <c r="BJ72">
        <v>0</v>
      </c>
      <c r="BK72">
        <v>0</v>
      </c>
      <c r="BL72">
        <v>0</v>
      </c>
      <c r="BM72">
        <v>0</v>
      </c>
      <c r="BN72">
        <v>0</v>
      </c>
      <c r="BO72">
        <v>0</v>
      </c>
      <c r="BP72">
        <v>0</v>
      </c>
      <c r="BQ72">
        <v>1.4999999999999999E-2</v>
      </c>
      <c r="BR72">
        <v>0</v>
      </c>
      <c r="BS72">
        <v>0</v>
      </c>
      <c r="BT72">
        <v>0</v>
      </c>
      <c r="BU72">
        <v>0</v>
      </c>
      <c r="BV72">
        <v>0</v>
      </c>
      <c r="BW72">
        <v>81.599999999999994</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1</v>
      </c>
      <c r="FR72">
        <v>0</v>
      </c>
      <c r="FS72">
        <v>0</v>
      </c>
      <c r="FT72">
        <v>0</v>
      </c>
      <c r="FU72">
        <v>0</v>
      </c>
      <c r="FV72">
        <v>0</v>
      </c>
      <c r="FW72">
        <v>0</v>
      </c>
      <c r="FX72">
        <v>1.8782118191867037</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0.44490000000000002</v>
      </c>
      <c r="GU72">
        <v>0</v>
      </c>
      <c r="GV72">
        <v>0</v>
      </c>
      <c r="GW72">
        <v>0</v>
      </c>
      <c r="GX72">
        <v>0</v>
      </c>
      <c r="GY72">
        <v>0</v>
      </c>
      <c r="GZ72">
        <v>0</v>
      </c>
      <c r="HA72">
        <v>0</v>
      </c>
      <c r="HB72">
        <v>0</v>
      </c>
      <c r="HC72">
        <v>0</v>
      </c>
      <c r="HD72">
        <v>0</v>
      </c>
      <c r="HE72">
        <v>0</v>
      </c>
      <c r="HF72">
        <v>0</v>
      </c>
      <c r="HG72">
        <v>0</v>
      </c>
      <c r="HH72">
        <v>1.4999999999999999E-2</v>
      </c>
      <c r="HI72">
        <v>0</v>
      </c>
      <c r="HJ72">
        <v>0</v>
      </c>
      <c r="HK72">
        <v>0</v>
      </c>
      <c r="HL72">
        <v>0</v>
      </c>
      <c r="HM72">
        <v>0</v>
      </c>
      <c r="HN72">
        <v>81.599999999999994</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0</v>
      </c>
      <c r="IO72">
        <v>0</v>
      </c>
      <c r="IP72">
        <v>0</v>
      </c>
      <c r="IQ72">
        <v>0</v>
      </c>
      <c r="IR72">
        <v>0</v>
      </c>
      <c r="IS72">
        <v>0</v>
      </c>
      <c r="IT72">
        <v>0</v>
      </c>
      <c r="IU72">
        <v>0</v>
      </c>
      <c r="IV72">
        <v>0</v>
      </c>
      <c r="IW72">
        <v>0</v>
      </c>
      <c r="IX72">
        <v>0</v>
      </c>
      <c r="IY72">
        <v>0</v>
      </c>
      <c r="IZ72">
        <v>0</v>
      </c>
      <c r="JA72">
        <v>0</v>
      </c>
      <c r="JB72">
        <v>0</v>
      </c>
      <c r="JC72">
        <v>0</v>
      </c>
      <c r="JD72">
        <v>0</v>
      </c>
      <c r="JE72">
        <v>0</v>
      </c>
      <c r="JF72">
        <v>0</v>
      </c>
      <c r="JG72">
        <v>0</v>
      </c>
      <c r="JH72">
        <v>0</v>
      </c>
      <c r="JI72">
        <v>0</v>
      </c>
      <c r="JJ72">
        <v>0</v>
      </c>
      <c r="JK72">
        <v>0</v>
      </c>
      <c r="JL72">
        <v>0</v>
      </c>
      <c r="JM72">
        <v>0</v>
      </c>
      <c r="JN72">
        <v>0</v>
      </c>
      <c r="JO72">
        <v>0</v>
      </c>
      <c r="JP72">
        <v>0</v>
      </c>
      <c r="JQ72">
        <v>0</v>
      </c>
      <c r="JR72">
        <v>0</v>
      </c>
      <c r="JS72">
        <v>0</v>
      </c>
      <c r="JT72">
        <v>0</v>
      </c>
      <c r="JU72">
        <v>0</v>
      </c>
      <c r="JV72">
        <v>0</v>
      </c>
      <c r="JW72">
        <v>0</v>
      </c>
      <c r="JX72">
        <v>0</v>
      </c>
      <c r="JY72">
        <v>0</v>
      </c>
      <c r="JZ72">
        <v>0</v>
      </c>
      <c r="KA72">
        <v>0</v>
      </c>
      <c r="KB72">
        <v>0</v>
      </c>
      <c r="KC72">
        <v>0</v>
      </c>
      <c r="KD72">
        <v>0</v>
      </c>
      <c r="KE72">
        <v>0</v>
      </c>
      <c r="KF72">
        <v>0</v>
      </c>
      <c r="KG72">
        <v>0</v>
      </c>
      <c r="KH72">
        <v>0</v>
      </c>
      <c r="KI72">
        <v>0</v>
      </c>
      <c r="KJ72">
        <v>0</v>
      </c>
      <c r="KK72">
        <v>0</v>
      </c>
      <c r="KL72">
        <v>0</v>
      </c>
      <c r="KM72">
        <v>0</v>
      </c>
      <c r="KN72">
        <v>0</v>
      </c>
      <c r="KO72">
        <v>0</v>
      </c>
      <c r="KP72">
        <v>0</v>
      </c>
      <c r="KQ72">
        <v>0</v>
      </c>
      <c r="KR72">
        <v>0</v>
      </c>
      <c r="KS72">
        <v>0</v>
      </c>
      <c r="KT72">
        <v>0</v>
      </c>
      <c r="KU72">
        <v>0</v>
      </c>
      <c r="KV72">
        <v>0</v>
      </c>
      <c r="KW72">
        <v>0</v>
      </c>
      <c r="KX72">
        <v>0</v>
      </c>
      <c r="KY72">
        <v>0</v>
      </c>
      <c r="KZ72">
        <v>0</v>
      </c>
      <c r="LA72">
        <v>0</v>
      </c>
      <c r="LB72">
        <v>0</v>
      </c>
      <c r="LC72">
        <v>0</v>
      </c>
      <c r="LD72">
        <v>0</v>
      </c>
      <c r="LE72">
        <v>0</v>
      </c>
      <c r="LF72">
        <v>0</v>
      </c>
      <c r="LG72">
        <v>0</v>
      </c>
      <c r="LH72">
        <v>0.87229999999999996</v>
      </c>
      <c r="LI72">
        <v>1</v>
      </c>
      <c r="LJ72">
        <v>0</v>
      </c>
      <c r="LK72">
        <v>0</v>
      </c>
      <c r="LL72">
        <v>1</v>
      </c>
      <c r="LM72">
        <v>0.95</v>
      </c>
      <c r="LN72">
        <v>0</v>
      </c>
      <c r="LO72">
        <v>1</v>
      </c>
      <c r="LP72">
        <v>0.78</v>
      </c>
      <c r="LQ72">
        <v>0</v>
      </c>
      <c r="LR72">
        <v>0</v>
      </c>
      <c r="LS72">
        <v>0</v>
      </c>
      <c r="LT72">
        <v>0</v>
      </c>
      <c r="LU72">
        <v>0</v>
      </c>
      <c r="LV72">
        <v>0</v>
      </c>
      <c r="LW72">
        <v>0</v>
      </c>
      <c r="LX72">
        <v>0</v>
      </c>
      <c r="LY72">
        <v>1.5146831530139102</v>
      </c>
      <c r="LZ72">
        <v>0</v>
      </c>
      <c r="MA72">
        <v>0</v>
      </c>
      <c r="MB72">
        <v>0</v>
      </c>
      <c r="MC72">
        <v>0</v>
      </c>
      <c r="MD72">
        <v>0</v>
      </c>
      <c r="ME72">
        <v>0</v>
      </c>
      <c r="MF72">
        <v>0</v>
      </c>
      <c r="MG72">
        <v>0</v>
      </c>
      <c r="MH72">
        <v>0</v>
      </c>
      <c r="MI72">
        <v>0</v>
      </c>
      <c r="MJ72">
        <v>0</v>
      </c>
      <c r="MK72">
        <v>0</v>
      </c>
      <c r="ML72">
        <v>0</v>
      </c>
      <c r="MM72">
        <v>0</v>
      </c>
      <c r="MN72">
        <v>0</v>
      </c>
      <c r="MO72">
        <v>0</v>
      </c>
      <c r="MP72">
        <v>0</v>
      </c>
      <c r="MQ72">
        <v>0</v>
      </c>
    </row>
    <row r="73" spans="1:355" x14ac:dyDescent="0.2">
      <c r="A73" t="str">
        <v>CDM AMS II G</v>
      </c>
      <c r="B73" t="str">
        <v>AMS-II.G. Version 03 </v>
      </c>
      <c r="C73" t="str">
        <v>GS1060</v>
      </c>
      <c r="D73" t="str">
        <v>MP8</v>
      </c>
      <c r="E73" t="str">
        <v>scenario 1</v>
      </c>
      <c r="F73">
        <v>249400</v>
      </c>
      <c r="G73" t="str">
        <v>charcoal</v>
      </c>
      <c r="H73">
        <v>6337</v>
      </c>
      <c r="I73">
        <v>1.2021018286668184E-2</v>
      </c>
      <c r="J73">
        <v>1.202691671412537E-2</v>
      </c>
      <c r="K73" t="str">
        <v>cdm_imp_charcoal</v>
      </c>
      <c r="L73">
        <v>1</v>
      </c>
      <c r="M73" t="str">
        <v>Sub-Saharan Africa</v>
      </c>
      <c r="N73" t="str">
        <v>Rwanda</v>
      </c>
      <c r="O73" t="str">
        <v>Rwanda tot</v>
      </c>
      <c r="P73">
        <v>4.3</v>
      </c>
      <c r="Q73">
        <v>0.98</v>
      </c>
      <c r="R73">
        <v>0.63400000000000001</v>
      </c>
      <c r="S73">
        <v>0.64700000000000002</v>
      </c>
      <c r="T73">
        <v>2865</v>
      </c>
      <c r="U73">
        <v>0</v>
      </c>
      <c r="V73">
        <v>184</v>
      </c>
      <c r="W73">
        <v>0</v>
      </c>
      <c r="X73">
        <v>527160</v>
      </c>
      <c r="Y73">
        <v>1</v>
      </c>
      <c r="Z73">
        <v>0</v>
      </c>
      <c r="AA73">
        <v>0</v>
      </c>
      <c r="AB73">
        <v>0</v>
      </c>
      <c r="AC73">
        <v>0</v>
      </c>
      <c r="AD73">
        <v>0</v>
      </c>
      <c r="AE73">
        <v>0</v>
      </c>
      <c r="AF73">
        <v>0</v>
      </c>
      <c r="AG73">
        <v>0</v>
      </c>
      <c r="AH73">
        <v>0</v>
      </c>
      <c r="AI73">
        <v>0</v>
      </c>
      <c r="AJ73">
        <v>0</v>
      </c>
      <c r="AK73">
        <v>0</v>
      </c>
      <c r="AL73">
        <v>0</v>
      </c>
      <c r="AM73">
        <v>14.191780821917808</v>
      </c>
      <c r="AN73">
        <v>0</v>
      </c>
      <c r="AO73">
        <v>0</v>
      </c>
      <c r="AP73">
        <v>0</v>
      </c>
      <c r="AQ73">
        <v>0</v>
      </c>
      <c r="AR73">
        <v>0</v>
      </c>
      <c r="AS73">
        <v>0</v>
      </c>
      <c r="AT73">
        <v>0</v>
      </c>
      <c r="AU73">
        <v>0</v>
      </c>
      <c r="AV73">
        <v>0</v>
      </c>
      <c r="AW73">
        <v>0</v>
      </c>
      <c r="AX73">
        <v>0</v>
      </c>
      <c r="AY73">
        <v>0</v>
      </c>
      <c r="AZ73">
        <v>0</v>
      </c>
      <c r="BA73">
        <v>0</v>
      </c>
      <c r="BB73">
        <v>0</v>
      </c>
      <c r="BC73">
        <v>6.5600000000000006E-2</v>
      </c>
      <c r="BD73">
        <v>0</v>
      </c>
      <c r="BE73">
        <v>0</v>
      </c>
      <c r="BF73">
        <v>0</v>
      </c>
      <c r="BG73">
        <v>0</v>
      </c>
      <c r="BH73">
        <v>0</v>
      </c>
      <c r="BI73">
        <v>0</v>
      </c>
      <c r="BJ73">
        <v>0</v>
      </c>
      <c r="BK73">
        <v>0</v>
      </c>
      <c r="BL73">
        <v>0</v>
      </c>
      <c r="BM73">
        <v>0</v>
      </c>
      <c r="BN73">
        <v>0</v>
      </c>
      <c r="BO73">
        <v>0</v>
      </c>
      <c r="BP73">
        <v>0</v>
      </c>
      <c r="BQ73">
        <v>1.4999999999999999E-2</v>
      </c>
      <c r="BR73">
        <v>0</v>
      </c>
      <c r="BS73">
        <v>0</v>
      </c>
      <c r="BT73">
        <v>0</v>
      </c>
      <c r="BU73">
        <v>0</v>
      </c>
      <c r="BV73">
        <v>0</v>
      </c>
      <c r="BW73">
        <v>81.599999999999994</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1</v>
      </c>
      <c r="FR73">
        <v>0</v>
      </c>
      <c r="FS73">
        <v>0</v>
      </c>
      <c r="FT73">
        <v>0</v>
      </c>
      <c r="FU73">
        <v>0</v>
      </c>
      <c r="FV73">
        <v>0</v>
      </c>
      <c r="FW73">
        <v>0</v>
      </c>
      <c r="FX73">
        <v>2.0925619732924439</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0.44490000000000002</v>
      </c>
      <c r="GU73">
        <v>0</v>
      </c>
      <c r="GV73">
        <v>0</v>
      </c>
      <c r="GW73">
        <v>0</v>
      </c>
      <c r="GX73">
        <v>0</v>
      </c>
      <c r="GY73">
        <v>0</v>
      </c>
      <c r="GZ73">
        <v>0</v>
      </c>
      <c r="HA73">
        <v>0</v>
      </c>
      <c r="HB73">
        <v>0</v>
      </c>
      <c r="HC73">
        <v>0</v>
      </c>
      <c r="HD73">
        <v>0</v>
      </c>
      <c r="HE73">
        <v>0</v>
      </c>
      <c r="HF73">
        <v>0</v>
      </c>
      <c r="HG73">
        <v>0</v>
      </c>
      <c r="HH73">
        <v>1.4999999999999999E-2</v>
      </c>
      <c r="HI73">
        <v>0</v>
      </c>
      <c r="HJ73">
        <v>0</v>
      </c>
      <c r="HK73">
        <v>0</v>
      </c>
      <c r="HL73">
        <v>0</v>
      </c>
      <c r="HM73">
        <v>0</v>
      </c>
      <c r="HN73">
        <v>81.599999999999994</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v>0</v>
      </c>
      <c r="KF73">
        <v>0</v>
      </c>
      <c r="KG73">
        <v>0</v>
      </c>
      <c r="KH73">
        <v>0</v>
      </c>
      <c r="KI73">
        <v>0</v>
      </c>
      <c r="KJ73">
        <v>0</v>
      </c>
      <c r="KK73">
        <v>0</v>
      </c>
      <c r="KL73">
        <v>0</v>
      </c>
      <c r="KM73">
        <v>0</v>
      </c>
      <c r="KN73">
        <v>0</v>
      </c>
      <c r="KO73">
        <v>0</v>
      </c>
      <c r="KP73">
        <v>0</v>
      </c>
      <c r="KQ73">
        <v>0</v>
      </c>
      <c r="KR73">
        <v>0</v>
      </c>
      <c r="KS73">
        <v>0</v>
      </c>
      <c r="KT73">
        <v>0</v>
      </c>
      <c r="KU73">
        <v>0</v>
      </c>
      <c r="KV73">
        <v>0</v>
      </c>
      <c r="KW73">
        <v>0</v>
      </c>
      <c r="KX73">
        <v>0</v>
      </c>
      <c r="KY73">
        <v>0</v>
      </c>
      <c r="KZ73">
        <v>0</v>
      </c>
      <c r="LA73">
        <v>0</v>
      </c>
      <c r="LB73">
        <v>0</v>
      </c>
      <c r="LC73">
        <v>0</v>
      </c>
      <c r="LD73">
        <v>0</v>
      </c>
      <c r="LE73">
        <v>0</v>
      </c>
      <c r="LF73">
        <v>0</v>
      </c>
      <c r="LG73">
        <v>0</v>
      </c>
      <c r="LH73">
        <v>0.87229999999999996</v>
      </c>
      <c r="LI73">
        <v>1</v>
      </c>
      <c r="LJ73">
        <v>0</v>
      </c>
      <c r="LK73">
        <v>0</v>
      </c>
      <c r="LL73">
        <v>1</v>
      </c>
      <c r="LM73">
        <v>0.95</v>
      </c>
      <c r="LN73">
        <v>0</v>
      </c>
      <c r="LO73">
        <v>1</v>
      </c>
      <c r="LP73">
        <v>0.78</v>
      </c>
      <c r="LQ73">
        <v>0</v>
      </c>
      <c r="LR73">
        <v>0</v>
      </c>
      <c r="LS73">
        <v>0</v>
      </c>
      <c r="LT73">
        <v>0</v>
      </c>
      <c r="LU73">
        <v>0</v>
      </c>
      <c r="LV73">
        <v>0</v>
      </c>
      <c r="LW73">
        <v>0</v>
      </c>
      <c r="LX73">
        <v>0</v>
      </c>
      <c r="LY73">
        <v>1.5146831530139102</v>
      </c>
      <c r="LZ73">
        <v>0</v>
      </c>
      <c r="MA73">
        <v>0</v>
      </c>
      <c r="MB73">
        <v>0</v>
      </c>
      <c r="MC73">
        <v>0</v>
      </c>
      <c r="MD73">
        <v>0</v>
      </c>
      <c r="ME73">
        <v>0</v>
      </c>
      <c r="MF73">
        <v>0</v>
      </c>
      <c r="MG73">
        <v>0</v>
      </c>
      <c r="MH73">
        <v>0</v>
      </c>
      <c r="MI73">
        <v>0</v>
      </c>
      <c r="MJ73">
        <v>0</v>
      </c>
      <c r="MK73">
        <v>0</v>
      </c>
      <c r="ML73">
        <v>0</v>
      </c>
      <c r="MM73">
        <v>0</v>
      </c>
      <c r="MN73">
        <v>0</v>
      </c>
      <c r="MO73">
        <v>0</v>
      </c>
      <c r="MP73">
        <v>0</v>
      </c>
      <c r="MQ73">
        <v>0</v>
      </c>
    </row>
    <row r="74" spans="1:355" x14ac:dyDescent="0.2">
      <c r="A74" t="str">
        <v>CDM AMS II G</v>
      </c>
      <c r="B74" t="str">
        <v>AMS-II.G. Version 03 </v>
      </c>
      <c r="C74" t="str">
        <v>GS1060</v>
      </c>
      <c r="D74" t="str">
        <v>MP8</v>
      </c>
      <c r="E74" t="str">
        <v>scenario 2</v>
      </c>
      <c r="F74">
        <v>249400</v>
      </c>
      <c r="G74" t="str">
        <v>charcoal</v>
      </c>
      <c r="H74">
        <v>3930</v>
      </c>
      <c r="I74">
        <v>1.907026397515528E-2</v>
      </c>
      <c r="J74">
        <v>1.9081989134090829E-2</v>
      </c>
      <c r="K74" t="str">
        <v>cdm_imp_charcoal</v>
      </c>
      <c r="L74">
        <v>1</v>
      </c>
      <c r="M74" t="str">
        <v>Sub-Saharan Africa</v>
      </c>
      <c r="N74" t="str">
        <v>Rwanda</v>
      </c>
      <c r="O74" t="str">
        <v>Rwanda tot</v>
      </c>
      <c r="P74">
        <v>4.3</v>
      </c>
      <c r="Q74">
        <v>0.98</v>
      </c>
      <c r="R74">
        <v>0.63400000000000001</v>
      </c>
      <c r="S74">
        <v>0.64700000000000002</v>
      </c>
      <c r="T74">
        <v>1120</v>
      </c>
      <c r="U74">
        <v>0</v>
      </c>
      <c r="V74">
        <v>184</v>
      </c>
      <c r="W74">
        <v>0</v>
      </c>
      <c r="X74">
        <v>206080</v>
      </c>
      <c r="Y74">
        <v>1</v>
      </c>
      <c r="Z74">
        <v>0</v>
      </c>
      <c r="AA74">
        <v>0</v>
      </c>
      <c r="AB74">
        <v>0</v>
      </c>
      <c r="AC74">
        <v>0</v>
      </c>
      <c r="AD74">
        <v>0</v>
      </c>
      <c r="AE74">
        <v>0</v>
      </c>
      <c r="AF74">
        <v>0</v>
      </c>
      <c r="AG74">
        <v>0</v>
      </c>
      <c r="AH74">
        <v>0</v>
      </c>
      <c r="AI74">
        <v>0</v>
      </c>
      <c r="AJ74">
        <v>0</v>
      </c>
      <c r="AK74">
        <v>0</v>
      </c>
      <c r="AL74">
        <v>0</v>
      </c>
      <c r="AM74">
        <v>21.287671232876711</v>
      </c>
      <c r="AN74">
        <v>0</v>
      </c>
      <c r="AO74">
        <v>0</v>
      </c>
      <c r="AP74">
        <v>0</v>
      </c>
      <c r="AQ74">
        <v>0</v>
      </c>
      <c r="AR74">
        <v>0</v>
      </c>
      <c r="AS74">
        <v>0</v>
      </c>
      <c r="AT74">
        <v>0</v>
      </c>
      <c r="AU74">
        <v>0</v>
      </c>
      <c r="AV74">
        <v>0</v>
      </c>
      <c r="AW74">
        <v>0</v>
      </c>
      <c r="AX74">
        <v>0</v>
      </c>
      <c r="AY74">
        <v>0</v>
      </c>
      <c r="AZ74">
        <v>0</v>
      </c>
      <c r="BA74">
        <v>0</v>
      </c>
      <c r="BB74">
        <v>0</v>
      </c>
      <c r="BC74">
        <v>4.3700000000000003E-2</v>
      </c>
      <c r="BD74">
        <v>0</v>
      </c>
      <c r="BE74">
        <v>0</v>
      </c>
      <c r="BF74">
        <v>0</v>
      </c>
      <c r="BG74">
        <v>0</v>
      </c>
      <c r="BH74">
        <v>0</v>
      </c>
      <c r="BI74">
        <v>0</v>
      </c>
      <c r="BJ74">
        <v>0</v>
      </c>
      <c r="BK74">
        <v>0</v>
      </c>
      <c r="BL74">
        <v>0</v>
      </c>
      <c r="BM74">
        <v>0</v>
      </c>
      <c r="BN74">
        <v>0</v>
      </c>
      <c r="BO74">
        <v>0</v>
      </c>
      <c r="BP74">
        <v>0</v>
      </c>
      <c r="BQ74">
        <v>1.4999999999999999E-2</v>
      </c>
      <c r="BR74">
        <v>0</v>
      </c>
      <c r="BS74">
        <v>0</v>
      </c>
      <c r="BT74">
        <v>0</v>
      </c>
      <c r="BU74">
        <v>0</v>
      </c>
      <c r="BV74">
        <v>0</v>
      </c>
      <c r="BW74">
        <v>81.599999999999994</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1</v>
      </c>
      <c r="FR74">
        <v>0</v>
      </c>
      <c r="FS74">
        <v>0</v>
      </c>
      <c r="FT74">
        <v>0</v>
      </c>
      <c r="FU74">
        <v>0</v>
      </c>
      <c r="FV74">
        <v>0</v>
      </c>
      <c r="FW74">
        <v>0</v>
      </c>
      <c r="FX74">
        <v>2.09096703276402</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0.44490000000000002</v>
      </c>
      <c r="GU74">
        <v>0</v>
      </c>
      <c r="GV74">
        <v>0</v>
      </c>
      <c r="GW74">
        <v>0</v>
      </c>
      <c r="GX74">
        <v>0</v>
      </c>
      <c r="GY74">
        <v>0</v>
      </c>
      <c r="GZ74">
        <v>0</v>
      </c>
      <c r="HA74">
        <v>0</v>
      </c>
      <c r="HB74">
        <v>0</v>
      </c>
      <c r="HC74">
        <v>0</v>
      </c>
      <c r="HD74">
        <v>0</v>
      </c>
      <c r="HE74">
        <v>0</v>
      </c>
      <c r="HF74">
        <v>0</v>
      </c>
      <c r="HG74">
        <v>0</v>
      </c>
      <c r="HH74">
        <v>1.4999999999999999E-2</v>
      </c>
      <c r="HI74">
        <v>0</v>
      </c>
      <c r="HJ74">
        <v>0</v>
      </c>
      <c r="HK74">
        <v>0</v>
      </c>
      <c r="HL74">
        <v>0</v>
      </c>
      <c r="HM74">
        <v>0</v>
      </c>
      <c r="HN74">
        <v>81.599999999999994</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0</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0</v>
      </c>
      <c r="JY74">
        <v>0</v>
      </c>
      <c r="JZ74">
        <v>0</v>
      </c>
      <c r="KA74">
        <v>0</v>
      </c>
      <c r="KB74">
        <v>0</v>
      </c>
      <c r="KC74">
        <v>0</v>
      </c>
      <c r="KD74">
        <v>0</v>
      </c>
      <c r="KE74">
        <v>0</v>
      </c>
      <c r="KF74">
        <v>0</v>
      </c>
      <c r="KG74">
        <v>0</v>
      </c>
      <c r="KH74">
        <v>0</v>
      </c>
      <c r="KI74">
        <v>0</v>
      </c>
      <c r="KJ74">
        <v>0</v>
      </c>
      <c r="KK74">
        <v>0</v>
      </c>
      <c r="KL74">
        <v>0</v>
      </c>
      <c r="KM74">
        <v>0</v>
      </c>
      <c r="KN74">
        <v>0</v>
      </c>
      <c r="KO74">
        <v>0</v>
      </c>
      <c r="KP74">
        <v>0</v>
      </c>
      <c r="KQ74">
        <v>0</v>
      </c>
      <c r="KR74">
        <v>0</v>
      </c>
      <c r="KS74">
        <v>0</v>
      </c>
      <c r="KT74">
        <v>0</v>
      </c>
      <c r="KU74">
        <v>0</v>
      </c>
      <c r="KV74">
        <v>0</v>
      </c>
      <c r="KW74">
        <v>0</v>
      </c>
      <c r="KX74">
        <v>0</v>
      </c>
      <c r="KY74">
        <v>0</v>
      </c>
      <c r="KZ74">
        <v>0</v>
      </c>
      <c r="LA74">
        <v>0</v>
      </c>
      <c r="LB74">
        <v>0</v>
      </c>
      <c r="LC74">
        <v>0</v>
      </c>
      <c r="LD74">
        <v>0</v>
      </c>
      <c r="LE74">
        <v>0</v>
      </c>
      <c r="LF74">
        <v>0</v>
      </c>
      <c r="LG74">
        <v>0</v>
      </c>
      <c r="LH74">
        <v>0.87229999999999996</v>
      </c>
      <c r="LI74">
        <v>1</v>
      </c>
      <c r="LJ74">
        <v>0</v>
      </c>
      <c r="LK74">
        <v>0</v>
      </c>
      <c r="LL74">
        <v>1</v>
      </c>
      <c r="LM74">
        <v>0.95</v>
      </c>
      <c r="LN74">
        <v>0</v>
      </c>
      <c r="LO74">
        <v>1</v>
      </c>
      <c r="LP74">
        <v>0.78</v>
      </c>
      <c r="LQ74">
        <v>0</v>
      </c>
      <c r="LR74">
        <v>0</v>
      </c>
      <c r="LS74">
        <v>0</v>
      </c>
      <c r="LT74">
        <v>0</v>
      </c>
      <c r="LU74">
        <v>0</v>
      </c>
      <c r="LV74">
        <v>0</v>
      </c>
      <c r="LW74">
        <v>0</v>
      </c>
      <c r="LX74">
        <v>0</v>
      </c>
      <c r="LY74">
        <v>1.5146831530139102</v>
      </c>
      <c r="LZ74">
        <v>0</v>
      </c>
      <c r="MA74">
        <v>0</v>
      </c>
      <c r="MB74">
        <v>0</v>
      </c>
      <c r="MC74">
        <v>0</v>
      </c>
      <c r="MD74">
        <v>0</v>
      </c>
      <c r="ME74">
        <v>0</v>
      </c>
      <c r="MF74">
        <v>0</v>
      </c>
      <c r="MG74">
        <v>0</v>
      </c>
      <c r="MH74">
        <v>0</v>
      </c>
      <c r="MI74">
        <v>0</v>
      </c>
      <c r="MJ74">
        <v>0</v>
      </c>
      <c r="MK74">
        <v>0</v>
      </c>
      <c r="ML74">
        <v>0</v>
      </c>
      <c r="MM74">
        <v>0</v>
      </c>
      <c r="MN74">
        <v>0</v>
      </c>
      <c r="MO74">
        <v>0</v>
      </c>
      <c r="MP74">
        <v>0</v>
      </c>
      <c r="MQ74">
        <v>0</v>
      </c>
    </row>
    <row r="75" spans="1:355" x14ac:dyDescent="0.2">
      <c r="A75" t="str">
        <v>CDM AMS II G</v>
      </c>
      <c r="B75" t="str">
        <v>AMS-II.G. Version 03 </v>
      </c>
      <c r="C75" t="str">
        <v>GS1060</v>
      </c>
      <c r="D75" t="str">
        <v>MP8</v>
      </c>
      <c r="E75" t="str">
        <v>scenario 3</v>
      </c>
      <c r="F75">
        <v>249400</v>
      </c>
      <c r="G75" t="str">
        <v>charcoal</v>
      </c>
      <c r="H75">
        <v>7780</v>
      </c>
      <c r="I75">
        <v>6.4445372192733072E-3</v>
      </c>
      <c r="J75">
        <v>6.4392418175528683E-3</v>
      </c>
      <c r="K75" t="str">
        <v>cdm_imp_charcoal</v>
      </c>
      <c r="L75">
        <v>1</v>
      </c>
      <c r="M75" t="str">
        <v>Sub-Saharan Africa</v>
      </c>
      <c r="N75" t="str">
        <v>Rwanda</v>
      </c>
      <c r="O75" t="str">
        <v>Rwanda tot</v>
      </c>
      <c r="P75">
        <v>4.3</v>
      </c>
      <c r="Q75">
        <v>0.98</v>
      </c>
      <c r="R75">
        <v>0.63400000000000001</v>
      </c>
      <c r="S75">
        <v>0.64700000000000002</v>
      </c>
      <c r="T75">
        <v>6561</v>
      </c>
      <c r="U75">
        <v>0</v>
      </c>
      <c r="V75">
        <v>184</v>
      </c>
      <c r="W75">
        <v>0</v>
      </c>
      <c r="X75">
        <v>1207224</v>
      </c>
      <c r="Y75">
        <v>1</v>
      </c>
      <c r="Z75">
        <v>0</v>
      </c>
      <c r="AA75">
        <v>0</v>
      </c>
      <c r="AB75">
        <v>0</v>
      </c>
      <c r="AC75">
        <v>0</v>
      </c>
      <c r="AD75">
        <v>0</v>
      </c>
      <c r="AE75">
        <v>0</v>
      </c>
      <c r="AF75">
        <v>0</v>
      </c>
      <c r="AG75">
        <v>0</v>
      </c>
      <c r="AH75">
        <v>0</v>
      </c>
      <c r="AI75">
        <v>0</v>
      </c>
      <c r="AJ75">
        <v>0</v>
      </c>
      <c r="AK75">
        <v>0</v>
      </c>
      <c r="AL75">
        <v>0</v>
      </c>
      <c r="AM75">
        <v>8.3561643835616444</v>
      </c>
      <c r="AN75">
        <v>0</v>
      </c>
      <c r="AO75">
        <v>0</v>
      </c>
      <c r="AP75">
        <v>0</v>
      </c>
      <c r="AQ75">
        <v>0</v>
      </c>
      <c r="AR75">
        <v>0</v>
      </c>
      <c r="AS75">
        <v>0</v>
      </c>
      <c r="AT75">
        <v>0</v>
      </c>
      <c r="AU75">
        <v>0</v>
      </c>
      <c r="AV75">
        <v>0</v>
      </c>
      <c r="AW75">
        <v>0</v>
      </c>
      <c r="AX75">
        <v>0</v>
      </c>
      <c r="AY75">
        <v>0</v>
      </c>
      <c r="AZ75">
        <v>0</v>
      </c>
      <c r="BA75">
        <v>0</v>
      </c>
      <c r="BB75">
        <v>0</v>
      </c>
      <c r="BC75">
        <v>0.1</v>
      </c>
      <c r="BD75">
        <v>0</v>
      </c>
      <c r="BE75">
        <v>0</v>
      </c>
      <c r="BF75">
        <v>0</v>
      </c>
      <c r="BG75">
        <v>0</v>
      </c>
      <c r="BH75">
        <v>0</v>
      </c>
      <c r="BI75">
        <v>0</v>
      </c>
      <c r="BJ75">
        <v>0</v>
      </c>
      <c r="BK75">
        <v>0</v>
      </c>
      <c r="BL75">
        <v>0</v>
      </c>
      <c r="BM75">
        <v>0</v>
      </c>
      <c r="BN75">
        <v>0</v>
      </c>
      <c r="BO75">
        <v>0</v>
      </c>
      <c r="BP75">
        <v>0</v>
      </c>
      <c r="BQ75">
        <v>1.4999999999999999E-2</v>
      </c>
      <c r="BR75">
        <v>0</v>
      </c>
      <c r="BS75">
        <v>0</v>
      </c>
      <c r="BT75">
        <v>0</v>
      </c>
      <c r="BU75">
        <v>0</v>
      </c>
      <c r="BV75">
        <v>0</v>
      </c>
      <c r="BW75">
        <v>81.599999999999994</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1</v>
      </c>
      <c r="FR75">
        <v>0</v>
      </c>
      <c r="FS75">
        <v>0</v>
      </c>
      <c r="FT75">
        <v>0</v>
      </c>
      <c r="FU75">
        <v>0</v>
      </c>
      <c r="FV75">
        <v>0</v>
      </c>
      <c r="FW75">
        <v>0</v>
      </c>
      <c r="FX75">
        <v>1.8782118191867037</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0.44490000000000002</v>
      </c>
      <c r="GU75">
        <v>0</v>
      </c>
      <c r="GV75">
        <v>0</v>
      </c>
      <c r="GW75">
        <v>0</v>
      </c>
      <c r="GX75">
        <v>0</v>
      </c>
      <c r="GY75">
        <v>0</v>
      </c>
      <c r="GZ75">
        <v>0</v>
      </c>
      <c r="HA75">
        <v>0</v>
      </c>
      <c r="HB75">
        <v>0</v>
      </c>
      <c r="HC75">
        <v>0</v>
      </c>
      <c r="HD75">
        <v>0</v>
      </c>
      <c r="HE75">
        <v>0</v>
      </c>
      <c r="HF75">
        <v>0</v>
      </c>
      <c r="HG75">
        <v>0</v>
      </c>
      <c r="HH75">
        <v>1.4999999999999999E-2</v>
      </c>
      <c r="HI75">
        <v>0</v>
      </c>
      <c r="HJ75">
        <v>0</v>
      </c>
      <c r="HK75">
        <v>0</v>
      </c>
      <c r="HL75">
        <v>0</v>
      </c>
      <c r="HM75">
        <v>0</v>
      </c>
      <c r="HN75">
        <v>81.599999999999994</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c r="KC75">
        <v>0</v>
      </c>
      <c r="KD75">
        <v>0</v>
      </c>
      <c r="KE75">
        <v>0</v>
      </c>
      <c r="KF75">
        <v>0</v>
      </c>
      <c r="KG75">
        <v>0</v>
      </c>
      <c r="KH75">
        <v>0</v>
      </c>
      <c r="KI75">
        <v>0</v>
      </c>
      <c r="KJ75">
        <v>0</v>
      </c>
      <c r="KK75">
        <v>0</v>
      </c>
      <c r="KL75">
        <v>0</v>
      </c>
      <c r="KM75">
        <v>0</v>
      </c>
      <c r="KN75">
        <v>0</v>
      </c>
      <c r="KO75">
        <v>0</v>
      </c>
      <c r="KP75">
        <v>0</v>
      </c>
      <c r="KQ75">
        <v>0</v>
      </c>
      <c r="KR75">
        <v>0</v>
      </c>
      <c r="KS75">
        <v>0</v>
      </c>
      <c r="KT75">
        <v>0</v>
      </c>
      <c r="KU75">
        <v>0</v>
      </c>
      <c r="KV75">
        <v>0</v>
      </c>
      <c r="KW75">
        <v>0</v>
      </c>
      <c r="KX75">
        <v>0</v>
      </c>
      <c r="KY75">
        <v>0</v>
      </c>
      <c r="KZ75">
        <v>0</v>
      </c>
      <c r="LA75">
        <v>0</v>
      </c>
      <c r="LB75">
        <v>0</v>
      </c>
      <c r="LC75">
        <v>0</v>
      </c>
      <c r="LD75">
        <v>0</v>
      </c>
      <c r="LE75">
        <v>0</v>
      </c>
      <c r="LF75">
        <v>0</v>
      </c>
      <c r="LG75">
        <v>0</v>
      </c>
      <c r="LH75">
        <v>0.87229999999999996</v>
      </c>
      <c r="LI75">
        <v>1</v>
      </c>
      <c r="LJ75">
        <v>0</v>
      </c>
      <c r="LK75">
        <v>0</v>
      </c>
      <c r="LL75">
        <v>1</v>
      </c>
      <c r="LM75">
        <v>0.95</v>
      </c>
      <c r="LN75">
        <v>0</v>
      </c>
      <c r="LO75">
        <v>1</v>
      </c>
      <c r="LP75">
        <v>0.78</v>
      </c>
      <c r="LQ75">
        <v>0</v>
      </c>
      <c r="LR75">
        <v>0</v>
      </c>
      <c r="LS75">
        <v>0</v>
      </c>
      <c r="LT75">
        <v>0</v>
      </c>
      <c r="LU75">
        <v>0</v>
      </c>
      <c r="LV75">
        <v>0</v>
      </c>
      <c r="LW75">
        <v>0</v>
      </c>
      <c r="LX75">
        <v>0</v>
      </c>
      <c r="LY75">
        <v>1.5146831530139102</v>
      </c>
      <c r="LZ75">
        <v>0</v>
      </c>
      <c r="MA75">
        <v>0</v>
      </c>
      <c r="MB75">
        <v>0</v>
      </c>
      <c r="MC75">
        <v>0</v>
      </c>
      <c r="MD75">
        <v>0</v>
      </c>
      <c r="ME75">
        <v>0</v>
      </c>
      <c r="MF75">
        <v>0</v>
      </c>
      <c r="MG75">
        <v>0</v>
      </c>
      <c r="MH75">
        <v>0</v>
      </c>
      <c r="MI75">
        <v>0</v>
      </c>
      <c r="MJ75">
        <v>0</v>
      </c>
      <c r="MK75">
        <v>0</v>
      </c>
      <c r="ML75">
        <v>0</v>
      </c>
      <c r="MM75">
        <v>0</v>
      </c>
      <c r="MN75">
        <v>0</v>
      </c>
      <c r="MO75">
        <v>0</v>
      </c>
      <c r="MP75">
        <v>0</v>
      </c>
      <c r="MQ75">
        <v>0</v>
      </c>
    </row>
    <row r="76" spans="1:355" x14ac:dyDescent="0.2">
      <c r="A76" t="str">
        <v>CDM AMS II G</v>
      </c>
      <c r="B76" t="str">
        <v>AMS-II.G. ver. 5</v>
      </c>
      <c r="C76" t="str">
        <v>GS2744</v>
      </c>
      <c r="D76" t="str">
        <v>new CP</v>
      </c>
      <c r="E76" t="str">
        <v>wassa large</v>
      </c>
      <c r="F76">
        <v>33637</v>
      </c>
      <c r="G76" t="str">
        <v>firewood</v>
      </c>
      <c r="H76">
        <v>0.434</v>
      </c>
      <c r="I76">
        <v>1.1890410958904109E-3</v>
      </c>
      <c r="J76">
        <v>1.1900025562372959E-3</v>
      </c>
      <c r="K76" t="str">
        <v>cdm_imp_firewood</v>
      </c>
      <c r="L76">
        <v>1</v>
      </c>
      <c r="M76" t="str">
        <v>West Africa</v>
      </c>
      <c r="N76" t="str">
        <v>Mali</v>
      </c>
      <c r="O76" t="str">
        <v>Bamako</v>
      </c>
      <c r="P76">
        <v>5.8</v>
      </c>
      <c r="Q76">
        <v>0.68683418448969069</v>
      </c>
      <c r="R76">
        <v>3.5000000000000003E-2</v>
      </c>
      <c r="S76">
        <v>0.27300000000000002</v>
      </c>
      <c r="T76">
        <v>1</v>
      </c>
      <c r="U76">
        <v>0</v>
      </c>
      <c r="V76">
        <v>365</v>
      </c>
      <c r="W76">
        <v>0</v>
      </c>
      <c r="X76">
        <v>365</v>
      </c>
      <c r="Y76">
        <v>1</v>
      </c>
      <c r="Z76">
        <v>0</v>
      </c>
      <c r="AA76">
        <v>0</v>
      </c>
      <c r="AB76">
        <v>0</v>
      </c>
      <c r="AC76">
        <v>0</v>
      </c>
      <c r="AD76">
        <v>0</v>
      </c>
      <c r="AE76">
        <v>0</v>
      </c>
      <c r="AF76">
        <v>0</v>
      </c>
      <c r="AG76">
        <v>0</v>
      </c>
      <c r="AH76">
        <v>0</v>
      </c>
      <c r="AI76">
        <v>0</v>
      </c>
      <c r="AJ76">
        <v>0</v>
      </c>
      <c r="AK76">
        <v>0</v>
      </c>
      <c r="AL76">
        <v>0</v>
      </c>
      <c r="AM76">
        <v>7.9452054794520546</v>
      </c>
      <c r="AN76">
        <v>0</v>
      </c>
      <c r="AO76">
        <v>0</v>
      </c>
      <c r="AP76">
        <v>0</v>
      </c>
      <c r="AQ76">
        <v>0</v>
      </c>
      <c r="AR76">
        <v>0</v>
      </c>
      <c r="AS76">
        <v>0</v>
      </c>
      <c r="AT76">
        <v>0</v>
      </c>
      <c r="AU76">
        <v>0</v>
      </c>
      <c r="AV76">
        <v>0</v>
      </c>
      <c r="AW76">
        <v>0</v>
      </c>
      <c r="AX76">
        <v>0</v>
      </c>
      <c r="AY76">
        <v>0</v>
      </c>
      <c r="AZ76">
        <v>0</v>
      </c>
      <c r="BA76">
        <v>0</v>
      </c>
      <c r="BB76">
        <v>0</v>
      </c>
      <c r="BC76">
        <v>0.2</v>
      </c>
      <c r="BD76">
        <v>0</v>
      </c>
      <c r="BE76">
        <v>0</v>
      </c>
      <c r="BF76">
        <v>0</v>
      </c>
      <c r="BG76">
        <v>0</v>
      </c>
      <c r="BH76">
        <v>0</v>
      </c>
      <c r="BI76">
        <v>0</v>
      </c>
      <c r="BJ76">
        <v>0</v>
      </c>
      <c r="BK76">
        <v>0</v>
      </c>
      <c r="BL76">
        <v>0</v>
      </c>
      <c r="BM76">
        <v>0</v>
      </c>
      <c r="BN76">
        <v>0</v>
      </c>
      <c r="BO76">
        <v>0</v>
      </c>
      <c r="BP76">
        <v>0</v>
      </c>
      <c r="BQ76">
        <v>1.5599999999999999E-2</v>
      </c>
      <c r="BR76">
        <v>0</v>
      </c>
      <c r="BS76">
        <v>0</v>
      </c>
      <c r="BT76">
        <v>0</v>
      </c>
      <c r="BU76">
        <v>0</v>
      </c>
      <c r="BV76">
        <v>0</v>
      </c>
      <c r="BW76">
        <v>73.2</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1</v>
      </c>
      <c r="FR76">
        <v>0</v>
      </c>
      <c r="FS76">
        <v>0</v>
      </c>
      <c r="FT76">
        <v>0</v>
      </c>
      <c r="FU76">
        <v>0</v>
      </c>
      <c r="FV76">
        <v>0</v>
      </c>
      <c r="FW76">
        <v>0</v>
      </c>
      <c r="FX76">
        <v>6.2193389271640349</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0.2555</v>
      </c>
      <c r="GU76">
        <v>0</v>
      </c>
      <c r="GV76">
        <v>0</v>
      </c>
      <c r="GW76">
        <v>0</v>
      </c>
      <c r="GX76">
        <v>0</v>
      </c>
      <c r="GY76">
        <v>0</v>
      </c>
      <c r="GZ76">
        <v>0</v>
      </c>
      <c r="HA76">
        <v>0</v>
      </c>
      <c r="HB76">
        <v>0</v>
      </c>
      <c r="HC76">
        <v>0</v>
      </c>
      <c r="HD76">
        <v>0</v>
      </c>
      <c r="HE76">
        <v>0</v>
      </c>
      <c r="HF76">
        <v>0</v>
      </c>
      <c r="HG76">
        <v>0</v>
      </c>
      <c r="HH76">
        <v>1.5599999999999999E-2</v>
      </c>
      <c r="HI76">
        <v>0</v>
      </c>
      <c r="HJ76">
        <v>0</v>
      </c>
      <c r="HK76">
        <v>0</v>
      </c>
      <c r="HL76">
        <v>0</v>
      </c>
      <c r="HM76">
        <v>0</v>
      </c>
      <c r="HN76">
        <v>73.2</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c r="KC76">
        <v>0</v>
      </c>
      <c r="KD76">
        <v>0</v>
      </c>
      <c r="KE76">
        <v>0</v>
      </c>
      <c r="KF76">
        <v>0</v>
      </c>
      <c r="KG76">
        <v>0</v>
      </c>
      <c r="KH76">
        <v>0</v>
      </c>
      <c r="KI76">
        <v>0</v>
      </c>
      <c r="KJ76">
        <v>0</v>
      </c>
      <c r="KK76">
        <v>0</v>
      </c>
      <c r="KL76">
        <v>0</v>
      </c>
      <c r="KM76">
        <v>0</v>
      </c>
      <c r="KN76">
        <v>0</v>
      </c>
      <c r="KO76">
        <v>0</v>
      </c>
      <c r="KP76">
        <v>0</v>
      </c>
      <c r="KQ76">
        <v>0</v>
      </c>
      <c r="KR76">
        <v>0</v>
      </c>
      <c r="KS76">
        <v>0</v>
      </c>
      <c r="KT76">
        <v>0</v>
      </c>
      <c r="KU76">
        <v>0</v>
      </c>
      <c r="KV76">
        <v>0</v>
      </c>
      <c r="KW76">
        <v>0</v>
      </c>
      <c r="KX76">
        <v>0</v>
      </c>
      <c r="KY76">
        <v>0</v>
      </c>
      <c r="KZ76">
        <v>0</v>
      </c>
      <c r="LA76">
        <v>0</v>
      </c>
      <c r="LB76">
        <v>0</v>
      </c>
      <c r="LC76">
        <v>0</v>
      </c>
      <c r="LD76">
        <v>0</v>
      </c>
      <c r="LE76">
        <v>0</v>
      </c>
      <c r="LF76">
        <v>0</v>
      </c>
      <c r="LG76">
        <v>0</v>
      </c>
      <c r="LH76">
        <v>1</v>
      </c>
      <c r="LI76">
        <v>0.9254</v>
      </c>
      <c r="LJ76">
        <v>0</v>
      </c>
      <c r="LK76">
        <v>0</v>
      </c>
      <c r="LL76">
        <v>1</v>
      </c>
      <c r="LM76">
        <v>0.95</v>
      </c>
      <c r="LN76">
        <v>0</v>
      </c>
      <c r="LO76">
        <v>1</v>
      </c>
      <c r="LP76">
        <v>0.78</v>
      </c>
      <c r="LQ76">
        <v>0</v>
      </c>
      <c r="LR76">
        <v>0</v>
      </c>
      <c r="LS76">
        <v>0</v>
      </c>
      <c r="LT76">
        <v>0</v>
      </c>
      <c r="LU76">
        <v>0</v>
      </c>
      <c r="LV76">
        <v>0</v>
      </c>
      <c r="LW76">
        <v>0</v>
      </c>
      <c r="LX76">
        <v>0</v>
      </c>
      <c r="LY76">
        <v>2.5158761336618705</v>
      </c>
      <c r="LZ76">
        <v>0</v>
      </c>
      <c r="MA76">
        <v>0</v>
      </c>
      <c r="MB76">
        <v>0</v>
      </c>
      <c r="MC76">
        <v>0</v>
      </c>
      <c r="MD76">
        <v>0</v>
      </c>
      <c r="ME76">
        <v>0</v>
      </c>
      <c r="MF76">
        <v>0</v>
      </c>
      <c r="MG76">
        <v>0</v>
      </c>
      <c r="MH76">
        <v>0</v>
      </c>
      <c r="MI76">
        <v>0</v>
      </c>
      <c r="MJ76">
        <v>0</v>
      </c>
      <c r="MK76">
        <v>0</v>
      </c>
      <c r="ML76">
        <v>0</v>
      </c>
      <c r="MM76">
        <v>0</v>
      </c>
      <c r="MN76">
        <v>0</v>
      </c>
      <c r="MO76">
        <v>0</v>
      </c>
      <c r="MP76">
        <v>0</v>
      </c>
      <c r="MQ76">
        <v>0</v>
      </c>
    </row>
    <row r="77" spans="1:355" x14ac:dyDescent="0.2">
      <c r="A77" t="str">
        <v>CDM AMS II G</v>
      </c>
      <c r="B77" t="str">
        <v>AMS-II.G. ver. 5</v>
      </c>
      <c r="C77" t="str">
        <v>GS2744</v>
      </c>
      <c r="D77" t="str">
        <v>new CP</v>
      </c>
      <c r="E77" t="str">
        <v>wassa super</v>
      </c>
      <c r="F77">
        <v>38512</v>
      </c>
      <c r="G77" t="str">
        <v>firewood</v>
      </c>
      <c r="H77">
        <v>0.47899999999999998</v>
      </c>
      <c r="I77">
        <v>1.3123287671232876E-3</v>
      </c>
      <c r="J77">
        <v>1.3122924088975871E-3</v>
      </c>
      <c r="K77" t="str">
        <v>cdm_imp_firewood</v>
      </c>
      <c r="L77">
        <v>1</v>
      </c>
      <c r="M77" t="str">
        <v>West Africa</v>
      </c>
      <c r="N77" t="str">
        <v>Mali</v>
      </c>
      <c r="O77" t="str">
        <v>Bamako</v>
      </c>
      <c r="P77">
        <v>5.8</v>
      </c>
      <c r="Q77">
        <v>0.68683418448969069</v>
      </c>
      <c r="R77">
        <v>3.5000000000000003E-2</v>
      </c>
      <c r="S77">
        <v>0.27300000000000002</v>
      </c>
      <c r="T77">
        <v>1</v>
      </c>
      <c r="U77">
        <v>0</v>
      </c>
      <c r="V77">
        <v>365</v>
      </c>
      <c r="W77">
        <v>0</v>
      </c>
      <c r="X77">
        <v>365</v>
      </c>
      <c r="Y77">
        <v>1</v>
      </c>
      <c r="Z77">
        <v>0</v>
      </c>
      <c r="AA77">
        <v>0</v>
      </c>
      <c r="AB77">
        <v>0</v>
      </c>
      <c r="AC77">
        <v>0</v>
      </c>
      <c r="AD77">
        <v>0</v>
      </c>
      <c r="AE77">
        <v>0</v>
      </c>
      <c r="AF77">
        <v>0</v>
      </c>
      <c r="AG77">
        <v>0</v>
      </c>
      <c r="AH77">
        <v>0</v>
      </c>
      <c r="AI77">
        <v>0</v>
      </c>
      <c r="AJ77">
        <v>0</v>
      </c>
      <c r="AK77">
        <v>0</v>
      </c>
      <c r="AL77">
        <v>0</v>
      </c>
      <c r="AM77">
        <v>7.9452054794520546</v>
      </c>
      <c r="AN77">
        <v>0</v>
      </c>
      <c r="AO77">
        <v>0</v>
      </c>
      <c r="AP77">
        <v>0</v>
      </c>
      <c r="AQ77">
        <v>0</v>
      </c>
      <c r="AR77">
        <v>0</v>
      </c>
      <c r="AS77">
        <v>0</v>
      </c>
      <c r="AT77">
        <v>0</v>
      </c>
      <c r="AU77">
        <v>0</v>
      </c>
      <c r="AV77">
        <v>0</v>
      </c>
      <c r="AW77">
        <v>0</v>
      </c>
      <c r="AX77">
        <v>0</v>
      </c>
      <c r="AY77">
        <v>0</v>
      </c>
      <c r="AZ77">
        <v>0</v>
      </c>
      <c r="BA77">
        <v>0</v>
      </c>
      <c r="BB77">
        <v>0</v>
      </c>
      <c r="BC77">
        <v>0.2</v>
      </c>
      <c r="BD77">
        <v>0</v>
      </c>
      <c r="BE77">
        <v>0</v>
      </c>
      <c r="BF77">
        <v>0</v>
      </c>
      <c r="BG77">
        <v>0</v>
      </c>
      <c r="BH77">
        <v>0</v>
      </c>
      <c r="BI77">
        <v>0</v>
      </c>
      <c r="BJ77">
        <v>0</v>
      </c>
      <c r="BK77">
        <v>0</v>
      </c>
      <c r="BL77">
        <v>0</v>
      </c>
      <c r="BM77">
        <v>0</v>
      </c>
      <c r="BN77">
        <v>0</v>
      </c>
      <c r="BO77">
        <v>0</v>
      </c>
      <c r="BP77">
        <v>0</v>
      </c>
      <c r="BQ77">
        <v>1.5599999999999999E-2</v>
      </c>
      <c r="BR77">
        <v>0</v>
      </c>
      <c r="BS77">
        <v>0</v>
      </c>
      <c r="BT77">
        <v>0</v>
      </c>
      <c r="BU77">
        <v>0</v>
      </c>
      <c r="BV77">
        <v>0</v>
      </c>
      <c r="BW77">
        <v>73.2</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1</v>
      </c>
      <c r="FR77">
        <v>0</v>
      </c>
      <c r="FS77">
        <v>0</v>
      </c>
      <c r="FT77">
        <v>0</v>
      </c>
      <c r="FU77">
        <v>0</v>
      </c>
      <c r="FV77">
        <v>0</v>
      </c>
      <c r="FW77">
        <v>0</v>
      </c>
      <c r="FX77">
        <v>6.0419813531954798</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0.26300000000000001</v>
      </c>
      <c r="GU77">
        <v>0</v>
      </c>
      <c r="GV77">
        <v>0</v>
      </c>
      <c r="GW77">
        <v>0</v>
      </c>
      <c r="GX77">
        <v>0</v>
      </c>
      <c r="GY77">
        <v>0</v>
      </c>
      <c r="GZ77">
        <v>0</v>
      </c>
      <c r="HA77">
        <v>0</v>
      </c>
      <c r="HB77">
        <v>0</v>
      </c>
      <c r="HC77">
        <v>0</v>
      </c>
      <c r="HD77">
        <v>0</v>
      </c>
      <c r="HE77">
        <v>0</v>
      </c>
      <c r="HF77">
        <v>0</v>
      </c>
      <c r="HG77">
        <v>0</v>
      </c>
      <c r="HH77">
        <v>1.5599999999999999E-2</v>
      </c>
      <c r="HI77">
        <v>0</v>
      </c>
      <c r="HJ77">
        <v>0</v>
      </c>
      <c r="HK77">
        <v>0</v>
      </c>
      <c r="HL77">
        <v>0</v>
      </c>
      <c r="HM77">
        <v>0</v>
      </c>
      <c r="HN77">
        <v>73.2</v>
      </c>
      <c r="HO77">
        <v>0</v>
      </c>
      <c r="HP77">
        <v>0</v>
      </c>
      <c r="HQ77">
        <v>0</v>
      </c>
      <c r="HR77">
        <v>0</v>
      </c>
      <c r="HS77">
        <v>0</v>
      </c>
      <c r="HT77">
        <v>0</v>
      </c>
      <c r="HU77">
        <v>0</v>
      </c>
      <c r="HV77">
        <v>0</v>
      </c>
      <c r="HW77">
        <v>0</v>
      </c>
      <c r="HX77">
        <v>0</v>
      </c>
      <c r="HY77">
        <v>0</v>
      </c>
      <c r="HZ77">
        <v>0</v>
      </c>
      <c r="IA77">
        <v>0</v>
      </c>
      <c r="IB77">
        <v>0</v>
      </c>
      <c r="IC77">
        <v>0</v>
      </c>
      <c r="ID77">
        <v>0</v>
      </c>
      <c r="IE77">
        <v>0</v>
      </c>
      <c r="IF77">
        <v>0</v>
      </c>
      <c r="IG77">
        <v>0</v>
      </c>
      <c r="IH77">
        <v>0</v>
      </c>
      <c r="II77">
        <v>0</v>
      </c>
      <c r="IJ77">
        <v>0</v>
      </c>
      <c r="IK77">
        <v>0</v>
      </c>
      <c r="IL77">
        <v>0</v>
      </c>
      <c r="IM77">
        <v>0</v>
      </c>
      <c r="IN77">
        <v>0</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0</v>
      </c>
      <c r="JL77">
        <v>0</v>
      </c>
      <c r="JM77">
        <v>0</v>
      </c>
      <c r="JN77">
        <v>0</v>
      </c>
      <c r="JO77">
        <v>0</v>
      </c>
      <c r="JP77">
        <v>0</v>
      </c>
      <c r="JQ77">
        <v>0</v>
      </c>
      <c r="JR77">
        <v>0</v>
      </c>
      <c r="JS77">
        <v>0</v>
      </c>
      <c r="JT77">
        <v>0</v>
      </c>
      <c r="JU77">
        <v>0</v>
      </c>
      <c r="JV77">
        <v>0</v>
      </c>
      <c r="JW77">
        <v>0</v>
      </c>
      <c r="JX77">
        <v>0</v>
      </c>
      <c r="JY77">
        <v>0</v>
      </c>
      <c r="JZ77">
        <v>0</v>
      </c>
      <c r="KA77">
        <v>0</v>
      </c>
      <c r="KB77">
        <v>0</v>
      </c>
      <c r="KC77">
        <v>0</v>
      </c>
      <c r="KD77">
        <v>0</v>
      </c>
      <c r="KE77">
        <v>0</v>
      </c>
      <c r="KF77">
        <v>0</v>
      </c>
      <c r="KG77">
        <v>0</v>
      </c>
      <c r="KH77">
        <v>0</v>
      </c>
      <c r="KI77">
        <v>0</v>
      </c>
      <c r="KJ77">
        <v>0</v>
      </c>
      <c r="KK77">
        <v>0</v>
      </c>
      <c r="KL77">
        <v>0</v>
      </c>
      <c r="KM77">
        <v>0</v>
      </c>
      <c r="KN77">
        <v>0</v>
      </c>
      <c r="KO77">
        <v>0</v>
      </c>
      <c r="KP77">
        <v>0</v>
      </c>
      <c r="KQ77">
        <v>0</v>
      </c>
      <c r="KR77">
        <v>0</v>
      </c>
      <c r="KS77">
        <v>0</v>
      </c>
      <c r="KT77">
        <v>0</v>
      </c>
      <c r="KU77">
        <v>0</v>
      </c>
      <c r="KV77">
        <v>0</v>
      </c>
      <c r="KW77">
        <v>0</v>
      </c>
      <c r="KX77">
        <v>0</v>
      </c>
      <c r="KY77">
        <v>0</v>
      </c>
      <c r="KZ77">
        <v>0</v>
      </c>
      <c r="LA77">
        <v>0</v>
      </c>
      <c r="LB77">
        <v>0</v>
      </c>
      <c r="LC77">
        <v>0</v>
      </c>
      <c r="LD77">
        <v>0</v>
      </c>
      <c r="LE77">
        <v>0</v>
      </c>
      <c r="LF77">
        <v>0</v>
      </c>
      <c r="LG77">
        <v>0</v>
      </c>
      <c r="LH77">
        <v>1</v>
      </c>
      <c r="LI77">
        <v>0.9254</v>
      </c>
      <c r="LJ77">
        <v>0</v>
      </c>
      <c r="LK77">
        <v>0</v>
      </c>
      <c r="LL77">
        <v>1</v>
      </c>
      <c r="LM77">
        <v>0.95</v>
      </c>
      <c r="LN77">
        <v>0</v>
      </c>
      <c r="LO77">
        <v>1</v>
      </c>
      <c r="LP77">
        <v>0.78</v>
      </c>
      <c r="LQ77">
        <v>0</v>
      </c>
      <c r="LR77">
        <v>0</v>
      </c>
      <c r="LS77">
        <v>0</v>
      </c>
      <c r="LT77">
        <v>0</v>
      </c>
      <c r="LU77">
        <v>0</v>
      </c>
      <c r="LV77">
        <v>0</v>
      </c>
      <c r="LW77">
        <v>0</v>
      </c>
      <c r="LX77">
        <v>0</v>
      </c>
      <c r="LY77">
        <v>2.5158761336618705</v>
      </c>
      <c r="LZ77">
        <v>0</v>
      </c>
      <c r="MA77">
        <v>0</v>
      </c>
      <c r="MB77">
        <v>0</v>
      </c>
      <c r="MC77">
        <v>0</v>
      </c>
      <c r="MD77">
        <v>0</v>
      </c>
      <c r="ME77">
        <v>0</v>
      </c>
      <c r="MF77">
        <v>0</v>
      </c>
      <c r="MG77">
        <v>0</v>
      </c>
      <c r="MH77">
        <v>0</v>
      </c>
      <c r="MI77">
        <v>0</v>
      </c>
      <c r="MJ77">
        <v>0</v>
      </c>
      <c r="MK77">
        <v>0</v>
      </c>
      <c r="ML77">
        <v>0</v>
      </c>
      <c r="MM77">
        <v>0</v>
      </c>
      <c r="MN77">
        <v>0</v>
      </c>
      <c r="MO77">
        <v>0</v>
      </c>
      <c r="MP77">
        <v>0</v>
      </c>
      <c r="MQ77">
        <v>0</v>
      </c>
    </row>
    <row r="78" spans="1:355" x14ac:dyDescent="0.2">
      <c r="A78" t="str">
        <v>CDM AMS II G</v>
      </c>
      <c r="B78" t="str">
        <v>AMS-II.G. Version 03 </v>
      </c>
      <c r="C78" t="str">
        <v>GS1094</v>
      </c>
      <c r="D78">
        <v>1</v>
      </c>
      <c r="E78">
        <v>0</v>
      </c>
      <c r="F78">
        <v>39067</v>
      </c>
      <c r="G78" t="str">
        <v>firewood</v>
      </c>
      <c r="H78">
        <v>4761</v>
      </c>
      <c r="I78">
        <v>3.2609589041095892E-2</v>
      </c>
      <c r="J78">
        <v>3.4324352560737813E-2</v>
      </c>
      <c r="K78" t="str">
        <v>cdm_imp_firewood</v>
      </c>
      <c r="L78">
        <v>1</v>
      </c>
      <c r="M78" t="str">
        <v>Asia</v>
      </c>
      <c r="N78" t="str">
        <v>China</v>
      </c>
      <c r="O78" t="str">
        <v>Sichuan province</v>
      </c>
      <c r="P78">
        <v>3.4</v>
      </c>
      <c r="Q78">
        <v>1</v>
      </c>
      <c r="R78">
        <v>0.159</v>
      </c>
      <c r="S78">
        <v>0.23899999999999999</v>
      </c>
      <c r="T78">
        <v>400</v>
      </c>
      <c r="U78">
        <v>0</v>
      </c>
      <c r="V78">
        <v>365</v>
      </c>
      <c r="W78">
        <v>0</v>
      </c>
      <c r="X78">
        <v>146000</v>
      </c>
      <c r="Y78">
        <v>1</v>
      </c>
      <c r="Z78">
        <v>0</v>
      </c>
      <c r="AA78">
        <v>0</v>
      </c>
      <c r="AB78">
        <v>0</v>
      </c>
      <c r="AC78">
        <v>0</v>
      </c>
      <c r="AD78">
        <v>0</v>
      </c>
      <c r="AE78">
        <v>0</v>
      </c>
      <c r="AF78">
        <v>0</v>
      </c>
      <c r="AG78">
        <v>0</v>
      </c>
      <c r="AH78">
        <v>0</v>
      </c>
      <c r="AI78">
        <v>0</v>
      </c>
      <c r="AJ78">
        <v>0</v>
      </c>
      <c r="AK78">
        <v>0</v>
      </c>
      <c r="AL78">
        <v>0</v>
      </c>
      <c r="AM78">
        <v>50.926027397260277</v>
      </c>
      <c r="AN78">
        <v>0</v>
      </c>
      <c r="AO78">
        <v>0</v>
      </c>
      <c r="AP78">
        <v>0</v>
      </c>
      <c r="AQ78">
        <v>0</v>
      </c>
      <c r="AR78">
        <v>0</v>
      </c>
      <c r="AS78">
        <v>0</v>
      </c>
      <c r="AT78">
        <v>0</v>
      </c>
      <c r="AU78">
        <v>0</v>
      </c>
      <c r="AV78">
        <v>0</v>
      </c>
      <c r="AW78">
        <v>0</v>
      </c>
      <c r="AX78">
        <v>0</v>
      </c>
      <c r="AY78">
        <v>0</v>
      </c>
      <c r="AZ78">
        <v>0</v>
      </c>
      <c r="BA78">
        <v>0</v>
      </c>
      <c r="BB78">
        <v>0</v>
      </c>
      <c r="BC78">
        <v>0.1</v>
      </c>
      <c r="BD78">
        <v>0</v>
      </c>
      <c r="BE78">
        <v>0</v>
      </c>
      <c r="BF78">
        <v>0</v>
      </c>
      <c r="BG78">
        <v>0</v>
      </c>
      <c r="BH78">
        <v>0</v>
      </c>
      <c r="BI78">
        <v>0</v>
      </c>
      <c r="BJ78">
        <v>0</v>
      </c>
      <c r="BK78">
        <v>0</v>
      </c>
      <c r="BL78">
        <v>0</v>
      </c>
      <c r="BM78">
        <v>0</v>
      </c>
      <c r="BN78">
        <v>0</v>
      </c>
      <c r="BO78">
        <v>0</v>
      </c>
      <c r="BP78">
        <v>0</v>
      </c>
      <c r="BQ78">
        <v>1.4999999999999999E-2</v>
      </c>
      <c r="BR78">
        <v>0</v>
      </c>
      <c r="BS78">
        <v>0</v>
      </c>
      <c r="BT78">
        <v>0</v>
      </c>
      <c r="BU78">
        <v>0</v>
      </c>
      <c r="BV78">
        <v>0</v>
      </c>
      <c r="BW78">
        <v>81.599999999999994</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1</v>
      </c>
      <c r="FR78">
        <v>0</v>
      </c>
      <c r="FS78">
        <v>0</v>
      </c>
      <c r="FT78">
        <v>0</v>
      </c>
      <c r="FU78">
        <v>0</v>
      </c>
      <c r="FV78">
        <v>0</v>
      </c>
      <c r="FW78">
        <v>0</v>
      </c>
      <c r="FX78">
        <v>20.097090527727023</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0.25340000000000001</v>
      </c>
      <c r="GU78">
        <v>0</v>
      </c>
      <c r="GV78">
        <v>0</v>
      </c>
      <c r="GW78">
        <v>0</v>
      </c>
      <c r="GX78">
        <v>0</v>
      </c>
      <c r="GY78">
        <v>0</v>
      </c>
      <c r="GZ78">
        <v>0</v>
      </c>
      <c r="HA78">
        <v>0</v>
      </c>
      <c r="HB78">
        <v>0</v>
      </c>
      <c r="HC78">
        <v>0</v>
      </c>
      <c r="HD78">
        <v>0</v>
      </c>
      <c r="HE78">
        <v>0</v>
      </c>
      <c r="HF78">
        <v>0</v>
      </c>
      <c r="HG78">
        <v>0</v>
      </c>
      <c r="HH78">
        <v>1.4999999999999999E-2</v>
      </c>
      <c r="HI78">
        <v>0</v>
      </c>
      <c r="HJ78">
        <v>0</v>
      </c>
      <c r="HK78">
        <v>0</v>
      </c>
      <c r="HL78">
        <v>0</v>
      </c>
      <c r="HM78">
        <v>0</v>
      </c>
      <c r="HN78">
        <v>81.599999999999994</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c r="KC78">
        <v>0</v>
      </c>
      <c r="KD78">
        <v>0</v>
      </c>
      <c r="KE78">
        <v>0</v>
      </c>
      <c r="KF78">
        <v>0</v>
      </c>
      <c r="KG78">
        <v>0</v>
      </c>
      <c r="KH78">
        <v>0</v>
      </c>
      <c r="KI78">
        <v>0</v>
      </c>
      <c r="KJ78">
        <v>0</v>
      </c>
      <c r="KK78">
        <v>0</v>
      </c>
      <c r="KL78">
        <v>0</v>
      </c>
      <c r="KM78">
        <v>0</v>
      </c>
      <c r="KN78">
        <v>0</v>
      </c>
      <c r="KO78">
        <v>0</v>
      </c>
      <c r="KP78">
        <v>0</v>
      </c>
      <c r="KQ78">
        <v>0</v>
      </c>
      <c r="KR78">
        <v>0</v>
      </c>
      <c r="KS78">
        <v>0</v>
      </c>
      <c r="KT78">
        <v>0</v>
      </c>
      <c r="KU78">
        <v>0</v>
      </c>
      <c r="KV78">
        <v>0</v>
      </c>
      <c r="KW78">
        <v>0</v>
      </c>
      <c r="KX78">
        <v>0</v>
      </c>
      <c r="KY78">
        <v>0</v>
      </c>
      <c r="KZ78">
        <v>0</v>
      </c>
      <c r="LA78">
        <v>0</v>
      </c>
      <c r="LB78">
        <v>0</v>
      </c>
      <c r="LC78">
        <v>0</v>
      </c>
      <c r="LD78">
        <v>0</v>
      </c>
      <c r="LE78">
        <v>0</v>
      </c>
      <c r="LF78">
        <v>0</v>
      </c>
      <c r="LG78">
        <v>0</v>
      </c>
      <c r="LH78">
        <v>0.95750000000000002</v>
      </c>
      <c r="LI78">
        <v>1</v>
      </c>
      <c r="LJ78">
        <v>0</v>
      </c>
      <c r="LK78">
        <v>0</v>
      </c>
      <c r="LL78">
        <v>1</v>
      </c>
      <c r="LM78">
        <v>0.95</v>
      </c>
      <c r="LN78">
        <v>0</v>
      </c>
      <c r="LO78">
        <v>1</v>
      </c>
      <c r="LP78">
        <v>0.78</v>
      </c>
      <c r="LQ78">
        <v>0</v>
      </c>
      <c r="LR78">
        <v>0</v>
      </c>
      <c r="LS78">
        <v>0</v>
      </c>
      <c r="LT78">
        <v>0</v>
      </c>
      <c r="LU78">
        <v>0</v>
      </c>
      <c r="LV78">
        <v>0</v>
      </c>
      <c r="LW78">
        <v>0</v>
      </c>
      <c r="LX78">
        <v>0</v>
      </c>
      <c r="LY78">
        <v>4.1841004184100417</v>
      </c>
      <c r="LZ78">
        <v>0</v>
      </c>
      <c r="MA78">
        <v>0</v>
      </c>
      <c r="MB78">
        <v>0</v>
      </c>
      <c r="MC78">
        <v>0</v>
      </c>
      <c r="MD78">
        <v>0</v>
      </c>
      <c r="ME78">
        <v>0</v>
      </c>
      <c r="MF78">
        <v>0</v>
      </c>
      <c r="MG78">
        <v>0</v>
      </c>
      <c r="MH78">
        <v>0</v>
      </c>
      <c r="MI78">
        <v>0</v>
      </c>
      <c r="MJ78">
        <v>0</v>
      </c>
      <c r="MK78">
        <v>0</v>
      </c>
      <c r="ML78">
        <v>0</v>
      </c>
      <c r="MM78">
        <v>0</v>
      </c>
      <c r="MN78">
        <v>0</v>
      </c>
      <c r="MO78">
        <v>0</v>
      </c>
      <c r="MP78">
        <v>0</v>
      </c>
      <c r="MQ78">
        <v>0</v>
      </c>
    </row>
    <row r="79" spans="1:355" x14ac:dyDescent="0.2">
      <c r="A79" t="str">
        <v>CDM AMS II G</v>
      </c>
      <c r="B79" t="str">
        <v>AMS-II.G. Version 03 </v>
      </c>
      <c r="C79" t="str">
        <v>GS1094</v>
      </c>
      <c r="D79">
        <v>2</v>
      </c>
      <c r="E79">
        <v>0</v>
      </c>
      <c r="F79">
        <v>39067</v>
      </c>
      <c r="G79" t="str">
        <v>firewood</v>
      </c>
      <c r="H79">
        <v>4998</v>
      </c>
      <c r="I79">
        <v>3.4232876712328768E-2</v>
      </c>
      <c r="J79">
        <v>3.4237865330322852E-2</v>
      </c>
      <c r="K79" t="str">
        <v>cdm_imp_firewood</v>
      </c>
      <c r="L79">
        <v>1</v>
      </c>
      <c r="M79" t="str">
        <v>Asia</v>
      </c>
      <c r="N79" t="str">
        <v>China</v>
      </c>
      <c r="O79" t="str">
        <v>Sichuan province</v>
      </c>
      <c r="P79">
        <v>3.4</v>
      </c>
      <c r="Q79">
        <v>1</v>
      </c>
      <c r="R79">
        <v>0.159</v>
      </c>
      <c r="S79">
        <v>0.23899999999999999</v>
      </c>
      <c r="T79">
        <v>400</v>
      </c>
      <c r="U79">
        <v>0</v>
      </c>
      <c r="V79">
        <v>365</v>
      </c>
      <c r="W79">
        <v>0</v>
      </c>
      <c r="X79">
        <v>146000</v>
      </c>
      <c r="Y79">
        <v>1</v>
      </c>
      <c r="Z79">
        <v>0</v>
      </c>
      <c r="AA79">
        <v>0</v>
      </c>
      <c r="AB79">
        <v>0</v>
      </c>
      <c r="AC79">
        <v>0</v>
      </c>
      <c r="AD79">
        <v>0</v>
      </c>
      <c r="AE79">
        <v>0</v>
      </c>
      <c r="AF79">
        <v>0</v>
      </c>
      <c r="AG79">
        <v>0</v>
      </c>
      <c r="AH79">
        <v>0</v>
      </c>
      <c r="AI79">
        <v>0</v>
      </c>
      <c r="AJ79">
        <v>0</v>
      </c>
      <c r="AK79">
        <v>0</v>
      </c>
      <c r="AL79">
        <v>0</v>
      </c>
      <c r="AM79">
        <v>50.926027397260277</v>
      </c>
      <c r="AN79">
        <v>0</v>
      </c>
      <c r="AO79">
        <v>0</v>
      </c>
      <c r="AP79">
        <v>0</v>
      </c>
      <c r="AQ79">
        <v>0</v>
      </c>
      <c r="AR79">
        <v>0</v>
      </c>
      <c r="AS79">
        <v>0</v>
      </c>
      <c r="AT79">
        <v>0</v>
      </c>
      <c r="AU79">
        <v>0</v>
      </c>
      <c r="AV79">
        <v>0</v>
      </c>
      <c r="AW79">
        <v>0</v>
      </c>
      <c r="AX79">
        <v>0</v>
      </c>
      <c r="AY79">
        <v>0</v>
      </c>
      <c r="AZ79">
        <v>0</v>
      </c>
      <c r="BA79">
        <v>0</v>
      </c>
      <c r="BB79">
        <v>0</v>
      </c>
      <c r="BC79">
        <v>0.1</v>
      </c>
      <c r="BD79">
        <v>0</v>
      </c>
      <c r="BE79">
        <v>0</v>
      </c>
      <c r="BF79">
        <v>0</v>
      </c>
      <c r="BG79">
        <v>0</v>
      </c>
      <c r="BH79">
        <v>0</v>
      </c>
      <c r="BI79">
        <v>0</v>
      </c>
      <c r="BJ79">
        <v>0</v>
      </c>
      <c r="BK79">
        <v>0</v>
      </c>
      <c r="BL79">
        <v>0</v>
      </c>
      <c r="BM79">
        <v>0</v>
      </c>
      <c r="BN79">
        <v>0</v>
      </c>
      <c r="BO79">
        <v>0</v>
      </c>
      <c r="BP79">
        <v>0</v>
      </c>
      <c r="BQ79">
        <v>1.4999999999999999E-2</v>
      </c>
      <c r="BR79">
        <v>0</v>
      </c>
      <c r="BS79">
        <v>0</v>
      </c>
      <c r="BT79">
        <v>0</v>
      </c>
      <c r="BU79">
        <v>0</v>
      </c>
      <c r="BV79">
        <v>0</v>
      </c>
      <c r="BW79">
        <v>81.599999999999994</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1</v>
      </c>
      <c r="FR79">
        <v>0</v>
      </c>
      <c r="FS79">
        <v>0</v>
      </c>
      <c r="FT79">
        <v>0</v>
      </c>
      <c r="FU79">
        <v>0</v>
      </c>
      <c r="FV79">
        <v>0</v>
      </c>
      <c r="FW79">
        <v>0</v>
      </c>
      <c r="FX79">
        <v>19.685360416412937</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0.25869999999999999</v>
      </c>
      <c r="GU79">
        <v>0</v>
      </c>
      <c r="GV79">
        <v>0</v>
      </c>
      <c r="GW79">
        <v>0</v>
      </c>
      <c r="GX79">
        <v>0</v>
      </c>
      <c r="GY79">
        <v>0</v>
      </c>
      <c r="GZ79">
        <v>0</v>
      </c>
      <c r="HA79">
        <v>0</v>
      </c>
      <c r="HB79">
        <v>0</v>
      </c>
      <c r="HC79">
        <v>0</v>
      </c>
      <c r="HD79">
        <v>0</v>
      </c>
      <c r="HE79">
        <v>0</v>
      </c>
      <c r="HF79">
        <v>0</v>
      </c>
      <c r="HG79">
        <v>0</v>
      </c>
      <c r="HH79">
        <v>1.4999999999999999E-2</v>
      </c>
      <c r="HI79">
        <v>0</v>
      </c>
      <c r="HJ79">
        <v>0</v>
      </c>
      <c r="HK79">
        <v>0</v>
      </c>
      <c r="HL79">
        <v>0</v>
      </c>
      <c r="HM79">
        <v>0</v>
      </c>
      <c r="HN79">
        <v>81.599999999999994</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0</v>
      </c>
      <c r="KD79">
        <v>0</v>
      </c>
      <c r="KE79">
        <v>0</v>
      </c>
      <c r="KF79">
        <v>0</v>
      </c>
      <c r="KG79">
        <v>0</v>
      </c>
      <c r="KH79">
        <v>0</v>
      </c>
      <c r="KI79">
        <v>0</v>
      </c>
      <c r="KJ79">
        <v>0</v>
      </c>
      <c r="KK79">
        <v>0</v>
      </c>
      <c r="KL79">
        <v>0</v>
      </c>
      <c r="KM79">
        <v>0</v>
      </c>
      <c r="KN79">
        <v>0</v>
      </c>
      <c r="KO79">
        <v>0</v>
      </c>
      <c r="KP79">
        <v>0</v>
      </c>
      <c r="KQ79">
        <v>0</v>
      </c>
      <c r="KR79">
        <v>0</v>
      </c>
      <c r="KS79">
        <v>0</v>
      </c>
      <c r="KT79">
        <v>0</v>
      </c>
      <c r="KU79">
        <v>0</v>
      </c>
      <c r="KV79">
        <v>0</v>
      </c>
      <c r="KW79">
        <v>0</v>
      </c>
      <c r="KX79">
        <v>0</v>
      </c>
      <c r="KY79">
        <v>0</v>
      </c>
      <c r="KZ79">
        <v>0</v>
      </c>
      <c r="LA79">
        <v>0</v>
      </c>
      <c r="LB79">
        <v>0</v>
      </c>
      <c r="LC79">
        <v>0</v>
      </c>
      <c r="LD79">
        <v>0</v>
      </c>
      <c r="LE79">
        <v>0</v>
      </c>
      <c r="LF79">
        <v>0</v>
      </c>
      <c r="LG79">
        <v>0</v>
      </c>
      <c r="LH79">
        <v>0.9425</v>
      </c>
      <c r="LI79">
        <v>1</v>
      </c>
      <c r="LJ79">
        <v>0</v>
      </c>
      <c r="LK79">
        <v>0</v>
      </c>
      <c r="LL79">
        <v>1</v>
      </c>
      <c r="LM79">
        <v>0.95</v>
      </c>
      <c r="LN79">
        <v>0</v>
      </c>
      <c r="LO79">
        <v>1</v>
      </c>
      <c r="LP79">
        <v>0.78</v>
      </c>
      <c r="LQ79">
        <v>0</v>
      </c>
      <c r="LR79">
        <v>0</v>
      </c>
      <c r="LS79">
        <v>0</v>
      </c>
      <c r="LT79">
        <v>0</v>
      </c>
      <c r="LU79">
        <v>0</v>
      </c>
      <c r="LV79">
        <v>0</v>
      </c>
      <c r="LW79">
        <v>0</v>
      </c>
      <c r="LX79">
        <v>0</v>
      </c>
      <c r="LY79">
        <v>4.1841004184100417</v>
      </c>
      <c r="LZ79">
        <v>0</v>
      </c>
      <c r="MA79">
        <v>0</v>
      </c>
      <c r="MB79">
        <v>0</v>
      </c>
      <c r="MC79">
        <v>0</v>
      </c>
      <c r="MD79">
        <v>0</v>
      </c>
      <c r="ME79">
        <v>0</v>
      </c>
      <c r="MF79">
        <v>0</v>
      </c>
      <c r="MG79">
        <v>0</v>
      </c>
      <c r="MH79">
        <v>0</v>
      </c>
      <c r="MI79">
        <v>0</v>
      </c>
      <c r="MJ79">
        <v>0</v>
      </c>
      <c r="MK79">
        <v>0</v>
      </c>
      <c r="ML79">
        <v>0</v>
      </c>
      <c r="MM79">
        <v>0</v>
      </c>
      <c r="MN79">
        <v>0</v>
      </c>
      <c r="MO79">
        <v>0</v>
      </c>
      <c r="MP79">
        <v>0</v>
      </c>
      <c r="MQ79">
        <v>0</v>
      </c>
    </row>
    <row r="80" spans="1:355" x14ac:dyDescent="0.2">
      <c r="A80" t="str">
        <v>CDM AMS II G</v>
      </c>
      <c r="B80" t="str">
        <v>AMS-II.G. Version 03 </v>
      </c>
      <c r="C80" t="str">
        <v>GS1094</v>
      </c>
      <c r="D80">
        <v>3</v>
      </c>
      <c r="E80">
        <v>0</v>
      </c>
      <c r="F80">
        <v>39067</v>
      </c>
      <c r="G80" t="str">
        <v>firewood</v>
      </c>
      <c r="H80">
        <v>5257</v>
      </c>
      <c r="I80">
        <v>3.6006849315068493E-2</v>
      </c>
      <c r="J80">
        <v>3.6012715434362519E-2</v>
      </c>
      <c r="K80" t="str">
        <v>cdm_imp_firewood</v>
      </c>
      <c r="L80">
        <v>1</v>
      </c>
      <c r="M80" t="str">
        <v>Asia</v>
      </c>
      <c r="N80" t="str">
        <v>China</v>
      </c>
      <c r="O80" t="str">
        <v>Sichuan province</v>
      </c>
      <c r="P80">
        <v>3.4</v>
      </c>
      <c r="Q80">
        <v>1</v>
      </c>
      <c r="R80">
        <v>0.159</v>
      </c>
      <c r="S80">
        <v>0.23899999999999999</v>
      </c>
      <c r="T80">
        <v>400</v>
      </c>
      <c r="U80">
        <v>0</v>
      </c>
      <c r="V80">
        <v>365</v>
      </c>
      <c r="W80">
        <v>0</v>
      </c>
      <c r="X80">
        <v>146000</v>
      </c>
      <c r="Y80">
        <v>1</v>
      </c>
      <c r="Z80">
        <v>0</v>
      </c>
      <c r="AA80">
        <v>0</v>
      </c>
      <c r="AB80">
        <v>0</v>
      </c>
      <c r="AC80">
        <v>0</v>
      </c>
      <c r="AD80">
        <v>0</v>
      </c>
      <c r="AE80">
        <v>0</v>
      </c>
      <c r="AF80">
        <v>0</v>
      </c>
      <c r="AG80">
        <v>0</v>
      </c>
      <c r="AH80">
        <v>0</v>
      </c>
      <c r="AI80">
        <v>0</v>
      </c>
      <c r="AJ80">
        <v>0</v>
      </c>
      <c r="AK80">
        <v>0</v>
      </c>
      <c r="AL80">
        <v>0</v>
      </c>
      <c r="AM80">
        <v>50.926027397260277</v>
      </c>
      <c r="AN80">
        <v>0</v>
      </c>
      <c r="AO80">
        <v>0</v>
      </c>
      <c r="AP80">
        <v>0</v>
      </c>
      <c r="AQ80">
        <v>0</v>
      </c>
      <c r="AR80">
        <v>0</v>
      </c>
      <c r="AS80">
        <v>0</v>
      </c>
      <c r="AT80">
        <v>0</v>
      </c>
      <c r="AU80">
        <v>0</v>
      </c>
      <c r="AV80">
        <v>0</v>
      </c>
      <c r="AW80">
        <v>0</v>
      </c>
      <c r="AX80">
        <v>0</v>
      </c>
      <c r="AY80">
        <v>0</v>
      </c>
      <c r="AZ80">
        <v>0</v>
      </c>
      <c r="BA80">
        <v>0</v>
      </c>
      <c r="BB80">
        <v>0</v>
      </c>
      <c r="BC80">
        <v>0.1</v>
      </c>
      <c r="BD80">
        <v>0</v>
      </c>
      <c r="BE80">
        <v>0</v>
      </c>
      <c r="BF80">
        <v>0</v>
      </c>
      <c r="BG80">
        <v>0</v>
      </c>
      <c r="BH80">
        <v>0</v>
      </c>
      <c r="BI80">
        <v>0</v>
      </c>
      <c r="BJ80">
        <v>0</v>
      </c>
      <c r="BK80">
        <v>0</v>
      </c>
      <c r="BL80">
        <v>0</v>
      </c>
      <c r="BM80">
        <v>0</v>
      </c>
      <c r="BN80">
        <v>0</v>
      </c>
      <c r="BO80">
        <v>0</v>
      </c>
      <c r="BP80">
        <v>0</v>
      </c>
      <c r="BQ80">
        <v>1.4999999999999999E-2</v>
      </c>
      <c r="BR80">
        <v>0</v>
      </c>
      <c r="BS80">
        <v>0</v>
      </c>
      <c r="BT80">
        <v>0</v>
      </c>
      <c r="BU80">
        <v>0</v>
      </c>
      <c r="BV80">
        <v>0</v>
      </c>
      <c r="BW80">
        <v>81.599999999999994</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1</v>
      </c>
      <c r="FR80">
        <v>0</v>
      </c>
      <c r="FS80">
        <v>0</v>
      </c>
      <c r="FT80">
        <v>0</v>
      </c>
      <c r="FU80">
        <v>0</v>
      </c>
      <c r="FV80">
        <v>0</v>
      </c>
      <c r="FW80">
        <v>0</v>
      </c>
      <c r="FX80">
        <v>19.955339889208574</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0.25519999999999998</v>
      </c>
      <c r="GU80">
        <v>0</v>
      </c>
      <c r="GV80">
        <v>0</v>
      </c>
      <c r="GW80">
        <v>0</v>
      </c>
      <c r="GX80">
        <v>0</v>
      </c>
      <c r="GY80">
        <v>0</v>
      </c>
      <c r="GZ80">
        <v>0</v>
      </c>
      <c r="HA80">
        <v>0</v>
      </c>
      <c r="HB80">
        <v>0</v>
      </c>
      <c r="HC80">
        <v>0</v>
      </c>
      <c r="HD80">
        <v>0</v>
      </c>
      <c r="HE80">
        <v>0</v>
      </c>
      <c r="HF80">
        <v>0</v>
      </c>
      <c r="HG80">
        <v>0</v>
      </c>
      <c r="HH80">
        <v>1.4999999999999999E-2</v>
      </c>
      <c r="HI80">
        <v>0</v>
      </c>
      <c r="HJ80">
        <v>0</v>
      </c>
      <c r="HK80">
        <v>0</v>
      </c>
      <c r="HL80">
        <v>0</v>
      </c>
      <c r="HM80">
        <v>0</v>
      </c>
      <c r="HN80">
        <v>81.599999999999994</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0</v>
      </c>
      <c r="JX80">
        <v>0</v>
      </c>
      <c r="JY80">
        <v>0</v>
      </c>
      <c r="JZ80">
        <v>0</v>
      </c>
      <c r="KA80">
        <v>0</v>
      </c>
      <c r="KB80">
        <v>0</v>
      </c>
      <c r="KC80">
        <v>0</v>
      </c>
      <c r="KD80">
        <v>0</v>
      </c>
      <c r="KE80">
        <v>0</v>
      </c>
      <c r="KF80">
        <v>0</v>
      </c>
      <c r="KG80">
        <v>0</v>
      </c>
      <c r="KH80">
        <v>0</v>
      </c>
      <c r="KI80">
        <v>0</v>
      </c>
      <c r="KJ80">
        <v>0</v>
      </c>
      <c r="KK80">
        <v>0</v>
      </c>
      <c r="KL80">
        <v>0</v>
      </c>
      <c r="KM80">
        <v>0</v>
      </c>
      <c r="KN80">
        <v>0</v>
      </c>
      <c r="KO80">
        <v>0</v>
      </c>
      <c r="KP80">
        <v>0</v>
      </c>
      <c r="KQ80">
        <v>0</v>
      </c>
      <c r="KR80">
        <v>0</v>
      </c>
      <c r="KS80">
        <v>0</v>
      </c>
      <c r="KT80">
        <v>0</v>
      </c>
      <c r="KU80">
        <v>0</v>
      </c>
      <c r="KV80">
        <v>0</v>
      </c>
      <c r="KW80">
        <v>0</v>
      </c>
      <c r="KX80">
        <v>0</v>
      </c>
      <c r="KY80">
        <v>0</v>
      </c>
      <c r="KZ80">
        <v>0</v>
      </c>
      <c r="LA80">
        <v>0</v>
      </c>
      <c r="LB80">
        <v>0</v>
      </c>
      <c r="LC80">
        <v>0</v>
      </c>
      <c r="LD80">
        <v>0</v>
      </c>
      <c r="LE80">
        <v>0</v>
      </c>
      <c r="LF80">
        <v>0</v>
      </c>
      <c r="LG80">
        <v>0</v>
      </c>
      <c r="LH80">
        <v>1</v>
      </c>
      <c r="LI80">
        <v>1</v>
      </c>
      <c r="LJ80">
        <v>0</v>
      </c>
      <c r="LK80">
        <v>0</v>
      </c>
      <c r="LL80">
        <v>1</v>
      </c>
      <c r="LM80">
        <v>0.95</v>
      </c>
      <c r="LN80">
        <v>0</v>
      </c>
      <c r="LO80">
        <v>1</v>
      </c>
      <c r="LP80">
        <v>0.78</v>
      </c>
      <c r="LQ80">
        <v>0</v>
      </c>
      <c r="LR80">
        <v>0</v>
      </c>
      <c r="LS80">
        <v>0</v>
      </c>
      <c r="LT80">
        <v>0</v>
      </c>
      <c r="LU80">
        <v>0</v>
      </c>
      <c r="LV80">
        <v>0</v>
      </c>
      <c r="LW80">
        <v>0</v>
      </c>
      <c r="LX80">
        <v>0</v>
      </c>
      <c r="LY80">
        <v>4.1841004184100417</v>
      </c>
      <c r="LZ80">
        <v>0</v>
      </c>
      <c r="MA80">
        <v>0</v>
      </c>
      <c r="MB80">
        <v>0</v>
      </c>
      <c r="MC80">
        <v>0</v>
      </c>
      <c r="MD80">
        <v>0</v>
      </c>
      <c r="ME80">
        <v>0</v>
      </c>
      <c r="MF80">
        <v>0</v>
      </c>
      <c r="MG80">
        <v>0</v>
      </c>
      <c r="MH80">
        <v>0</v>
      </c>
      <c r="MI80">
        <v>0</v>
      </c>
      <c r="MJ80">
        <v>0</v>
      </c>
      <c r="MK80">
        <v>0</v>
      </c>
      <c r="ML80">
        <v>0</v>
      </c>
      <c r="MM80">
        <v>0</v>
      </c>
      <c r="MN80">
        <v>0</v>
      </c>
      <c r="MO80">
        <v>0</v>
      </c>
      <c r="MP80">
        <v>0</v>
      </c>
      <c r="MQ80">
        <v>0</v>
      </c>
    </row>
    <row r="81" spans="1:355" x14ac:dyDescent="0.2">
      <c r="A81" t="str">
        <v>CDM AMS II G</v>
      </c>
      <c r="B81" t="str">
        <v>AMS-II.G. Version 03 </v>
      </c>
      <c r="C81" t="str">
        <v>GS1094</v>
      </c>
      <c r="D81">
        <v>4</v>
      </c>
      <c r="E81">
        <v>0</v>
      </c>
      <c r="F81">
        <v>39067</v>
      </c>
      <c r="G81" t="str">
        <v>firewood</v>
      </c>
      <c r="H81">
        <v>4983</v>
      </c>
      <c r="I81">
        <v>3.4130136986301365E-2</v>
      </c>
      <c r="J81">
        <v>3.4135554391742533E-2</v>
      </c>
      <c r="K81" t="str">
        <v>cdm_imp_firewood</v>
      </c>
      <c r="L81">
        <v>1</v>
      </c>
      <c r="M81" t="str">
        <v>Asia</v>
      </c>
      <c r="N81" t="str">
        <v>China</v>
      </c>
      <c r="O81" t="str">
        <v>Sichuan province</v>
      </c>
      <c r="P81">
        <v>3.4</v>
      </c>
      <c r="Q81">
        <v>1</v>
      </c>
      <c r="R81">
        <v>0.159</v>
      </c>
      <c r="S81">
        <v>0.23899999999999999</v>
      </c>
      <c r="T81">
        <v>400</v>
      </c>
      <c r="U81">
        <v>0</v>
      </c>
      <c r="V81">
        <v>365</v>
      </c>
      <c r="W81">
        <v>0</v>
      </c>
      <c r="X81">
        <v>146000</v>
      </c>
      <c r="Y81">
        <v>1</v>
      </c>
      <c r="Z81">
        <v>0</v>
      </c>
      <c r="AA81">
        <v>0</v>
      </c>
      <c r="AB81">
        <v>0</v>
      </c>
      <c r="AC81">
        <v>0</v>
      </c>
      <c r="AD81">
        <v>0</v>
      </c>
      <c r="AE81">
        <v>0</v>
      </c>
      <c r="AF81">
        <v>0</v>
      </c>
      <c r="AG81">
        <v>0</v>
      </c>
      <c r="AH81">
        <v>0</v>
      </c>
      <c r="AI81">
        <v>0</v>
      </c>
      <c r="AJ81">
        <v>0</v>
      </c>
      <c r="AK81">
        <v>0</v>
      </c>
      <c r="AL81">
        <v>0</v>
      </c>
      <c r="AM81">
        <v>50.926027397260277</v>
      </c>
      <c r="AN81">
        <v>0</v>
      </c>
      <c r="AO81">
        <v>0</v>
      </c>
      <c r="AP81">
        <v>0</v>
      </c>
      <c r="AQ81">
        <v>0</v>
      </c>
      <c r="AR81">
        <v>0</v>
      </c>
      <c r="AS81">
        <v>0</v>
      </c>
      <c r="AT81">
        <v>0</v>
      </c>
      <c r="AU81">
        <v>0</v>
      </c>
      <c r="AV81">
        <v>0</v>
      </c>
      <c r="AW81">
        <v>0</v>
      </c>
      <c r="AX81">
        <v>0</v>
      </c>
      <c r="AY81">
        <v>0</v>
      </c>
      <c r="AZ81">
        <v>0</v>
      </c>
      <c r="BA81">
        <v>0</v>
      </c>
      <c r="BB81">
        <v>0</v>
      </c>
      <c r="BC81">
        <v>0.1</v>
      </c>
      <c r="BD81">
        <v>0</v>
      </c>
      <c r="BE81">
        <v>0</v>
      </c>
      <c r="BF81">
        <v>0</v>
      </c>
      <c r="BG81">
        <v>0</v>
      </c>
      <c r="BH81">
        <v>0</v>
      </c>
      <c r="BI81">
        <v>0</v>
      </c>
      <c r="BJ81">
        <v>0</v>
      </c>
      <c r="BK81">
        <v>0</v>
      </c>
      <c r="BL81">
        <v>0</v>
      </c>
      <c r="BM81">
        <v>0</v>
      </c>
      <c r="BN81">
        <v>0</v>
      </c>
      <c r="BO81">
        <v>0</v>
      </c>
      <c r="BP81">
        <v>0</v>
      </c>
      <c r="BQ81">
        <v>1.4999999999999999E-2</v>
      </c>
      <c r="BR81">
        <v>0</v>
      </c>
      <c r="BS81">
        <v>0</v>
      </c>
      <c r="BT81">
        <v>0</v>
      </c>
      <c r="BU81">
        <v>0</v>
      </c>
      <c r="BV81">
        <v>0</v>
      </c>
      <c r="BW81">
        <v>81.599999999999994</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1</v>
      </c>
      <c r="FR81">
        <v>0</v>
      </c>
      <c r="FS81">
        <v>0</v>
      </c>
      <c r="FT81">
        <v>0</v>
      </c>
      <c r="FU81">
        <v>0</v>
      </c>
      <c r="FV81">
        <v>0</v>
      </c>
      <c r="FW81">
        <v>0</v>
      </c>
      <c r="FX81">
        <v>21.56968547109711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0.2361</v>
      </c>
      <c r="GU81">
        <v>0</v>
      </c>
      <c r="GV81">
        <v>0</v>
      </c>
      <c r="GW81">
        <v>0</v>
      </c>
      <c r="GX81">
        <v>0</v>
      </c>
      <c r="GY81">
        <v>0</v>
      </c>
      <c r="GZ81">
        <v>0</v>
      </c>
      <c r="HA81">
        <v>0</v>
      </c>
      <c r="HB81">
        <v>0</v>
      </c>
      <c r="HC81">
        <v>0</v>
      </c>
      <c r="HD81">
        <v>0</v>
      </c>
      <c r="HE81">
        <v>0</v>
      </c>
      <c r="HF81">
        <v>0</v>
      </c>
      <c r="HG81">
        <v>0</v>
      </c>
      <c r="HH81">
        <v>1.4999999999999999E-2</v>
      </c>
      <c r="HI81">
        <v>0</v>
      </c>
      <c r="HJ81">
        <v>0</v>
      </c>
      <c r="HK81">
        <v>0</v>
      </c>
      <c r="HL81">
        <v>0</v>
      </c>
      <c r="HM81">
        <v>0</v>
      </c>
      <c r="HN81">
        <v>81.599999999999994</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0</v>
      </c>
      <c r="JY81">
        <v>0</v>
      </c>
      <c r="JZ81">
        <v>0</v>
      </c>
      <c r="KA81">
        <v>0</v>
      </c>
      <c r="KB81">
        <v>0</v>
      </c>
      <c r="KC81">
        <v>0</v>
      </c>
      <c r="KD81">
        <v>0</v>
      </c>
      <c r="KE81">
        <v>0</v>
      </c>
      <c r="KF81">
        <v>0</v>
      </c>
      <c r="KG81">
        <v>0</v>
      </c>
      <c r="KH81">
        <v>0</v>
      </c>
      <c r="KI81">
        <v>0</v>
      </c>
      <c r="KJ81">
        <v>0</v>
      </c>
      <c r="KK81">
        <v>0</v>
      </c>
      <c r="KL81">
        <v>0</v>
      </c>
      <c r="KM81">
        <v>0</v>
      </c>
      <c r="KN81">
        <v>0</v>
      </c>
      <c r="KO81">
        <v>0</v>
      </c>
      <c r="KP81">
        <v>0</v>
      </c>
      <c r="KQ81">
        <v>0</v>
      </c>
      <c r="KR81">
        <v>0</v>
      </c>
      <c r="KS81">
        <v>0</v>
      </c>
      <c r="KT81">
        <v>0</v>
      </c>
      <c r="KU81">
        <v>0</v>
      </c>
      <c r="KV81">
        <v>0</v>
      </c>
      <c r="KW81">
        <v>0</v>
      </c>
      <c r="KX81">
        <v>0</v>
      </c>
      <c r="KY81">
        <v>0</v>
      </c>
      <c r="KZ81">
        <v>0</v>
      </c>
      <c r="LA81">
        <v>0</v>
      </c>
      <c r="LB81">
        <v>0</v>
      </c>
      <c r="LC81">
        <v>0</v>
      </c>
      <c r="LD81">
        <v>0</v>
      </c>
      <c r="LE81">
        <v>0</v>
      </c>
      <c r="LF81">
        <v>0</v>
      </c>
      <c r="LG81">
        <v>0</v>
      </c>
      <c r="LH81">
        <v>1</v>
      </c>
      <c r="LI81">
        <v>1</v>
      </c>
      <c r="LJ81">
        <v>0</v>
      </c>
      <c r="LK81">
        <v>0</v>
      </c>
      <c r="LL81">
        <v>1</v>
      </c>
      <c r="LM81">
        <v>0.95</v>
      </c>
      <c r="LN81">
        <v>0</v>
      </c>
      <c r="LO81">
        <v>1</v>
      </c>
      <c r="LP81">
        <v>0.78</v>
      </c>
      <c r="LQ81">
        <v>0</v>
      </c>
      <c r="LR81">
        <v>0</v>
      </c>
      <c r="LS81">
        <v>0</v>
      </c>
      <c r="LT81">
        <v>0</v>
      </c>
      <c r="LU81">
        <v>0</v>
      </c>
      <c r="LV81">
        <v>0</v>
      </c>
      <c r="LW81">
        <v>0</v>
      </c>
      <c r="LX81">
        <v>0</v>
      </c>
      <c r="LY81">
        <v>4.1841004184100417</v>
      </c>
      <c r="LZ81">
        <v>0</v>
      </c>
      <c r="MA81">
        <v>0</v>
      </c>
      <c r="MB81">
        <v>0</v>
      </c>
      <c r="MC81">
        <v>0</v>
      </c>
      <c r="MD81">
        <v>0</v>
      </c>
      <c r="ME81">
        <v>0</v>
      </c>
      <c r="MF81">
        <v>0</v>
      </c>
      <c r="MG81">
        <v>0</v>
      </c>
      <c r="MH81">
        <v>0</v>
      </c>
      <c r="MI81">
        <v>0</v>
      </c>
      <c r="MJ81">
        <v>0</v>
      </c>
      <c r="MK81">
        <v>0</v>
      </c>
      <c r="ML81">
        <v>0</v>
      </c>
      <c r="MM81">
        <v>0</v>
      </c>
      <c r="MN81">
        <v>0</v>
      </c>
      <c r="MO81">
        <v>0</v>
      </c>
      <c r="MP81">
        <v>0</v>
      </c>
      <c r="MQ81">
        <v>0</v>
      </c>
    </row>
    <row r="82" spans="1:355" x14ac:dyDescent="0.2">
      <c r="A82" t="str">
        <v>CDM AMS II G</v>
      </c>
      <c r="B82" t="str">
        <v>AMS-II.G. Version 03 </v>
      </c>
      <c r="C82" t="str">
        <v>GS1094</v>
      </c>
      <c r="D82">
        <v>5</v>
      </c>
      <c r="E82">
        <v>0</v>
      </c>
      <c r="F82">
        <v>39067</v>
      </c>
      <c r="G82" t="str">
        <v>firewood</v>
      </c>
      <c r="H82">
        <v>9649</v>
      </c>
      <c r="I82">
        <v>3.1470971950424004E-2</v>
      </c>
      <c r="J82">
        <v>3.1480585754707892E-2</v>
      </c>
      <c r="K82" t="str">
        <v>cdm_imp_firewood</v>
      </c>
      <c r="L82">
        <v>1</v>
      </c>
      <c r="M82" t="str">
        <v>Asia</v>
      </c>
      <c r="N82" t="str">
        <v>China</v>
      </c>
      <c r="O82" t="str">
        <v>Sichuan province</v>
      </c>
      <c r="P82">
        <v>3.4</v>
      </c>
      <c r="Q82">
        <v>1</v>
      </c>
      <c r="R82">
        <v>0.159</v>
      </c>
      <c r="S82">
        <v>0.23899999999999999</v>
      </c>
      <c r="T82">
        <v>840</v>
      </c>
      <c r="U82">
        <v>0</v>
      </c>
      <c r="V82">
        <v>365</v>
      </c>
      <c r="W82">
        <v>0</v>
      </c>
      <c r="X82">
        <v>306600</v>
      </c>
      <c r="Y82">
        <v>1</v>
      </c>
      <c r="Z82">
        <v>0</v>
      </c>
      <c r="AA82">
        <v>0</v>
      </c>
      <c r="AB82">
        <v>0</v>
      </c>
      <c r="AC82">
        <v>0</v>
      </c>
      <c r="AD82">
        <v>0</v>
      </c>
      <c r="AE82">
        <v>0</v>
      </c>
      <c r="AF82">
        <v>0</v>
      </c>
      <c r="AG82">
        <v>0</v>
      </c>
      <c r="AH82">
        <v>0</v>
      </c>
      <c r="AI82">
        <v>0</v>
      </c>
      <c r="AJ82">
        <v>0</v>
      </c>
      <c r="AK82">
        <v>0</v>
      </c>
      <c r="AL82">
        <v>0</v>
      </c>
      <c r="AM82">
        <v>50.926027397260277</v>
      </c>
      <c r="AN82">
        <v>0</v>
      </c>
      <c r="AO82">
        <v>0</v>
      </c>
      <c r="AP82">
        <v>0</v>
      </c>
      <c r="AQ82">
        <v>0</v>
      </c>
      <c r="AR82">
        <v>0</v>
      </c>
      <c r="AS82">
        <v>0</v>
      </c>
      <c r="AT82">
        <v>0</v>
      </c>
      <c r="AU82">
        <v>0</v>
      </c>
      <c r="AV82">
        <v>0</v>
      </c>
      <c r="AW82">
        <v>0</v>
      </c>
      <c r="AX82">
        <v>0</v>
      </c>
      <c r="AY82">
        <v>0</v>
      </c>
      <c r="AZ82">
        <v>0</v>
      </c>
      <c r="BA82">
        <v>0</v>
      </c>
      <c r="BB82">
        <v>0</v>
      </c>
      <c r="BC82">
        <v>0.1</v>
      </c>
      <c r="BD82">
        <v>0</v>
      </c>
      <c r="BE82">
        <v>0</v>
      </c>
      <c r="BF82">
        <v>0</v>
      </c>
      <c r="BG82">
        <v>0</v>
      </c>
      <c r="BH82">
        <v>0</v>
      </c>
      <c r="BI82">
        <v>0</v>
      </c>
      <c r="BJ82">
        <v>0</v>
      </c>
      <c r="BK82">
        <v>0</v>
      </c>
      <c r="BL82">
        <v>0</v>
      </c>
      <c r="BM82">
        <v>0</v>
      </c>
      <c r="BN82">
        <v>0</v>
      </c>
      <c r="BO82">
        <v>0</v>
      </c>
      <c r="BP82">
        <v>0</v>
      </c>
      <c r="BQ82">
        <v>1.4999999999999999E-2</v>
      </c>
      <c r="BR82">
        <v>0</v>
      </c>
      <c r="BS82">
        <v>0</v>
      </c>
      <c r="BT82">
        <v>0</v>
      </c>
      <c r="BU82">
        <v>0</v>
      </c>
      <c r="BV82">
        <v>0</v>
      </c>
      <c r="BW82">
        <v>81.599999999999994</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1</v>
      </c>
      <c r="FR82">
        <v>0</v>
      </c>
      <c r="FS82">
        <v>0</v>
      </c>
      <c r="FT82">
        <v>0</v>
      </c>
      <c r="FU82">
        <v>0</v>
      </c>
      <c r="FV82">
        <v>0</v>
      </c>
      <c r="FW82">
        <v>0</v>
      </c>
      <c r="FX82">
        <v>23.8529402329088</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0.2135</v>
      </c>
      <c r="GU82">
        <v>0</v>
      </c>
      <c r="GV82">
        <v>0</v>
      </c>
      <c r="GW82">
        <v>0</v>
      </c>
      <c r="GX82">
        <v>0</v>
      </c>
      <c r="GY82">
        <v>0</v>
      </c>
      <c r="GZ82">
        <v>0</v>
      </c>
      <c r="HA82">
        <v>0</v>
      </c>
      <c r="HB82">
        <v>0</v>
      </c>
      <c r="HC82">
        <v>0</v>
      </c>
      <c r="HD82">
        <v>0</v>
      </c>
      <c r="HE82">
        <v>0</v>
      </c>
      <c r="HF82">
        <v>0</v>
      </c>
      <c r="HG82">
        <v>0</v>
      </c>
      <c r="HH82">
        <v>1.4999999999999999E-2</v>
      </c>
      <c r="HI82">
        <v>0</v>
      </c>
      <c r="HJ82">
        <v>0</v>
      </c>
      <c r="HK82">
        <v>0</v>
      </c>
      <c r="HL82">
        <v>0</v>
      </c>
      <c r="HM82">
        <v>0</v>
      </c>
      <c r="HN82">
        <v>81.599999999999994</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c r="KC82">
        <v>0</v>
      </c>
      <c r="KD82">
        <v>0</v>
      </c>
      <c r="KE82">
        <v>0</v>
      </c>
      <c r="KF82">
        <v>0</v>
      </c>
      <c r="KG82">
        <v>0</v>
      </c>
      <c r="KH82">
        <v>0</v>
      </c>
      <c r="KI82">
        <v>0</v>
      </c>
      <c r="KJ82">
        <v>0</v>
      </c>
      <c r="KK82">
        <v>0</v>
      </c>
      <c r="KL82">
        <v>0</v>
      </c>
      <c r="KM82">
        <v>0</v>
      </c>
      <c r="KN82">
        <v>0</v>
      </c>
      <c r="KO82">
        <v>0</v>
      </c>
      <c r="KP82">
        <v>0</v>
      </c>
      <c r="KQ82">
        <v>0</v>
      </c>
      <c r="KR82">
        <v>0</v>
      </c>
      <c r="KS82">
        <v>0</v>
      </c>
      <c r="KT82">
        <v>0</v>
      </c>
      <c r="KU82">
        <v>0</v>
      </c>
      <c r="KV82">
        <v>0</v>
      </c>
      <c r="KW82">
        <v>0</v>
      </c>
      <c r="KX82">
        <v>0</v>
      </c>
      <c r="KY82">
        <v>0</v>
      </c>
      <c r="KZ82">
        <v>0</v>
      </c>
      <c r="LA82">
        <v>0</v>
      </c>
      <c r="LB82">
        <v>0</v>
      </c>
      <c r="LC82">
        <v>0</v>
      </c>
      <c r="LD82">
        <v>0</v>
      </c>
      <c r="LE82">
        <v>0</v>
      </c>
      <c r="LF82">
        <v>0</v>
      </c>
      <c r="LG82">
        <v>0</v>
      </c>
      <c r="LH82">
        <v>1</v>
      </c>
      <c r="LI82">
        <v>1</v>
      </c>
      <c r="LJ82">
        <v>0</v>
      </c>
      <c r="LK82">
        <v>0</v>
      </c>
      <c r="LL82">
        <v>1</v>
      </c>
      <c r="LM82">
        <v>0.95</v>
      </c>
      <c r="LN82">
        <v>0</v>
      </c>
      <c r="LO82">
        <v>1</v>
      </c>
      <c r="LP82">
        <v>0.78</v>
      </c>
      <c r="LQ82">
        <v>0</v>
      </c>
      <c r="LR82">
        <v>0</v>
      </c>
      <c r="LS82">
        <v>0</v>
      </c>
      <c r="LT82">
        <v>0</v>
      </c>
      <c r="LU82">
        <v>0</v>
      </c>
      <c r="LV82">
        <v>0</v>
      </c>
      <c r="LW82">
        <v>0</v>
      </c>
      <c r="LX82">
        <v>0</v>
      </c>
      <c r="LY82">
        <v>4.1841004184100417</v>
      </c>
      <c r="LZ82">
        <v>0</v>
      </c>
      <c r="MA82">
        <v>0</v>
      </c>
      <c r="MB82">
        <v>0</v>
      </c>
      <c r="MC82">
        <v>0</v>
      </c>
      <c r="MD82">
        <v>0</v>
      </c>
      <c r="ME82">
        <v>0</v>
      </c>
      <c r="MF82">
        <v>0</v>
      </c>
      <c r="MG82">
        <v>0</v>
      </c>
      <c r="MH82">
        <v>0</v>
      </c>
      <c r="MI82">
        <v>0</v>
      </c>
      <c r="MJ82">
        <v>0</v>
      </c>
      <c r="MK82">
        <v>0</v>
      </c>
      <c r="ML82">
        <v>0</v>
      </c>
      <c r="MM82">
        <v>0</v>
      </c>
      <c r="MN82">
        <v>0</v>
      </c>
      <c r="MO82">
        <v>0</v>
      </c>
      <c r="MP82">
        <v>0</v>
      </c>
      <c r="MQ82">
        <v>0</v>
      </c>
    </row>
    <row r="83" spans="1:355" x14ac:dyDescent="0.2">
      <c r="A83" t="str">
        <v>CDM AMS II G</v>
      </c>
      <c r="B83" t="str">
        <v>AMS-II.G. Version 03 </v>
      </c>
      <c r="C83" t="str">
        <v>GS1094</v>
      </c>
      <c r="D83">
        <v>6</v>
      </c>
      <c r="E83">
        <v>0</v>
      </c>
      <c r="F83">
        <v>39067</v>
      </c>
      <c r="G83" t="str">
        <v>firewood</v>
      </c>
      <c r="H83">
        <v>9429</v>
      </c>
      <c r="I83">
        <v>3.2291095890410959E-2</v>
      </c>
      <c r="J83">
        <v>3.230006435865504E-2</v>
      </c>
      <c r="K83" t="str">
        <v>cdm_imp_firewood</v>
      </c>
      <c r="L83">
        <v>1</v>
      </c>
      <c r="M83" t="str">
        <v>Asia</v>
      </c>
      <c r="N83" t="str">
        <v>China</v>
      </c>
      <c r="O83" t="str">
        <v>Sichuan province</v>
      </c>
      <c r="P83">
        <v>3.4</v>
      </c>
      <c r="Q83">
        <v>1</v>
      </c>
      <c r="R83">
        <v>0.159</v>
      </c>
      <c r="S83">
        <v>0.23899999999999999</v>
      </c>
      <c r="T83">
        <v>800</v>
      </c>
      <c r="U83">
        <v>0</v>
      </c>
      <c r="V83">
        <v>365</v>
      </c>
      <c r="W83">
        <v>0</v>
      </c>
      <c r="X83">
        <v>292000</v>
      </c>
      <c r="Y83">
        <v>1</v>
      </c>
      <c r="Z83">
        <v>0</v>
      </c>
      <c r="AA83">
        <v>0</v>
      </c>
      <c r="AB83">
        <v>0</v>
      </c>
      <c r="AC83">
        <v>0</v>
      </c>
      <c r="AD83">
        <v>0</v>
      </c>
      <c r="AE83">
        <v>0</v>
      </c>
      <c r="AF83">
        <v>0</v>
      </c>
      <c r="AG83">
        <v>0</v>
      </c>
      <c r="AH83">
        <v>0</v>
      </c>
      <c r="AI83">
        <v>0</v>
      </c>
      <c r="AJ83">
        <v>0</v>
      </c>
      <c r="AK83">
        <v>0</v>
      </c>
      <c r="AL83">
        <v>0</v>
      </c>
      <c r="AM83">
        <v>50.926027397260277</v>
      </c>
      <c r="AN83">
        <v>0</v>
      </c>
      <c r="AO83">
        <v>0</v>
      </c>
      <c r="AP83">
        <v>0</v>
      </c>
      <c r="AQ83">
        <v>0</v>
      </c>
      <c r="AR83">
        <v>0</v>
      </c>
      <c r="AS83">
        <v>0</v>
      </c>
      <c r="AT83">
        <v>0</v>
      </c>
      <c r="AU83">
        <v>0</v>
      </c>
      <c r="AV83">
        <v>0</v>
      </c>
      <c r="AW83">
        <v>0</v>
      </c>
      <c r="AX83">
        <v>0</v>
      </c>
      <c r="AY83">
        <v>0</v>
      </c>
      <c r="AZ83">
        <v>0</v>
      </c>
      <c r="BA83">
        <v>0</v>
      </c>
      <c r="BB83">
        <v>0</v>
      </c>
      <c r="BC83">
        <v>0.1</v>
      </c>
      <c r="BD83">
        <v>0</v>
      </c>
      <c r="BE83">
        <v>0</v>
      </c>
      <c r="BF83">
        <v>0</v>
      </c>
      <c r="BG83">
        <v>0</v>
      </c>
      <c r="BH83">
        <v>0</v>
      </c>
      <c r="BI83">
        <v>0</v>
      </c>
      <c r="BJ83">
        <v>0</v>
      </c>
      <c r="BK83">
        <v>0</v>
      </c>
      <c r="BL83">
        <v>0</v>
      </c>
      <c r="BM83">
        <v>0</v>
      </c>
      <c r="BN83">
        <v>0</v>
      </c>
      <c r="BO83">
        <v>0</v>
      </c>
      <c r="BP83">
        <v>0</v>
      </c>
      <c r="BQ83">
        <v>1.4999999999999999E-2</v>
      </c>
      <c r="BR83">
        <v>0</v>
      </c>
      <c r="BS83">
        <v>0</v>
      </c>
      <c r="BT83">
        <v>0</v>
      </c>
      <c r="BU83">
        <v>0</v>
      </c>
      <c r="BV83">
        <v>0</v>
      </c>
      <c r="BW83">
        <v>81.599999999999994</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1</v>
      </c>
      <c r="FR83">
        <v>0</v>
      </c>
      <c r="FS83">
        <v>0</v>
      </c>
      <c r="FT83">
        <v>0</v>
      </c>
      <c r="FU83">
        <v>0</v>
      </c>
      <c r="FV83">
        <v>0</v>
      </c>
      <c r="FW83">
        <v>0</v>
      </c>
      <c r="FX83">
        <v>23.148194271481945</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0.22</v>
      </c>
      <c r="GU83">
        <v>0</v>
      </c>
      <c r="GV83">
        <v>0</v>
      </c>
      <c r="GW83">
        <v>0</v>
      </c>
      <c r="GX83">
        <v>0</v>
      </c>
      <c r="GY83">
        <v>0</v>
      </c>
      <c r="GZ83">
        <v>0</v>
      </c>
      <c r="HA83">
        <v>0</v>
      </c>
      <c r="HB83">
        <v>0</v>
      </c>
      <c r="HC83">
        <v>0</v>
      </c>
      <c r="HD83">
        <v>0</v>
      </c>
      <c r="HE83">
        <v>0</v>
      </c>
      <c r="HF83">
        <v>0</v>
      </c>
      <c r="HG83">
        <v>0</v>
      </c>
      <c r="HH83">
        <v>1.4999999999999999E-2</v>
      </c>
      <c r="HI83">
        <v>0</v>
      </c>
      <c r="HJ83">
        <v>0</v>
      </c>
      <c r="HK83">
        <v>0</v>
      </c>
      <c r="HL83">
        <v>0</v>
      </c>
      <c r="HM83">
        <v>0</v>
      </c>
      <c r="HN83">
        <v>81.599999999999994</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0</v>
      </c>
      <c r="JV83">
        <v>0</v>
      </c>
      <c r="JW83">
        <v>0</v>
      </c>
      <c r="JX83">
        <v>0</v>
      </c>
      <c r="JY83">
        <v>0</v>
      </c>
      <c r="JZ83">
        <v>0</v>
      </c>
      <c r="KA83">
        <v>0</v>
      </c>
      <c r="KB83">
        <v>0</v>
      </c>
      <c r="KC83">
        <v>0</v>
      </c>
      <c r="KD83">
        <v>0</v>
      </c>
      <c r="KE83">
        <v>0</v>
      </c>
      <c r="KF83">
        <v>0</v>
      </c>
      <c r="KG83">
        <v>0</v>
      </c>
      <c r="KH83">
        <v>0</v>
      </c>
      <c r="KI83">
        <v>0</v>
      </c>
      <c r="KJ83">
        <v>0</v>
      </c>
      <c r="KK83">
        <v>0</v>
      </c>
      <c r="KL83">
        <v>0</v>
      </c>
      <c r="KM83">
        <v>0</v>
      </c>
      <c r="KN83">
        <v>0</v>
      </c>
      <c r="KO83">
        <v>0</v>
      </c>
      <c r="KP83">
        <v>0</v>
      </c>
      <c r="KQ83">
        <v>0</v>
      </c>
      <c r="KR83">
        <v>0</v>
      </c>
      <c r="KS83">
        <v>0</v>
      </c>
      <c r="KT83">
        <v>0</v>
      </c>
      <c r="KU83">
        <v>0</v>
      </c>
      <c r="KV83">
        <v>0</v>
      </c>
      <c r="KW83">
        <v>0</v>
      </c>
      <c r="KX83">
        <v>0</v>
      </c>
      <c r="KY83">
        <v>0</v>
      </c>
      <c r="KZ83">
        <v>0</v>
      </c>
      <c r="LA83">
        <v>0</v>
      </c>
      <c r="LB83">
        <v>0</v>
      </c>
      <c r="LC83">
        <v>0</v>
      </c>
      <c r="LD83">
        <v>0</v>
      </c>
      <c r="LE83">
        <v>0</v>
      </c>
      <c r="LF83">
        <v>0</v>
      </c>
      <c r="LG83">
        <v>0</v>
      </c>
      <c r="LH83">
        <v>1</v>
      </c>
      <c r="LI83">
        <v>1</v>
      </c>
      <c r="LJ83">
        <v>0</v>
      </c>
      <c r="LK83">
        <v>0</v>
      </c>
      <c r="LL83">
        <v>1</v>
      </c>
      <c r="LM83">
        <v>0.95</v>
      </c>
      <c r="LN83">
        <v>0</v>
      </c>
      <c r="LO83">
        <v>1</v>
      </c>
      <c r="LP83">
        <v>0.78</v>
      </c>
      <c r="LQ83">
        <v>0</v>
      </c>
      <c r="LR83">
        <v>0</v>
      </c>
      <c r="LS83">
        <v>0</v>
      </c>
      <c r="LT83">
        <v>0</v>
      </c>
      <c r="LU83">
        <v>0</v>
      </c>
      <c r="LV83">
        <v>0</v>
      </c>
      <c r="LW83">
        <v>0</v>
      </c>
      <c r="LX83">
        <v>0</v>
      </c>
      <c r="LY83">
        <v>4.1841004184100417</v>
      </c>
      <c r="LZ83">
        <v>0</v>
      </c>
      <c r="MA83">
        <v>0</v>
      </c>
      <c r="MB83">
        <v>0</v>
      </c>
      <c r="MC83">
        <v>0</v>
      </c>
      <c r="MD83">
        <v>0</v>
      </c>
      <c r="ME83">
        <v>0</v>
      </c>
      <c r="MF83">
        <v>0</v>
      </c>
      <c r="MG83">
        <v>0</v>
      </c>
      <c r="MH83">
        <v>0</v>
      </c>
      <c r="MI83">
        <v>0</v>
      </c>
      <c r="MJ83">
        <v>0</v>
      </c>
      <c r="MK83">
        <v>0</v>
      </c>
      <c r="ML83">
        <v>0</v>
      </c>
      <c r="MM83">
        <v>0</v>
      </c>
      <c r="MN83">
        <v>0</v>
      </c>
      <c r="MO83">
        <v>0</v>
      </c>
      <c r="MP83">
        <v>0</v>
      </c>
      <c r="MQ83">
        <v>0</v>
      </c>
    </row>
    <row r="84" spans="1:355" x14ac:dyDescent="0.2">
      <c r="A84" t="str">
        <v>CDM AMS II G</v>
      </c>
      <c r="B84" t="str">
        <v>AMS-II.G. Version 03 </v>
      </c>
      <c r="C84" t="str">
        <v>GS4291</v>
      </c>
      <c r="D84" t="str">
        <v>MR 3 -2019</v>
      </c>
      <c r="E84">
        <v>0</v>
      </c>
      <c r="F84">
        <v>169804</v>
      </c>
      <c r="G84" t="str">
        <v>firewood</v>
      </c>
      <c r="H84">
        <v>13630</v>
      </c>
      <c r="I84">
        <v>2.2820679520474414E-3</v>
      </c>
      <c r="J84">
        <v>2.281027065651186E-3</v>
      </c>
      <c r="K84" t="str">
        <v>cdm_imp_firewood</v>
      </c>
      <c r="L84">
        <v>1</v>
      </c>
      <c r="M84" t="str">
        <v>Asia</v>
      </c>
      <c r="N84" t="str">
        <v>India</v>
      </c>
      <c r="O84" t="str">
        <v>India tot</v>
      </c>
      <c r="P84">
        <v>4.5999999999999996</v>
      </c>
      <c r="Q84">
        <v>0.90200000000000002</v>
      </c>
      <c r="R84">
        <v>0.106</v>
      </c>
      <c r="S84">
        <v>0.23699999999999999</v>
      </c>
      <c r="T84">
        <v>16363.432876712322</v>
      </c>
      <c r="U84">
        <v>0</v>
      </c>
      <c r="V84">
        <v>365</v>
      </c>
      <c r="W84">
        <v>0</v>
      </c>
      <c r="X84">
        <v>5972652.9999999981</v>
      </c>
      <c r="Y84">
        <v>1</v>
      </c>
      <c r="Z84">
        <v>0</v>
      </c>
      <c r="AA84">
        <v>0</v>
      </c>
      <c r="AB84">
        <v>0</v>
      </c>
      <c r="AC84">
        <v>0</v>
      </c>
      <c r="AD84">
        <v>0</v>
      </c>
      <c r="AE84">
        <v>0</v>
      </c>
      <c r="AF84">
        <v>0</v>
      </c>
      <c r="AG84">
        <v>0</v>
      </c>
      <c r="AH84">
        <v>0</v>
      </c>
      <c r="AI84">
        <v>0</v>
      </c>
      <c r="AJ84">
        <v>0</v>
      </c>
      <c r="AK84">
        <v>0</v>
      </c>
      <c r="AL84">
        <v>0</v>
      </c>
      <c r="AM84">
        <v>4.9534246575342467</v>
      </c>
      <c r="AN84">
        <v>0</v>
      </c>
      <c r="AO84">
        <v>0</v>
      </c>
      <c r="AP84">
        <v>0</v>
      </c>
      <c r="AQ84">
        <v>0</v>
      </c>
      <c r="AR84">
        <v>0</v>
      </c>
      <c r="AS84">
        <v>0</v>
      </c>
      <c r="AT84">
        <v>0</v>
      </c>
      <c r="AU84">
        <v>0</v>
      </c>
      <c r="AV84">
        <v>0</v>
      </c>
      <c r="AW84">
        <v>0</v>
      </c>
      <c r="AX84">
        <v>0</v>
      </c>
      <c r="AY84">
        <v>0</v>
      </c>
      <c r="AZ84">
        <v>0</v>
      </c>
      <c r="BA84">
        <v>0</v>
      </c>
      <c r="BB84">
        <v>0</v>
      </c>
      <c r="BC84">
        <v>0.1</v>
      </c>
      <c r="BD84">
        <v>0</v>
      </c>
      <c r="BE84">
        <v>0</v>
      </c>
      <c r="BF84">
        <v>0</v>
      </c>
      <c r="BG84">
        <v>0</v>
      </c>
      <c r="BH84">
        <v>0</v>
      </c>
      <c r="BI84">
        <v>0</v>
      </c>
      <c r="BJ84">
        <v>0</v>
      </c>
      <c r="BK84">
        <v>0</v>
      </c>
      <c r="BL84">
        <v>0</v>
      </c>
      <c r="BM84">
        <v>0</v>
      </c>
      <c r="BN84">
        <v>0</v>
      </c>
      <c r="BO84">
        <v>0</v>
      </c>
      <c r="BP84">
        <v>0</v>
      </c>
      <c r="BQ84">
        <v>1.4999999999999999E-2</v>
      </c>
      <c r="BR84">
        <v>0</v>
      </c>
      <c r="BS84">
        <v>0</v>
      </c>
      <c r="BT84">
        <v>0</v>
      </c>
      <c r="BU84">
        <v>0</v>
      </c>
      <c r="BV84">
        <v>0</v>
      </c>
      <c r="BW84">
        <v>81.599999999999994</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1</v>
      </c>
      <c r="FR84">
        <v>0</v>
      </c>
      <c r="FS84">
        <v>0</v>
      </c>
      <c r="FT84">
        <v>0</v>
      </c>
      <c r="FU84">
        <v>0</v>
      </c>
      <c r="FV84">
        <v>0</v>
      </c>
      <c r="FW84">
        <v>0</v>
      </c>
      <c r="FX84">
        <v>2.221266662571411</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0.223</v>
      </c>
      <c r="GU84">
        <v>0</v>
      </c>
      <c r="GV84">
        <v>0</v>
      </c>
      <c r="GW84">
        <v>0</v>
      </c>
      <c r="GX84">
        <v>0</v>
      </c>
      <c r="GY84">
        <v>0</v>
      </c>
      <c r="GZ84">
        <v>0</v>
      </c>
      <c r="HA84">
        <v>0</v>
      </c>
      <c r="HB84">
        <v>0</v>
      </c>
      <c r="HC84">
        <v>0</v>
      </c>
      <c r="HD84">
        <v>0</v>
      </c>
      <c r="HE84">
        <v>0</v>
      </c>
      <c r="HF84">
        <v>0</v>
      </c>
      <c r="HG84">
        <v>0</v>
      </c>
      <c r="HH84">
        <v>1.4999999999999999E-2</v>
      </c>
      <c r="HI84">
        <v>0</v>
      </c>
      <c r="HJ84">
        <v>0</v>
      </c>
      <c r="HK84">
        <v>0</v>
      </c>
      <c r="HL84">
        <v>0</v>
      </c>
      <c r="HM84">
        <v>0</v>
      </c>
      <c r="HN84">
        <v>81.599999999999994</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c r="KC84">
        <v>0</v>
      </c>
      <c r="KD84">
        <v>0</v>
      </c>
      <c r="KE84">
        <v>0</v>
      </c>
      <c r="KF84">
        <v>0</v>
      </c>
      <c r="KG84">
        <v>0</v>
      </c>
      <c r="KH84">
        <v>0</v>
      </c>
      <c r="KI84">
        <v>0</v>
      </c>
      <c r="KJ84">
        <v>0</v>
      </c>
      <c r="KK84">
        <v>0</v>
      </c>
      <c r="KL84">
        <v>0</v>
      </c>
      <c r="KM84">
        <v>0</v>
      </c>
      <c r="KN84">
        <v>0</v>
      </c>
      <c r="KO84">
        <v>0</v>
      </c>
      <c r="KP84">
        <v>0</v>
      </c>
      <c r="KQ84">
        <v>0</v>
      </c>
      <c r="KR84">
        <v>0</v>
      </c>
      <c r="KS84">
        <v>0</v>
      </c>
      <c r="KT84">
        <v>0</v>
      </c>
      <c r="KU84">
        <v>0</v>
      </c>
      <c r="KV84">
        <v>0</v>
      </c>
      <c r="KW84">
        <v>0</v>
      </c>
      <c r="KX84">
        <v>0</v>
      </c>
      <c r="KY84">
        <v>0</v>
      </c>
      <c r="KZ84">
        <v>0</v>
      </c>
      <c r="LA84">
        <v>0</v>
      </c>
      <c r="LB84">
        <v>0</v>
      </c>
      <c r="LC84">
        <v>0</v>
      </c>
      <c r="LD84">
        <v>0</v>
      </c>
      <c r="LE84">
        <v>0</v>
      </c>
      <c r="LF84">
        <v>0</v>
      </c>
      <c r="LG84">
        <v>0</v>
      </c>
      <c r="LH84">
        <v>0.79600000000000004</v>
      </c>
      <c r="LI84">
        <v>1</v>
      </c>
      <c r="LJ84">
        <v>0</v>
      </c>
      <c r="LK84">
        <v>0</v>
      </c>
      <c r="LL84">
        <v>1</v>
      </c>
      <c r="LM84">
        <v>0.95</v>
      </c>
      <c r="LN84">
        <v>0</v>
      </c>
      <c r="LO84">
        <v>1</v>
      </c>
      <c r="LP84">
        <v>0.78</v>
      </c>
      <c r="LQ84">
        <v>0</v>
      </c>
      <c r="LR84">
        <v>0</v>
      </c>
      <c r="LS84">
        <v>0</v>
      </c>
      <c r="LT84">
        <v>0</v>
      </c>
      <c r="LU84">
        <v>0</v>
      </c>
      <c r="LV84">
        <v>0</v>
      </c>
      <c r="LW84">
        <v>0</v>
      </c>
      <c r="LX84">
        <v>0</v>
      </c>
      <c r="LY84">
        <v>3.8059071729957807</v>
      </c>
      <c r="LZ84">
        <v>0</v>
      </c>
      <c r="MA84">
        <v>0</v>
      </c>
      <c r="MB84">
        <v>0</v>
      </c>
      <c r="MC84">
        <v>0</v>
      </c>
      <c r="MD84">
        <v>0</v>
      </c>
      <c r="ME84">
        <v>0</v>
      </c>
      <c r="MF84">
        <v>0</v>
      </c>
      <c r="MG84">
        <v>0</v>
      </c>
      <c r="MH84">
        <v>0</v>
      </c>
      <c r="MI84">
        <v>0</v>
      </c>
      <c r="MJ84">
        <v>0</v>
      </c>
      <c r="MK84">
        <v>0</v>
      </c>
      <c r="ML84">
        <v>0</v>
      </c>
      <c r="MM84">
        <v>0</v>
      </c>
      <c r="MN84">
        <v>0</v>
      </c>
      <c r="MO84">
        <v>0</v>
      </c>
      <c r="MP84">
        <v>0</v>
      </c>
      <c r="MQ84">
        <v>0</v>
      </c>
    </row>
    <row r="85" spans="1:355" x14ac:dyDescent="0.2">
      <c r="A85" t="str">
        <v>CDM AMS II G</v>
      </c>
      <c r="B85" t="str">
        <v>AMS-II.G. Version 03 </v>
      </c>
      <c r="C85" t="str">
        <v>GS4291</v>
      </c>
      <c r="D85" t="str">
        <v>MR 3- 2020</v>
      </c>
      <c r="E85">
        <v>0</v>
      </c>
      <c r="F85">
        <v>169804</v>
      </c>
      <c r="G85" t="str">
        <v>firewood</v>
      </c>
      <c r="H85">
        <v>12896</v>
      </c>
      <c r="I85">
        <v>2.2820321630783176E-3</v>
      </c>
      <c r="J85">
        <v>2.281027065651186E-3</v>
      </c>
      <c r="K85" t="str">
        <v>cdm_imp_firewood</v>
      </c>
      <c r="L85">
        <v>1</v>
      </c>
      <c r="M85" t="str">
        <v>Asia</v>
      </c>
      <c r="N85" t="str">
        <v>India</v>
      </c>
      <c r="O85" t="str">
        <v>India tot</v>
      </c>
      <c r="P85">
        <v>4.5999999999999996</v>
      </c>
      <c r="Q85">
        <v>0.90200000000000002</v>
      </c>
      <c r="R85">
        <v>0.106</v>
      </c>
      <c r="S85">
        <v>0.23699999999999999</v>
      </c>
      <c r="T85">
        <v>15482.475409836072</v>
      </c>
      <c r="U85">
        <v>0</v>
      </c>
      <c r="V85">
        <v>365</v>
      </c>
      <c r="W85">
        <v>0</v>
      </c>
      <c r="X85">
        <v>5651103.5245901663</v>
      </c>
      <c r="Y85">
        <v>1</v>
      </c>
      <c r="Z85">
        <v>0</v>
      </c>
      <c r="AA85">
        <v>0</v>
      </c>
      <c r="AB85">
        <v>0</v>
      </c>
      <c r="AC85">
        <v>0</v>
      </c>
      <c r="AD85">
        <v>0</v>
      </c>
      <c r="AE85">
        <v>0</v>
      </c>
      <c r="AF85">
        <v>0</v>
      </c>
      <c r="AG85">
        <v>0</v>
      </c>
      <c r="AH85">
        <v>0</v>
      </c>
      <c r="AI85">
        <v>0</v>
      </c>
      <c r="AJ85">
        <v>0</v>
      </c>
      <c r="AK85">
        <v>0</v>
      </c>
      <c r="AL85">
        <v>0</v>
      </c>
      <c r="AM85">
        <v>4.9534246575342467</v>
      </c>
      <c r="AN85">
        <v>0</v>
      </c>
      <c r="AO85">
        <v>0</v>
      </c>
      <c r="AP85">
        <v>0</v>
      </c>
      <c r="AQ85">
        <v>0</v>
      </c>
      <c r="AR85">
        <v>0</v>
      </c>
      <c r="AS85">
        <v>0</v>
      </c>
      <c r="AT85">
        <v>0</v>
      </c>
      <c r="AU85">
        <v>0</v>
      </c>
      <c r="AV85">
        <v>0</v>
      </c>
      <c r="AW85">
        <v>0</v>
      </c>
      <c r="AX85">
        <v>0</v>
      </c>
      <c r="AY85">
        <v>0</v>
      </c>
      <c r="AZ85">
        <v>0</v>
      </c>
      <c r="BA85">
        <v>0</v>
      </c>
      <c r="BB85">
        <v>0</v>
      </c>
      <c r="BC85">
        <v>0.1</v>
      </c>
      <c r="BD85">
        <v>0</v>
      </c>
      <c r="BE85">
        <v>0</v>
      </c>
      <c r="BF85">
        <v>0</v>
      </c>
      <c r="BG85">
        <v>0</v>
      </c>
      <c r="BH85">
        <v>0</v>
      </c>
      <c r="BI85">
        <v>0</v>
      </c>
      <c r="BJ85">
        <v>0</v>
      </c>
      <c r="BK85">
        <v>0</v>
      </c>
      <c r="BL85">
        <v>0</v>
      </c>
      <c r="BM85">
        <v>0</v>
      </c>
      <c r="BN85">
        <v>0</v>
      </c>
      <c r="BO85">
        <v>0</v>
      </c>
      <c r="BP85">
        <v>0</v>
      </c>
      <c r="BQ85">
        <v>1.4999999999999999E-2</v>
      </c>
      <c r="BR85">
        <v>0</v>
      </c>
      <c r="BS85">
        <v>0</v>
      </c>
      <c r="BT85">
        <v>0</v>
      </c>
      <c r="BU85">
        <v>0</v>
      </c>
      <c r="BV85">
        <v>0</v>
      </c>
      <c r="BW85">
        <v>81.599999999999994</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1</v>
      </c>
      <c r="FR85">
        <v>0</v>
      </c>
      <c r="FS85">
        <v>0</v>
      </c>
      <c r="FT85">
        <v>0</v>
      </c>
      <c r="FU85">
        <v>0</v>
      </c>
      <c r="FV85">
        <v>0</v>
      </c>
      <c r="FW85">
        <v>0</v>
      </c>
      <c r="FX85">
        <v>2.221266662571411</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0.223</v>
      </c>
      <c r="GU85">
        <v>0</v>
      </c>
      <c r="GV85">
        <v>0</v>
      </c>
      <c r="GW85">
        <v>0</v>
      </c>
      <c r="GX85">
        <v>0</v>
      </c>
      <c r="GY85">
        <v>0</v>
      </c>
      <c r="GZ85">
        <v>0</v>
      </c>
      <c r="HA85">
        <v>0</v>
      </c>
      <c r="HB85">
        <v>0</v>
      </c>
      <c r="HC85">
        <v>0</v>
      </c>
      <c r="HD85">
        <v>0</v>
      </c>
      <c r="HE85">
        <v>0</v>
      </c>
      <c r="HF85">
        <v>0</v>
      </c>
      <c r="HG85">
        <v>0</v>
      </c>
      <c r="HH85">
        <v>1.4999999999999999E-2</v>
      </c>
      <c r="HI85">
        <v>0</v>
      </c>
      <c r="HJ85">
        <v>0</v>
      </c>
      <c r="HK85">
        <v>0</v>
      </c>
      <c r="HL85">
        <v>0</v>
      </c>
      <c r="HM85">
        <v>0</v>
      </c>
      <c r="HN85">
        <v>81.599999999999994</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v>0</v>
      </c>
      <c r="IS85">
        <v>0</v>
      </c>
      <c r="IT85">
        <v>0</v>
      </c>
      <c r="IU85">
        <v>0</v>
      </c>
      <c r="IV85">
        <v>0</v>
      </c>
      <c r="IW85">
        <v>0</v>
      </c>
      <c r="IX85">
        <v>0</v>
      </c>
      <c r="IY85">
        <v>0</v>
      </c>
      <c r="IZ85">
        <v>0</v>
      </c>
      <c r="JA85">
        <v>0</v>
      </c>
      <c r="JB85">
        <v>0</v>
      </c>
      <c r="JC85">
        <v>0</v>
      </c>
      <c r="JD85">
        <v>0</v>
      </c>
      <c r="JE85">
        <v>0</v>
      </c>
      <c r="JF85">
        <v>0</v>
      </c>
      <c r="JG85">
        <v>0</v>
      </c>
      <c r="JH85">
        <v>0</v>
      </c>
      <c r="JI85">
        <v>0</v>
      </c>
      <c r="JJ85">
        <v>0</v>
      </c>
      <c r="JK85">
        <v>0</v>
      </c>
      <c r="JL85">
        <v>0</v>
      </c>
      <c r="JM85">
        <v>0</v>
      </c>
      <c r="JN85">
        <v>0</v>
      </c>
      <c r="JO85">
        <v>0</v>
      </c>
      <c r="JP85">
        <v>0</v>
      </c>
      <c r="JQ85">
        <v>0</v>
      </c>
      <c r="JR85">
        <v>0</v>
      </c>
      <c r="JS85">
        <v>0</v>
      </c>
      <c r="JT85">
        <v>0</v>
      </c>
      <c r="JU85">
        <v>0</v>
      </c>
      <c r="JV85">
        <v>0</v>
      </c>
      <c r="JW85">
        <v>0</v>
      </c>
      <c r="JX85">
        <v>0</v>
      </c>
      <c r="JY85">
        <v>0</v>
      </c>
      <c r="JZ85">
        <v>0</v>
      </c>
      <c r="KA85">
        <v>0</v>
      </c>
      <c r="KB85">
        <v>0</v>
      </c>
      <c r="KC85">
        <v>0</v>
      </c>
      <c r="KD85">
        <v>0</v>
      </c>
      <c r="KE85">
        <v>0</v>
      </c>
      <c r="KF85">
        <v>0</v>
      </c>
      <c r="KG85">
        <v>0</v>
      </c>
      <c r="KH85">
        <v>0</v>
      </c>
      <c r="KI85">
        <v>0</v>
      </c>
      <c r="KJ85">
        <v>0</v>
      </c>
      <c r="KK85">
        <v>0</v>
      </c>
      <c r="KL85">
        <v>0</v>
      </c>
      <c r="KM85">
        <v>0</v>
      </c>
      <c r="KN85">
        <v>0</v>
      </c>
      <c r="KO85">
        <v>0</v>
      </c>
      <c r="KP85">
        <v>0</v>
      </c>
      <c r="KQ85">
        <v>0</v>
      </c>
      <c r="KR85">
        <v>0</v>
      </c>
      <c r="KS85">
        <v>0</v>
      </c>
      <c r="KT85">
        <v>0</v>
      </c>
      <c r="KU85">
        <v>0</v>
      </c>
      <c r="KV85">
        <v>0</v>
      </c>
      <c r="KW85">
        <v>0</v>
      </c>
      <c r="KX85">
        <v>0</v>
      </c>
      <c r="KY85">
        <v>0</v>
      </c>
      <c r="KZ85">
        <v>0</v>
      </c>
      <c r="LA85">
        <v>0</v>
      </c>
      <c r="LB85">
        <v>0</v>
      </c>
      <c r="LC85">
        <v>0</v>
      </c>
      <c r="LD85">
        <v>0</v>
      </c>
      <c r="LE85">
        <v>0</v>
      </c>
      <c r="LF85">
        <v>0</v>
      </c>
      <c r="LG85">
        <v>0</v>
      </c>
      <c r="LH85">
        <v>0.79600000000000004</v>
      </c>
      <c r="LI85">
        <v>1</v>
      </c>
      <c r="LJ85">
        <v>0</v>
      </c>
      <c r="LK85">
        <v>0</v>
      </c>
      <c r="LL85">
        <v>1</v>
      </c>
      <c r="LM85">
        <v>0.95</v>
      </c>
      <c r="LN85">
        <v>0</v>
      </c>
      <c r="LO85">
        <v>1</v>
      </c>
      <c r="LP85">
        <v>0.78</v>
      </c>
      <c r="LQ85">
        <v>0</v>
      </c>
      <c r="LR85">
        <v>0</v>
      </c>
      <c r="LS85">
        <v>0</v>
      </c>
      <c r="LT85">
        <v>0</v>
      </c>
      <c r="LU85">
        <v>0</v>
      </c>
      <c r="LV85">
        <v>0</v>
      </c>
      <c r="LW85">
        <v>0</v>
      </c>
      <c r="LX85">
        <v>0</v>
      </c>
      <c r="LY85">
        <v>3.8059071729957807</v>
      </c>
      <c r="LZ85">
        <v>0</v>
      </c>
      <c r="MA85">
        <v>0</v>
      </c>
      <c r="MB85">
        <v>0</v>
      </c>
      <c r="MC85">
        <v>0</v>
      </c>
      <c r="MD85">
        <v>0</v>
      </c>
      <c r="ME85">
        <v>0</v>
      </c>
      <c r="MF85">
        <v>0</v>
      </c>
      <c r="MG85">
        <v>0</v>
      </c>
      <c r="MH85">
        <v>0</v>
      </c>
      <c r="MI85">
        <v>0</v>
      </c>
      <c r="MJ85">
        <v>0</v>
      </c>
      <c r="MK85">
        <v>0</v>
      </c>
      <c r="ML85">
        <v>0</v>
      </c>
      <c r="MM85">
        <v>0</v>
      </c>
      <c r="MN85">
        <v>0</v>
      </c>
      <c r="MO85">
        <v>0</v>
      </c>
      <c r="MP85">
        <v>0</v>
      </c>
      <c r="MQ85">
        <v>0</v>
      </c>
    </row>
    <row r="86" spans="1:355" x14ac:dyDescent="0.2">
      <c r="A86" t="str">
        <v>CDM AMS II G</v>
      </c>
      <c r="B86" t="str">
        <v>AMS-II.G. Version 09</v>
      </c>
      <c r="C86" t="str">
        <v>GS6604</v>
      </c>
      <c r="D86" t="str">
        <v>1st</v>
      </c>
      <c r="E86">
        <v>0</v>
      </c>
      <c r="F86">
        <v>75317</v>
      </c>
      <c r="G86" t="str">
        <v>firewood</v>
      </c>
      <c r="H86">
        <v>33024</v>
      </c>
      <c r="I86">
        <v>3.3097290640394092E-3</v>
      </c>
      <c r="J86">
        <v>3.2133274199129349E-3</v>
      </c>
      <c r="K86" t="str">
        <v>cdm_imp_firewood</v>
      </c>
      <c r="L86">
        <v>1</v>
      </c>
      <c r="M86" t="str">
        <v>Sub-Saharan Africa</v>
      </c>
      <c r="N86" t="str">
        <v>Uganda</v>
      </c>
      <c r="O86" t="str">
        <v>Buikve (prior Mukono), Mukono and Kayunga</v>
      </c>
      <c r="P86">
        <v>4.5</v>
      </c>
      <c r="Q86">
        <v>0.88</v>
      </c>
      <c r="R86">
        <v>0.34650000000000003</v>
      </c>
      <c r="S86">
        <v>0.50949999999999995</v>
      </c>
      <c r="T86">
        <v>22272</v>
      </c>
      <c r="U86">
        <v>0</v>
      </c>
      <c r="V86">
        <v>448</v>
      </c>
      <c r="W86">
        <v>0</v>
      </c>
      <c r="X86">
        <v>9977856</v>
      </c>
      <c r="Y86">
        <v>1</v>
      </c>
      <c r="Z86">
        <v>0</v>
      </c>
      <c r="AA86">
        <v>0</v>
      </c>
      <c r="AB86">
        <v>0</v>
      </c>
      <c r="AC86">
        <v>0</v>
      </c>
      <c r="AD86">
        <v>0</v>
      </c>
      <c r="AE86">
        <v>0</v>
      </c>
      <c r="AF86">
        <v>0</v>
      </c>
      <c r="AG86">
        <v>0</v>
      </c>
      <c r="AH86">
        <v>0</v>
      </c>
      <c r="AI86">
        <v>0</v>
      </c>
      <c r="AJ86">
        <v>0</v>
      </c>
      <c r="AK86">
        <v>0</v>
      </c>
      <c r="AL86">
        <v>0</v>
      </c>
      <c r="AM86">
        <v>6.4383561643835616</v>
      </c>
      <c r="AN86">
        <v>0</v>
      </c>
      <c r="AO86">
        <v>0</v>
      </c>
      <c r="AP86">
        <v>0</v>
      </c>
      <c r="AQ86">
        <v>0</v>
      </c>
      <c r="AR86">
        <v>0</v>
      </c>
      <c r="AS86">
        <v>0</v>
      </c>
      <c r="AT86">
        <v>0</v>
      </c>
      <c r="AU86">
        <v>0</v>
      </c>
      <c r="AV86">
        <v>0</v>
      </c>
      <c r="AW86">
        <v>0</v>
      </c>
      <c r="AX86">
        <v>0</v>
      </c>
      <c r="AY86">
        <v>0</v>
      </c>
      <c r="AZ86">
        <v>0</v>
      </c>
      <c r="BA86">
        <v>0</v>
      </c>
      <c r="BB86">
        <v>0</v>
      </c>
      <c r="BC86">
        <v>0.1</v>
      </c>
      <c r="BD86">
        <v>0</v>
      </c>
      <c r="BE86">
        <v>0</v>
      </c>
      <c r="BF86">
        <v>0</v>
      </c>
      <c r="BG86">
        <v>0</v>
      </c>
      <c r="BH86">
        <v>0</v>
      </c>
      <c r="BI86">
        <v>0</v>
      </c>
      <c r="BJ86">
        <v>0</v>
      </c>
      <c r="BK86">
        <v>0</v>
      </c>
      <c r="BL86">
        <v>0</v>
      </c>
      <c r="BM86">
        <v>0</v>
      </c>
      <c r="BN86">
        <v>0</v>
      </c>
      <c r="BO86">
        <v>0</v>
      </c>
      <c r="BP86">
        <v>0</v>
      </c>
      <c r="BQ86">
        <v>1.5599999999999999E-2</v>
      </c>
      <c r="BR86">
        <v>0</v>
      </c>
      <c r="BS86">
        <v>0</v>
      </c>
      <c r="BT86">
        <v>0</v>
      </c>
      <c r="BU86">
        <v>0</v>
      </c>
      <c r="BV86">
        <v>0</v>
      </c>
      <c r="BW86">
        <v>63.7</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1</v>
      </c>
      <c r="FR86">
        <v>0</v>
      </c>
      <c r="FS86">
        <v>0</v>
      </c>
      <c r="FT86">
        <v>0</v>
      </c>
      <c r="FU86">
        <v>0</v>
      </c>
      <c r="FV86">
        <v>0</v>
      </c>
      <c r="FW86">
        <v>0</v>
      </c>
      <c r="FX86">
        <v>2.0971844183659814</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0.307</v>
      </c>
      <c r="GU86">
        <v>0</v>
      </c>
      <c r="GV86">
        <v>0</v>
      </c>
      <c r="GW86">
        <v>0</v>
      </c>
      <c r="GX86">
        <v>0</v>
      </c>
      <c r="GY86">
        <v>0</v>
      </c>
      <c r="GZ86">
        <v>0</v>
      </c>
      <c r="HA86">
        <v>0</v>
      </c>
      <c r="HB86">
        <v>0</v>
      </c>
      <c r="HC86">
        <v>0</v>
      </c>
      <c r="HD86">
        <v>0</v>
      </c>
      <c r="HE86">
        <v>0</v>
      </c>
      <c r="HF86">
        <v>0</v>
      </c>
      <c r="HG86">
        <v>0</v>
      </c>
      <c r="HH86">
        <v>1.5599999999999999E-2</v>
      </c>
      <c r="HI86">
        <v>0</v>
      </c>
      <c r="HJ86">
        <v>0</v>
      </c>
      <c r="HK86">
        <v>0</v>
      </c>
      <c r="HL86">
        <v>0</v>
      </c>
      <c r="HM86">
        <v>0</v>
      </c>
      <c r="HN86">
        <v>63.7</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0</v>
      </c>
      <c r="KD86">
        <v>0</v>
      </c>
      <c r="KE86">
        <v>0</v>
      </c>
      <c r="KF86">
        <v>0</v>
      </c>
      <c r="KG86">
        <v>0</v>
      </c>
      <c r="KH86">
        <v>0</v>
      </c>
      <c r="KI86">
        <v>0</v>
      </c>
      <c r="KJ86">
        <v>0</v>
      </c>
      <c r="KK86">
        <v>0</v>
      </c>
      <c r="KL86">
        <v>0</v>
      </c>
      <c r="KM86">
        <v>0</v>
      </c>
      <c r="KN86">
        <v>0</v>
      </c>
      <c r="KO86">
        <v>0</v>
      </c>
      <c r="KP86">
        <v>0</v>
      </c>
      <c r="KQ86">
        <v>0</v>
      </c>
      <c r="KR86">
        <v>0</v>
      </c>
      <c r="KS86">
        <v>0</v>
      </c>
      <c r="KT86">
        <v>0</v>
      </c>
      <c r="KU86">
        <v>0</v>
      </c>
      <c r="KV86">
        <v>0</v>
      </c>
      <c r="KW86">
        <v>0</v>
      </c>
      <c r="KX86">
        <v>0</v>
      </c>
      <c r="KY86">
        <v>0</v>
      </c>
      <c r="KZ86">
        <v>0</v>
      </c>
      <c r="LA86">
        <v>0</v>
      </c>
      <c r="LB86">
        <v>0</v>
      </c>
      <c r="LC86">
        <v>0</v>
      </c>
      <c r="LD86">
        <v>0</v>
      </c>
      <c r="LE86">
        <v>0</v>
      </c>
      <c r="LF86">
        <v>0</v>
      </c>
      <c r="LG86">
        <v>0</v>
      </c>
      <c r="LH86">
        <v>0.9</v>
      </c>
      <c r="LI86">
        <v>1</v>
      </c>
      <c r="LJ86">
        <v>0</v>
      </c>
      <c r="LK86">
        <v>0</v>
      </c>
      <c r="LL86">
        <v>1</v>
      </c>
      <c r="LM86">
        <v>0.95</v>
      </c>
      <c r="LN86">
        <v>0</v>
      </c>
      <c r="LO86">
        <v>1</v>
      </c>
      <c r="LP86">
        <v>0.78</v>
      </c>
      <c r="LQ86">
        <v>0</v>
      </c>
      <c r="LR86">
        <v>0.01</v>
      </c>
      <c r="LS86">
        <v>0</v>
      </c>
      <c r="LT86">
        <v>0</v>
      </c>
      <c r="LU86">
        <v>0</v>
      </c>
      <c r="LV86">
        <v>0</v>
      </c>
      <c r="LW86">
        <v>0</v>
      </c>
      <c r="LX86">
        <v>0</v>
      </c>
      <c r="LY86">
        <v>1.7271835132482829</v>
      </c>
      <c r="LZ86">
        <v>0</v>
      </c>
      <c r="MA86">
        <v>0</v>
      </c>
      <c r="MB86">
        <v>0</v>
      </c>
      <c r="MC86">
        <v>0</v>
      </c>
      <c r="MD86">
        <v>0</v>
      </c>
      <c r="ME86">
        <v>0</v>
      </c>
      <c r="MF86">
        <v>0</v>
      </c>
      <c r="MG86">
        <v>0</v>
      </c>
      <c r="MH86">
        <v>0</v>
      </c>
      <c r="MI86">
        <v>0</v>
      </c>
      <c r="MJ86">
        <v>0</v>
      </c>
      <c r="MK86">
        <v>0</v>
      </c>
      <c r="ML86">
        <v>0</v>
      </c>
      <c r="MM86">
        <v>0</v>
      </c>
      <c r="MN86">
        <v>0</v>
      </c>
      <c r="MO86">
        <v>0</v>
      </c>
      <c r="MP86">
        <v>0</v>
      </c>
      <c r="MQ86">
        <v>0</v>
      </c>
    </row>
    <row r="87" spans="1:355" x14ac:dyDescent="0.2">
      <c r="A87" t="str">
        <v>GS Simplified</v>
      </c>
      <c r="B87" t="str">
        <v>Gold Standard VER Methodology "The Gold Standard simplified methodology for efficient cook stoves" – February 2013</v>
      </c>
      <c r="C87" t="str">
        <v xml:space="preserve">GS 2896 </v>
      </c>
      <c r="D87" t="str">
        <v>MR 2019-2020</v>
      </c>
      <c r="E87">
        <v>0</v>
      </c>
      <c r="F87">
        <v>38512</v>
      </c>
      <c r="G87" t="str">
        <v>firewood</v>
      </c>
      <c r="H87">
        <v>31185</v>
      </c>
      <c r="I87">
        <v>1.2221446257380484E-2</v>
      </c>
      <c r="J87">
        <v>1.263914104097621E-2</v>
      </c>
      <c r="K87" t="str">
        <v>gs_simple_firewood</v>
      </c>
      <c r="L87">
        <v>1</v>
      </c>
      <c r="M87" t="str">
        <v>Sub-Saharan Africa</v>
      </c>
      <c r="N87" t="str">
        <v>Sudan</v>
      </c>
      <c r="O87" t="str">
        <v>El Fasher and El Kuma localities in the southern portion of Shamal (Northern) Darfur province. </v>
      </c>
      <c r="P87">
        <v>5.9</v>
      </c>
      <c r="Q87">
        <v>0.85</v>
      </c>
      <c r="R87">
        <v>4.1000000000000002E-2</v>
      </c>
      <c r="S87">
        <v>0.25700000000000001</v>
      </c>
      <c r="T87">
        <v>4974</v>
      </c>
      <c r="U87">
        <v>0</v>
      </c>
      <c r="V87">
        <v>513</v>
      </c>
      <c r="W87">
        <v>0</v>
      </c>
      <c r="X87">
        <v>2551662</v>
      </c>
      <c r="Y87">
        <v>1</v>
      </c>
      <c r="Z87">
        <v>0</v>
      </c>
      <c r="AA87">
        <v>0</v>
      </c>
      <c r="AB87">
        <v>0</v>
      </c>
      <c r="AC87">
        <v>0</v>
      </c>
      <c r="AD87">
        <v>0</v>
      </c>
      <c r="AE87">
        <v>0</v>
      </c>
      <c r="AF87">
        <v>0</v>
      </c>
      <c r="AG87">
        <v>0</v>
      </c>
      <c r="AH87">
        <v>0</v>
      </c>
      <c r="AI87">
        <v>0</v>
      </c>
      <c r="AJ87">
        <v>0</v>
      </c>
      <c r="AK87">
        <v>0</v>
      </c>
      <c r="AL87">
        <v>0</v>
      </c>
      <c r="AM87">
        <v>16.164383561643834</v>
      </c>
      <c r="AN87">
        <v>0</v>
      </c>
      <c r="AO87">
        <v>0</v>
      </c>
      <c r="AP87">
        <v>0</v>
      </c>
      <c r="AQ87">
        <v>0</v>
      </c>
      <c r="AR87">
        <v>0</v>
      </c>
      <c r="AS87">
        <v>0</v>
      </c>
      <c r="AT87">
        <v>0</v>
      </c>
      <c r="AU87">
        <v>0</v>
      </c>
      <c r="AV87">
        <v>0</v>
      </c>
      <c r="AW87">
        <v>0</v>
      </c>
      <c r="AX87">
        <v>0</v>
      </c>
      <c r="AY87">
        <v>0</v>
      </c>
      <c r="AZ87">
        <v>0</v>
      </c>
      <c r="BA87">
        <v>0</v>
      </c>
      <c r="BB87">
        <v>0</v>
      </c>
      <c r="BC87">
        <v>0.1</v>
      </c>
      <c r="BD87">
        <v>0</v>
      </c>
      <c r="BE87">
        <v>0</v>
      </c>
      <c r="BF87">
        <v>0</v>
      </c>
      <c r="BG87">
        <v>0</v>
      </c>
      <c r="BH87">
        <v>0</v>
      </c>
      <c r="BI87">
        <v>0</v>
      </c>
      <c r="BJ87">
        <v>0</v>
      </c>
      <c r="BK87">
        <v>0</v>
      </c>
      <c r="BL87">
        <v>0</v>
      </c>
      <c r="BM87">
        <v>0</v>
      </c>
      <c r="BN87">
        <v>0</v>
      </c>
      <c r="BO87">
        <v>0</v>
      </c>
      <c r="BP87">
        <v>0</v>
      </c>
      <c r="BQ87">
        <v>1.5599999999999999E-2</v>
      </c>
      <c r="BR87">
        <v>0</v>
      </c>
      <c r="BS87">
        <v>0</v>
      </c>
      <c r="BT87">
        <v>0</v>
      </c>
      <c r="BU87">
        <v>0</v>
      </c>
      <c r="BV87">
        <v>0</v>
      </c>
      <c r="BW87">
        <v>112</v>
      </c>
      <c r="BX87">
        <v>0</v>
      </c>
      <c r="BY87">
        <v>0</v>
      </c>
      <c r="BZ87">
        <v>0</v>
      </c>
      <c r="CA87">
        <v>0</v>
      </c>
      <c r="CB87">
        <v>0</v>
      </c>
      <c r="CC87">
        <v>0</v>
      </c>
      <c r="CD87">
        <v>29.17</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1</v>
      </c>
      <c r="FR87">
        <v>0</v>
      </c>
      <c r="FS87">
        <v>0</v>
      </c>
      <c r="FT87">
        <v>0</v>
      </c>
      <c r="FU87">
        <v>0</v>
      </c>
      <c r="FV87">
        <v>0</v>
      </c>
      <c r="FW87">
        <v>0</v>
      </c>
      <c r="FX87">
        <v>5.814526461022961</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0.27800000000000002</v>
      </c>
      <c r="GU87">
        <v>0</v>
      </c>
      <c r="GV87">
        <v>0</v>
      </c>
      <c r="GW87">
        <v>0</v>
      </c>
      <c r="GX87">
        <v>0</v>
      </c>
      <c r="GY87">
        <v>0</v>
      </c>
      <c r="GZ87">
        <v>0</v>
      </c>
      <c r="HA87">
        <v>0</v>
      </c>
      <c r="HB87">
        <v>0</v>
      </c>
      <c r="HC87">
        <v>0</v>
      </c>
      <c r="HD87">
        <v>0</v>
      </c>
      <c r="HE87">
        <v>0</v>
      </c>
      <c r="HF87">
        <v>0</v>
      </c>
      <c r="HG87">
        <v>0</v>
      </c>
      <c r="HH87">
        <v>1.5599999999999999E-2</v>
      </c>
      <c r="HI87">
        <v>0</v>
      </c>
      <c r="HJ87">
        <v>0</v>
      </c>
      <c r="HK87">
        <v>0</v>
      </c>
      <c r="HL87">
        <v>0</v>
      </c>
      <c r="HM87">
        <v>0</v>
      </c>
      <c r="HN87">
        <v>112</v>
      </c>
      <c r="HO87">
        <v>0</v>
      </c>
      <c r="HP87">
        <v>0</v>
      </c>
      <c r="HQ87">
        <v>0</v>
      </c>
      <c r="HR87">
        <v>0</v>
      </c>
      <c r="HS87">
        <v>0</v>
      </c>
      <c r="HT87">
        <v>0</v>
      </c>
      <c r="HU87">
        <v>29.167000000000002</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c r="KC87">
        <v>0</v>
      </c>
      <c r="KD87">
        <v>0</v>
      </c>
      <c r="KE87">
        <v>0</v>
      </c>
      <c r="KF87">
        <v>0</v>
      </c>
      <c r="KG87">
        <v>0</v>
      </c>
      <c r="KH87">
        <v>0</v>
      </c>
      <c r="KI87">
        <v>0</v>
      </c>
      <c r="KJ87">
        <v>0</v>
      </c>
      <c r="KK87">
        <v>0</v>
      </c>
      <c r="KL87">
        <v>0</v>
      </c>
      <c r="KM87">
        <v>0</v>
      </c>
      <c r="KN87">
        <v>0</v>
      </c>
      <c r="KO87">
        <v>0</v>
      </c>
      <c r="KP87">
        <v>0</v>
      </c>
      <c r="KQ87">
        <v>0</v>
      </c>
      <c r="KR87">
        <v>0</v>
      </c>
      <c r="KS87">
        <v>0</v>
      </c>
      <c r="KT87">
        <v>0</v>
      </c>
      <c r="KU87">
        <v>0</v>
      </c>
      <c r="KV87">
        <v>0</v>
      </c>
      <c r="KW87">
        <v>0</v>
      </c>
      <c r="KX87">
        <v>0</v>
      </c>
      <c r="KY87">
        <v>0</v>
      </c>
      <c r="KZ87">
        <v>0</v>
      </c>
      <c r="LA87">
        <v>0</v>
      </c>
      <c r="LB87">
        <v>0</v>
      </c>
      <c r="LC87">
        <v>0</v>
      </c>
      <c r="LD87">
        <v>0</v>
      </c>
      <c r="LE87">
        <v>0</v>
      </c>
      <c r="LF87">
        <v>0</v>
      </c>
      <c r="LG87">
        <v>0</v>
      </c>
      <c r="LH87">
        <v>0.98499999999999999</v>
      </c>
      <c r="LI87">
        <v>1</v>
      </c>
      <c r="LJ87">
        <v>0</v>
      </c>
      <c r="LK87">
        <v>0</v>
      </c>
      <c r="LL87">
        <v>0</v>
      </c>
      <c r="LM87">
        <v>1</v>
      </c>
      <c r="LN87">
        <v>0</v>
      </c>
      <c r="LO87">
        <v>1</v>
      </c>
      <c r="LP87">
        <v>0.78</v>
      </c>
      <c r="LQ87">
        <v>0</v>
      </c>
      <c r="LR87">
        <v>0.36099999999999999</v>
      </c>
      <c r="LS87">
        <v>0</v>
      </c>
      <c r="LT87">
        <v>0</v>
      </c>
      <c r="LU87">
        <v>0</v>
      </c>
      <c r="LV87">
        <v>0</v>
      </c>
      <c r="LW87">
        <v>0</v>
      </c>
      <c r="LX87">
        <v>0</v>
      </c>
      <c r="LY87">
        <v>3.3073929961089492</v>
      </c>
      <c r="LZ87">
        <v>0</v>
      </c>
      <c r="MA87">
        <v>0</v>
      </c>
      <c r="MB87">
        <v>0</v>
      </c>
      <c r="MC87">
        <v>0</v>
      </c>
      <c r="MD87">
        <v>0</v>
      </c>
      <c r="ME87">
        <v>0</v>
      </c>
      <c r="MF87">
        <v>0</v>
      </c>
      <c r="MG87">
        <v>0</v>
      </c>
      <c r="MH87">
        <v>0</v>
      </c>
      <c r="MI87">
        <v>0</v>
      </c>
      <c r="MJ87">
        <v>0</v>
      </c>
      <c r="MK87">
        <v>0</v>
      </c>
      <c r="ML87">
        <v>0</v>
      </c>
      <c r="MM87">
        <v>0</v>
      </c>
      <c r="MN87">
        <v>0</v>
      </c>
      <c r="MO87">
        <v>0</v>
      </c>
      <c r="MP87">
        <v>0</v>
      </c>
      <c r="MQ87">
        <v>0</v>
      </c>
    </row>
    <row r="88" spans="1:355" x14ac:dyDescent="0.2">
      <c r="A88" t="str">
        <v>GS Simplified</v>
      </c>
      <c r="B88" t="str">
        <v>The Gold Standard Simplified Methodology for Efficient Cookstoves (February 2013)</v>
      </c>
      <c r="C88" t="str">
        <v xml:space="preserve">GS 3422 </v>
      </c>
      <c r="D88" t="str">
        <v>5th MR 2020</v>
      </c>
      <c r="E88">
        <v>0</v>
      </c>
      <c r="F88">
        <v>45989</v>
      </c>
      <c r="G88" t="str">
        <v>firewood</v>
      </c>
      <c r="H88">
        <v>7180</v>
      </c>
      <c r="I88">
        <v>4.1791444394969892E-3</v>
      </c>
      <c r="J88">
        <v>4.245230090924576E-3</v>
      </c>
      <c r="K88" t="str">
        <v>gs_simple_firewood</v>
      </c>
      <c r="L88">
        <v>1</v>
      </c>
      <c r="M88" t="str">
        <v>Sub-Saharan Africa</v>
      </c>
      <c r="N88" t="str">
        <v>Ethiopia</v>
      </c>
      <c r="O88" t="str">
        <v>Oromia and Somali Regional States</v>
      </c>
      <c r="P88">
        <v>4.7</v>
      </c>
      <c r="Q88">
        <v>0.88</v>
      </c>
      <c r="R88">
        <v>0.34725</v>
      </c>
      <c r="S88">
        <v>0.53150000000000008</v>
      </c>
      <c r="T88">
        <v>4707</v>
      </c>
      <c r="U88">
        <v>0</v>
      </c>
      <c r="V88">
        <v>365</v>
      </c>
      <c r="W88">
        <v>0</v>
      </c>
      <c r="X88">
        <v>1718055</v>
      </c>
      <c r="Y88">
        <v>1</v>
      </c>
      <c r="Z88">
        <v>0</v>
      </c>
      <c r="AA88">
        <v>0</v>
      </c>
      <c r="AB88">
        <v>0</v>
      </c>
      <c r="AC88">
        <v>0</v>
      </c>
      <c r="AD88">
        <v>0</v>
      </c>
      <c r="AE88">
        <v>0</v>
      </c>
      <c r="AF88">
        <v>0</v>
      </c>
      <c r="AG88">
        <v>0</v>
      </c>
      <c r="AH88">
        <v>0</v>
      </c>
      <c r="AI88">
        <v>0</v>
      </c>
      <c r="AJ88">
        <v>0</v>
      </c>
      <c r="AK88">
        <v>0</v>
      </c>
      <c r="AL88">
        <v>0</v>
      </c>
      <c r="AM88">
        <v>6.8493150684931505</v>
      </c>
      <c r="AN88">
        <v>0</v>
      </c>
      <c r="AO88">
        <v>0</v>
      </c>
      <c r="AP88">
        <v>0</v>
      </c>
      <c r="AQ88">
        <v>0</v>
      </c>
      <c r="AR88">
        <v>0</v>
      </c>
      <c r="AS88">
        <v>0</v>
      </c>
      <c r="AT88">
        <v>0</v>
      </c>
      <c r="AU88">
        <v>0</v>
      </c>
      <c r="AV88">
        <v>0</v>
      </c>
      <c r="AW88">
        <v>0</v>
      </c>
      <c r="AX88">
        <v>0</v>
      </c>
      <c r="AY88">
        <v>0</v>
      </c>
      <c r="AZ88">
        <v>0</v>
      </c>
      <c r="BA88">
        <v>0</v>
      </c>
      <c r="BB88">
        <v>0</v>
      </c>
      <c r="BC88">
        <v>0.1</v>
      </c>
      <c r="BD88">
        <v>0</v>
      </c>
      <c r="BE88">
        <v>0</v>
      </c>
      <c r="BF88">
        <v>0</v>
      </c>
      <c r="BG88">
        <v>0</v>
      </c>
      <c r="BH88">
        <v>0</v>
      </c>
      <c r="BI88">
        <v>0</v>
      </c>
      <c r="BJ88">
        <v>0</v>
      </c>
      <c r="BK88">
        <v>0</v>
      </c>
      <c r="BL88">
        <v>0</v>
      </c>
      <c r="BM88">
        <v>0</v>
      </c>
      <c r="BN88">
        <v>0</v>
      </c>
      <c r="BO88">
        <v>0</v>
      </c>
      <c r="BP88">
        <v>0</v>
      </c>
      <c r="BQ88">
        <v>1.5599999999999999E-2</v>
      </c>
      <c r="BR88">
        <v>0</v>
      </c>
      <c r="BS88">
        <v>0</v>
      </c>
      <c r="BT88">
        <v>0</v>
      </c>
      <c r="BU88">
        <v>0</v>
      </c>
      <c r="BV88">
        <v>0</v>
      </c>
      <c r="BW88">
        <v>112</v>
      </c>
      <c r="BX88">
        <v>0</v>
      </c>
      <c r="BY88">
        <v>0</v>
      </c>
      <c r="BZ88">
        <v>0</v>
      </c>
      <c r="CA88">
        <v>0</v>
      </c>
      <c r="CB88">
        <v>0</v>
      </c>
      <c r="CC88">
        <v>0</v>
      </c>
      <c r="CD88">
        <v>29.17</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1</v>
      </c>
      <c r="FR88">
        <v>0</v>
      </c>
      <c r="FS88">
        <v>0</v>
      </c>
      <c r="FT88">
        <v>0</v>
      </c>
      <c r="FU88">
        <v>0</v>
      </c>
      <c r="FV88">
        <v>0</v>
      </c>
      <c r="FW88">
        <v>0</v>
      </c>
      <c r="FX88">
        <v>2.8378004095513552</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0.24135999999999999</v>
      </c>
      <c r="GU88">
        <v>0</v>
      </c>
      <c r="GV88">
        <v>0</v>
      </c>
      <c r="GW88">
        <v>0</v>
      </c>
      <c r="GX88">
        <v>0</v>
      </c>
      <c r="GY88">
        <v>0</v>
      </c>
      <c r="GZ88">
        <v>0</v>
      </c>
      <c r="HA88">
        <v>0</v>
      </c>
      <c r="HB88">
        <v>0</v>
      </c>
      <c r="HC88">
        <v>0</v>
      </c>
      <c r="HD88">
        <v>0</v>
      </c>
      <c r="HE88">
        <v>0</v>
      </c>
      <c r="HF88">
        <v>0</v>
      </c>
      <c r="HG88">
        <v>0</v>
      </c>
      <c r="HH88">
        <v>1.5599999999999999E-2</v>
      </c>
      <c r="HI88">
        <v>0</v>
      </c>
      <c r="HJ88">
        <v>0</v>
      </c>
      <c r="HK88">
        <v>0</v>
      </c>
      <c r="HL88">
        <v>0</v>
      </c>
      <c r="HM88">
        <v>0</v>
      </c>
      <c r="HN88">
        <v>112</v>
      </c>
      <c r="HO88">
        <v>0</v>
      </c>
      <c r="HP88">
        <v>0</v>
      </c>
      <c r="HQ88">
        <v>0</v>
      </c>
      <c r="HR88">
        <v>0</v>
      </c>
      <c r="HS88">
        <v>0</v>
      </c>
      <c r="HT88">
        <v>0</v>
      </c>
      <c r="HU88">
        <v>29.167000000000002</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c r="KC88">
        <v>0</v>
      </c>
      <c r="KD88">
        <v>0</v>
      </c>
      <c r="KE88">
        <v>0</v>
      </c>
      <c r="KF88">
        <v>0</v>
      </c>
      <c r="KG88">
        <v>0</v>
      </c>
      <c r="KH88">
        <v>0</v>
      </c>
      <c r="KI88">
        <v>0</v>
      </c>
      <c r="KJ88">
        <v>0</v>
      </c>
      <c r="KK88">
        <v>0</v>
      </c>
      <c r="KL88">
        <v>0</v>
      </c>
      <c r="KM88">
        <v>0</v>
      </c>
      <c r="KN88">
        <v>0</v>
      </c>
      <c r="KO88">
        <v>0</v>
      </c>
      <c r="KP88">
        <v>0</v>
      </c>
      <c r="KQ88">
        <v>0</v>
      </c>
      <c r="KR88">
        <v>0</v>
      </c>
      <c r="KS88">
        <v>0</v>
      </c>
      <c r="KT88">
        <v>0</v>
      </c>
      <c r="KU88">
        <v>0</v>
      </c>
      <c r="KV88">
        <v>0</v>
      </c>
      <c r="KW88">
        <v>0</v>
      </c>
      <c r="KX88">
        <v>0</v>
      </c>
      <c r="KY88">
        <v>0</v>
      </c>
      <c r="KZ88">
        <v>0</v>
      </c>
      <c r="LA88">
        <v>0</v>
      </c>
      <c r="LB88">
        <v>0</v>
      </c>
      <c r="LC88">
        <v>0</v>
      </c>
      <c r="LD88">
        <v>0</v>
      </c>
      <c r="LE88">
        <v>0</v>
      </c>
      <c r="LF88">
        <v>0</v>
      </c>
      <c r="LG88">
        <v>0</v>
      </c>
      <c r="LH88">
        <v>0.63</v>
      </c>
      <c r="LI88">
        <v>1</v>
      </c>
      <c r="LJ88">
        <v>0</v>
      </c>
      <c r="LK88">
        <v>0</v>
      </c>
      <c r="LL88">
        <v>0</v>
      </c>
      <c r="LM88">
        <v>1</v>
      </c>
      <c r="LN88">
        <v>0</v>
      </c>
      <c r="LO88">
        <v>1</v>
      </c>
      <c r="LP88">
        <v>0.78</v>
      </c>
      <c r="LQ88">
        <v>0</v>
      </c>
      <c r="LR88">
        <v>0.15700000000000003</v>
      </c>
      <c r="LS88">
        <v>0</v>
      </c>
      <c r="LT88">
        <v>0</v>
      </c>
      <c r="LU88">
        <v>0</v>
      </c>
      <c r="LV88">
        <v>0</v>
      </c>
      <c r="LW88">
        <v>0</v>
      </c>
      <c r="LX88">
        <v>0</v>
      </c>
      <c r="LY88">
        <v>1.6556914393226714</v>
      </c>
      <c r="LZ88">
        <v>0</v>
      </c>
      <c r="MA88">
        <v>0</v>
      </c>
      <c r="MB88">
        <v>0</v>
      </c>
      <c r="MC88">
        <v>0</v>
      </c>
      <c r="MD88">
        <v>0</v>
      </c>
      <c r="ME88">
        <v>0</v>
      </c>
      <c r="MF88">
        <v>0</v>
      </c>
      <c r="MG88">
        <v>0</v>
      </c>
      <c r="MH88">
        <v>0</v>
      </c>
      <c r="MI88">
        <v>0</v>
      </c>
      <c r="MJ88">
        <v>0</v>
      </c>
      <c r="MK88">
        <v>0</v>
      </c>
      <c r="ML88">
        <v>0</v>
      </c>
      <c r="MM88">
        <v>0</v>
      </c>
      <c r="MN88">
        <v>0</v>
      </c>
      <c r="MO88">
        <v>0</v>
      </c>
      <c r="MP88">
        <v>0</v>
      </c>
      <c r="MQ88">
        <v>0</v>
      </c>
    </row>
    <row r="89" spans="1:355" x14ac:dyDescent="0.2">
      <c r="A89" t="str">
        <v>GS Simplified</v>
      </c>
      <c r="B89">
        <v>0</v>
      </c>
      <c r="C89" t="str">
        <v>GS 2456</v>
      </c>
      <c r="D89" t="str">
        <v>6th MR</v>
      </c>
      <c r="E89" t="str">
        <v>AG 4-5</v>
      </c>
      <c r="F89">
        <v>46382</v>
      </c>
      <c r="G89" t="str">
        <v>firewood</v>
      </c>
      <c r="H89">
        <v>2577</v>
      </c>
      <c r="I89">
        <v>7.067341313916657E-3</v>
      </c>
      <c r="J89">
        <v>7.0278742377963581E-3</v>
      </c>
      <c r="K89" t="str">
        <v>gs_simple_firewood</v>
      </c>
      <c r="L89">
        <v>1</v>
      </c>
      <c r="M89" t="str">
        <v>Sub-Saharan Africa</v>
      </c>
      <c r="N89" t="str">
        <v xml:space="preserve">Burkina Faso </v>
      </c>
      <c r="O89" t="str">
        <v>Bam and Loroum</v>
      </c>
      <c r="P89">
        <v>5.9</v>
      </c>
      <c r="Q89">
        <v>0.9</v>
      </c>
      <c r="R89">
        <v>0.22875000000000001</v>
      </c>
      <c r="S89">
        <v>0.24775</v>
      </c>
      <c r="T89">
        <v>999</v>
      </c>
      <c r="U89">
        <v>0</v>
      </c>
      <c r="V89">
        <v>365</v>
      </c>
      <c r="W89">
        <v>0</v>
      </c>
      <c r="X89">
        <v>364635</v>
      </c>
      <c r="Y89">
        <v>1</v>
      </c>
      <c r="Z89">
        <v>0</v>
      </c>
      <c r="AA89">
        <v>0</v>
      </c>
      <c r="AB89">
        <v>0</v>
      </c>
      <c r="AC89">
        <v>0</v>
      </c>
      <c r="AD89">
        <v>0</v>
      </c>
      <c r="AE89">
        <v>0</v>
      </c>
      <c r="AF89">
        <v>0</v>
      </c>
      <c r="AG89">
        <v>0</v>
      </c>
      <c r="AH89">
        <v>0</v>
      </c>
      <c r="AI89">
        <v>0</v>
      </c>
      <c r="AJ89">
        <v>0</v>
      </c>
      <c r="AK89">
        <v>0</v>
      </c>
      <c r="AL89">
        <v>0</v>
      </c>
      <c r="AM89">
        <v>9.287671232876713</v>
      </c>
      <c r="AN89">
        <v>0</v>
      </c>
      <c r="AO89">
        <v>0</v>
      </c>
      <c r="AP89">
        <v>0</v>
      </c>
      <c r="AQ89">
        <v>0</v>
      </c>
      <c r="AR89">
        <v>0</v>
      </c>
      <c r="AS89">
        <v>0</v>
      </c>
      <c r="AT89">
        <v>0</v>
      </c>
      <c r="AU89">
        <v>0</v>
      </c>
      <c r="AV89">
        <v>0</v>
      </c>
      <c r="AW89">
        <v>0</v>
      </c>
      <c r="AX89">
        <v>0</v>
      </c>
      <c r="AY89">
        <v>0</v>
      </c>
      <c r="AZ89">
        <v>0</v>
      </c>
      <c r="BA89">
        <v>0</v>
      </c>
      <c r="BB89">
        <v>0</v>
      </c>
      <c r="BC89">
        <v>0.1</v>
      </c>
      <c r="BD89">
        <v>0</v>
      </c>
      <c r="BE89">
        <v>0</v>
      </c>
      <c r="BF89">
        <v>0</v>
      </c>
      <c r="BG89">
        <v>0</v>
      </c>
      <c r="BH89">
        <v>0</v>
      </c>
      <c r="BI89">
        <v>0</v>
      </c>
      <c r="BJ89">
        <v>0</v>
      </c>
      <c r="BK89">
        <v>0</v>
      </c>
      <c r="BL89">
        <v>0</v>
      </c>
      <c r="BM89">
        <v>0</v>
      </c>
      <c r="BN89">
        <v>0</v>
      </c>
      <c r="BO89">
        <v>0</v>
      </c>
      <c r="BP89">
        <v>0</v>
      </c>
      <c r="BQ89">
        <v>1.5599999999999999E-2</v>
      </c>
      <c r="BR89">
        <v>0</v>
      </c>
      <c r="BS89">
        <v>0</v>
      </c>
      <c r="BT89">
        <v>0</v>
      </c>
      <c r="BU89">
        <v>0</v>
      </c>
      <c r="BV89">
        <v>0</v>
      </c>
      <c r="BW89">
        <v>112</v>
      </c>
      <c r="BX89">
        <v>0</v>
      </c>
      <c r="BY89">
        <v>0</v>
      </c>
      <c r="BZ89">
        <v>0</v>
      </c>
      <c r="CA89">
        <v>0</v>
      </c>
      <c r="CB89">
        <v>0</v>
      </c>
      <c r="CC89">
        <v>0</v>
      </c>
      <c r="CD89">
        <v>33.97</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1</v>
      </c>
      <c r="FR89">
        <v>0</v>
      </c>
      <c r="FS89">
        <v>0</v>
      </c>
      <c r="FT89">
        <v>0</v>
      </c>
      <c r="FU89">
        <v>0</v>
      </c>
      <c r="FV89">
        <v>0</v>
      </c>
      <c r="FW89">
        <v>0</v>
      </c>
      <c r="FX89">
        <v>4.42270058708415</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0.21</v>
      </c>
      <c r="GU89">
        <v>0</v>
      </c>
      <c r="GV89">
        <v>0</v>
      </c>
      <c r="GW89">
        <v>0</v>
      </c>
      <c r="GX89">
        <v>0</v>
      </c>
      <c r="GY89">
        <v>0</v>
      </c>
      <c r="GZ89">
        <v>0</v>
      </c>
      <c r="HA89">
        <v>0</v>
      </c>
      <c r="HB89">
        <v>0</v>
      </c>
      <c r="HC89">
        <v>0</v>
      </c>
      <c r="HD89">
        <v>0</v>
      </c>
      <c r="HE89">
        <v>0</v>
      </c>
      <c r="HF89">
        <v>0</v>
      </c>
      <c r="HG89">
        <v>0</v>
      </c>
      <c r="HH89">
        <v>1.5599999999999999E-2</v>
      </c>
      <c r="HI89">
        <v>0</v>
      </c>
      <c r="HJ89">
        <v>0</v>
      </c>
      <c r="HK89">
        <v>0</v>
      </c>
      <c r="HL89">
        <v>0</v>
      </c>
      <c r="HM89">
        <v>0</v>
      </c>
      <c r="HN89">
        <v>112</v>
      </c>
      <c r="HO89">
        <v>0</v>
      </c>
      <c r="HP89">
        <v>0</v>
      </c>
      <c r="HQ89">
        <v>0</v>
      </c>
      <c r="HR89">
        <v>0</v>
      </c>
      <c r="HS89">
        <v>0</v>
      </c>
      <c r="HT89">
        <v>0</v>
      </c>
      <c r="HU89">
        <v>33.97</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0</v>
      </c>
      <c r="JB89">
        <v>0</v>
      </c>
      <c r="JC89">
        <v>0</v>
      </c>
      <c r="JD89">
        <v>0</v>
      </c>
      <c r="JE89">
        <v>0</v>
      </c>
      <c r="JF89">
        <v>0</v>
      </c>
      <c r="JG89">
        <v>0</v>
      </c>
      <c r="JH89">
        <v>0</v>
      </c>
      <c r="JI89">
        <v>0</v>
      </c>
      <c r="JJ89">
        <v>0</v>
      </c>
      <c r="JK89">
        <v>0</v>
      </c>
      <c r="JL89">
        <v>0</v>
      </c>
      <c r="JM89">
        <v>0</v>
      </c>
      <c r="JN89">
        <v>0</v>
      </c>
      <c r="JO89">
        <v>0</v>
      </c>
      <c r="JP89">
        <v>0</v>
      </c>
      <c r="JQ89">
        <v>0</v>
      </c>
      <c r="JR89">
        <v>0</v>
      </c>
      <c r="JS89">
        <v>0</v>
      </c>
      <c r="JT89">
        <v>0</v>
      </c>
      <c r="JU89">
        <v>0</v>
      </c>
      <c r="JV89">
        <v>0</v>
      </c>
      <c r="JW89">
        <v>0</v>
      </c>
      <c r="JX89">
        <v>0</v>
      </c>
      <c r="JY89">
        <v>0</v>
      </c>
      <c r="JZ89">
        <v>0</v>
      </c>
      <c r="KA89">
        <v>0</v>
      </c>
      <c r="KB89">
        <v>0</v>
      </c>
      <c r="KC89">
        <v>0</v>
      </c>
      <c r="KD89">
        <v>0</v>
      </c>
      <c r="KE89">
        <v>0</v>
      </c>
      <c r="KF89">
        <v>0</v>
      </c>
      <c r="KG89">
        <v>0</v>
      </c>
      <c r="KH89">
        <v>0</v>
      </c>
      <c r="KI89">
        <v>0</v>
      </c>
      <c r="KJ89">
        <v>0</v>
      </c>
      <c r="KK89">
        <v>0</v>
      </c>
      <c r="KL89">
        <v>0</v>
      </c>
      <c r="KM89">
        <v>0</v>
      </c>
      <c r="KN89">
        <v>0</v>
      </c>
      <c r="KO89">
        <v>0</v>
      </c>
      <c r="KP89">
        <v>0</v>
      </c>
      <c r="KQ89">
        <v>0</v>
      </c>
      <c r="KR89">
        <v>0</v>
      </c>
      <c r="KS89">
        <v>0</v>
      </c>
      <c r="KT89">
        <v>0</v>
      </c>
      <c r="KU89">
        <v>0</v>
      </c>
      <c r="KV89">
        <v>0</v>
      </c>
      <c r="KW89">
        <v>0</v>
      </c>
      <c r="KX89">
        <v>0</v>
      </c>
      <c r="KY89">
        <v>0</v>
      </c>
      <c r="KZ89">
        <v>0</v>
      </c>
      <c r="LA89">
        <v>0</v>
      </c>
      <c r="LB89">
        <v>0</v>
      </c>
      <c r="LC89">
        <v>0</v>
      </c>
      <c r="LD89">
        <v>0</v>
      </c>
      <c r="LE89">
        <v>0</v>
      </c>
      <c r="LF89">
        <v>0</v>
      </c>
      <c r="LG89">
        <v>0</v>
      </c>
      <c r="LH89">
        <v>0.72719999999999996</v>
      </c>
      <c r="LI89">
        <v>1</v>
      </c>
      <c r="LJ89">
        <v>0</v>
      </c>
      <c r="LK89">
        <v>0</v>
      </c>
      <c r="LL89">
        <v>1</v>
      </c>
      <c r="LM89">
        <v>0.95</v>
      </c>
      <c r="LN89">
        <v>0</v>
      </c>
      <c r="LO89">
        <v>1</v>
      </c>
      <c r="LP89">
        <v>0.78</v>
      </c>
      <c r="LQ89">
        <v>0</v>
      </c>
      <c r="LR89">
        <v>5.3999999999999604E-3</v>
      </c>
      <c r="LS89">
        <v>0</v>
      </c>
      <c r="LT89">
        <v>0</v>
      </c>
      <c r="LU89">
        <v>0</v>
      </c>
      <c r="LV89">
        <v>0</v>
      </c>
      <c r="LW89">
        <v>0</v>
      </c>
      <c r="LX89">
        <v>0</v>
      </c>
      <c r="LY89">
        <v>3.6326942482341069</v>
      </c>
      <c r="LZ89">
        <v>0</v>
      </c>
      <c r="MA89">
        <v>0</v>
      </c>
      <c r="MB89">
        <v>0</v>
      </c>
      <c r="MC89">
        <v>0</v>
      </c>
      <c r="MD89">
        <v>0</v>
      </c>
      <c r="ME89">
        <v>0</v>
      </c>
      <c r="MF89">
        <v>0</v>
      </c>
      <c r="MG89">
        <v>0</v>
      </c>
      <c r="MH89">
        <v>0</v>
      </c>
      <c r="MI89">
        <v>0</v>
      </c>
      <c r="MJ89">
        <v>0</v>
      </c>
      <c r="MK89">
        <v>0</v>
      </c>
      <c r="ML89">
        <v>0</v>
      </c>
      <c r="MM89">
        <v>0</v>
      </c>
      <c r="MN89">
        <v>0</v>
      </c>
      <c r="MO89">
        <v>0</v>
      </c>
      <c r="MP89">
        <v>0</v>
      </c>
      <c r="MQ89">
        <v>0</v>
      </c>
    </row>
    <row r="90" spans="1:355" x14ac:dyDescent="0.2">
      <c r="A90" t="str">
        <v>GS Simplified</v>
      </c>
      <c r="B90">
        <v>0</v>
      </c>
      <c r="C90" t="str">
        <v>GS 2456</v>
      </c>
      <c r="D90" t="str">
        <v>6th MR</v>
      </c>
      <c r="E90" t="str">
        <v>AG 3-4</v>
      </c>
      <c r="F90">
        <v>46382</v>
      </c>
      <c r="G90" t="str">
        <v>firewood</v>
      </c>
      <c r="H90">
        <v>3217</v>
      </c>
      <c r="I90">
        <v>8.4260981167657619E-3</v>
      </c>
      <c r="J90">
        <v>8.4137413761632956E-3</v>
      </c>
      <c r="K90" t="str">
        <v>gs_simple_firewood</v>
      </c>
      <c r="L90">
        <v>1</v>
      </c>
      <c r="M90" t="str">
        <v>Sub-Saharan Africa</v>
      </c>
      <c r="N90" t="str">
        <v xml:space="preserve">Burkina Faso </v>
      </c>
      <c r="O90" t="str">
        <v>Bam and Loroum</v>
      </c>
      <c r="P90">
        <v>5.9</v>
      </c>
      <c r="Q90">
        <v>0.9</v>
      </c>
      <c r="R90">
        <v>0.22875000000000001</v>
      </c>
      <c r="S90">
        <v>0.24775</v>
      </c>
      <c r="T90">
        <v>1046</v>
      </c>
      <c r="U90">
        <v>0</v>
      </c>
      <c r="V90">
        <v>365</v>
      </c>
      <c r="W90">
        <v>0</v>
      </c>
      <c r="X90">
        <v>381790</v>
      </c>
      <c r="Y90">
        <v>1</v>
      </c>
      <c r="Z90">
        <v>0</v>
      </c>
      <c r="AA90">
        <v>0</v>
      </c>
      <c r="AB90">
        <v>0</v>
      </c>
      <c r="AC90">
        <v>0</v>
      </c>
      <c r="AD90">
        <v>0</v>
      </c>
      <c r="AE90">
        <v>0</v>
      </c>
      <c r="AF90">
        <v>0</v>
      </c>
      <c r="AG90">
        <v>0</v>
      </c>
      <c r="AH90">
        <v>0</v>
      </c>
      <c r="AI90">
        <v>0</v>
      </c>
      <c r="AJ90">
        <v>0</v>
      </c>
      <c r="AK90">
        <v>0</v>
      </c>
      <c r="AL90">
        <v>0</v>
      </c>
      <c r="AM90">
        <v>9.287671232876713</v>
      </c>
      <c r="AN90">
        <v>0</v>
      </c>
      <c r="AO90">
        <v>0</v>
      </c>
      <c r="AP90">
        <v>0</v>
      </c>
      <c r="AQ90">
        <v>0</v>
      </c>
      <c r="AR90">
        <v>0</v>
      </c>
      <c r="AS90">
        <v>0</v>
      </c>
      <c r="AT90">
        <v>0</v>
      </c>
      <c r="AU90">
        <v>0</v>
      </c>
      <c r="AV90">
        <v>0</v>
      </c>
      <c r="AW90">
        <v>0</v>
      </c>
      <c r="AX90">
        <v>0</v>
      </c>
      <c r="AY90">
        <v>0</v>
      </c>
      <c r="AZ90">
        <v>0</v>
      </c>
      <c r="BA90">
        <v>0</v>
      </c>
      <c r="BB90">
        <v>0</v>
      </c>
      <c r="BC90">
        <v>0.1</v>
      </c>
      <c r="BD90">
        <v>0</v>
      </c>
      <c r="BE90">
        <v>0</v>
      </c>
      <c r="BF90">
        <v>0</v>
      </c>
      <c r="BG90">
        <v>0</v>
      </c>
      <c r="BH90">
        <v>0</v>
      </c>
      <c r="BI90">
        <v>0</v>
      </c>
      <c r="BJ90">
        <v>0</v>
      </c>
      <c r="BK90">
        <v>0</v>
      </c>
      <c r="BL90">
        <v>0</v>
      </c>
      <c r="BM90">
        <v>0</v>
      </c>
      <c r="BN90">
        <v>0</v>
      </c>
      <c r="BO90">
        <v>0</v>
      </c>
      <c r="BP90">
        <v>0</v>
      </c>
      <c r="BQ90">
        <v>1.5599999999999999E-2</v>
      </c>
      <c r="BR90">
        <v>0</v>
      </c>
      <c r="BS90">
        <v>0</v>
      </c>
      <c r="BT90">
        <v>0</v>
      </c>
      <c r="BU90">
        <v>0</v>
      </c>
      <c r="BV90">
        <v>0</v>
      </c>
      <c r="BW90">
        <v>112</v>
      </c>
      <c r="BX90">
        <v>0</v>
      </c>
      <c r="BY90">
        <v>0</v>
      </c>
      <c r="BZ90">
        <v>0</v>
      </c>
      <c r="CA90">
        <v>0</v>
      </c>
      <c r="CB90">
        <v>0</v>
      </c>
      <c r="CC90">
        <v>0</v>
      </c>
      <c r="CD90">
        <v>33.97</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1</v>
      </c>
      <c r="FR90">
        <v>0</v>
      </c>
      <c r="FS90">
        <v>0</v>
      </c>
      <c r="FT90">
        <v>0</v>
      </c>
      <c r="FU90">
        <v>0</v>
      </c>
      <c r="FV90">
        <v>0</v>
      </c>
      <c r="FW90">
        <v>0</v>
      </c>
      <c r="FX90">
        <v>4.3604090295195848</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0.21299999999999999</v>
      </c>
      <c r="GU90">
        <v>0</v>
      </c>
      <c r="GV90">
        <v>0</v>
      </c>
      <c r="GW90">
        <v>0</v>
      </c>
      <c r="GX90">
        <v>0</v>
      </c>
      <c r="GY90">
        <v>0</v>
      </c>
      <c r="GZ90">
        <v>0</v>
      </c>
      <c r="HA90">
        <v>0</v>
      </c>
      <c r="HB90">
        <v>0</v>
      </c>
      <c r="HC90">
        <v>0</v>
      </c>
      <c r="HD90">
        <v>0</v>
      </c>
      <c r="HE90">
        <v>0</v>
      </c>
      <c r="HF90">
        <v>0</v>
      </c>
      <c r="HG90">
        <v>0</v>
      </c>
      <c r="HH90">
        <v>1.5599999999999999E-2</v>
      </c>
      <c r="HI90">
        <v>0</v>
      </c>
      <c r="HJ90">
        <v>0</v>
      </c>
      <c r="HK90">
        <v>0</v>
      </c>
      <c r="HL90">
        <v>0</v>
      </c>
      <c r="HM90">
        <v>0</v>
      </c>
      <c r="HN90">
        <v>112</v>
      </c>
      <c r="HO90">
        <v>0</v>
      </c>
      <c r="HP90">
        <v>0</v>
      </c>
      <c r="HQ90">
        <v>0</v>
      </c>
      <c r="HR90">
        <v>0</v>
      </c>
      <c r="HS90">
        <v>0</v>
      </c>
      <c r="HT90">
        <v>0</v>
      </c>
      <c r="HU90">
        <v>33.97</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c r="KC90">
        <v>0</v>
      </c>
      <c r="KD90">
        <v>0</v>
      </c>
      <c r="KE90">
        <v>0</v>
      </c>
      <c r="KF90">
        <v>0</v>
      </c>
      <c r="KG90">
        <v>0</v>
      </c>
      <c r="KH90">
        <v>0</v>
      </c>
      <c r="KI90">
        <v>0</v>
      </c>
      <c r="KJ90">
        <v>0</v>
      </c>
      <c r="KK90">
        <v>0</v>
      </c>
      <c r="KL90">
        <v>0</v>
      </c>
      <c r="KM90">
        <v>0</v>
      </c>
      <c r="KN90">
        <v>0</v>
      </c>
      <c r="KO90">
        <v>0</v>
      </c>
      <c r="KP90">
        <v>0</v>
      </c>
      <c r="KQ90">
        <v>0</v>
      </c>
      <c r="KR90">
        <v>0</v>
      </c>
      <c r="KS90">
        <v>0</v>
      </c>
      <c r="KT90">
        <v>0</v>
      </c>
      <c r="KU90">
        <v>0</v>
      </c>
      <c r="KV90">
        <v>0</v>
      </c>
      <c r="KW90">
        <v>0</v>
      </c>
      <c r="KX90">
        <v>0</v>
      </c>
      <c r="KY90">
        <v>0</v>
      </c>
      <c r="KZ90">
        <v>0</v>
      </c>
      <c r="LA90">
        <v>0</v>
      </c>
      <c r="LB90">
        <v>0</v>
      </c>
      <c r="LC90">
        <v>0</v>
      </c>
      <c r="LD90">
        <v>0</v>
      </c>
      <c r="LE90">
        <v>0</v>
      </c>
      <c r="LF90">
        <v>0</v>
      </c>
      <c r="LG90">
        <v>0</v>
      </c>
      <c r="LH90">
        <v>0.85829999999999995</v>
      </c>
      <c r="LI90">
        <v>1</v>
      </c>
      <c r="LJ90">
        <v>0</v>
      </c>
      <c r="LK90">
        <v>0</v>
      </c>
      <c r="LL90">
        <v>1</v>
      </c>
      <c r="LM90">
        <v>0.95</v>
      </c>
      <c r="LN90">
        <v>0</v>
      </c>
      <c r="LO90">
        <v>1</v>
      </c>
      <c r="LP90">
        <v>0.78</v>
      </c>
      <c r="LQ90">
        <v>0</v>
      </c>
      <c r="LR90">
        <v>3.9000000000000146E-3</v>
      </c>
      <c r="LS90">
        <v>0</v>
      </c>
      <c r="LT90">
        <v>0</v>
      </c>
      <c r="LU90">
        <v>0</v>
      </c>
      <c r="LV90">
        <v>0</v>
      </c>
      <c r="LW90">
        <v>0</v>
      </c>
      <c r="LX90">
        <v>0</v>
      </c>
      <c r="LY90">
        <v>3.6326942482341069</v>
      </c>
      <c r="LZ90">
        <v>0</v>
      </c>
      <c r="MA90">
        <v>0</v>
      </c>
      <c r="MB90">
        <v>0</v>
      </c>
      <c r="MC90">
        <v>0</v>
      </c>
      <c r="MD90">
        <v>0</v>
      </c>
      <c r="ME90">
        <v>0</v>
      </c>
      <c r="MF90">
        <v>0</v>
      </c>
      <c r="MG90">
        <v>0</v>
      </c>
      <c r="MH90">
        <v>0</v>
      </c>
      <c r="MI90">
        <v>0</v>
      </c>
      <c r="MJ90">
        <v>0</v>
      </c>
      <c r="MK90">
        <v>0</v>
      </c>
      <c r="ML90">
        <v>0</v>
      </c>
      <c r="MM90">
        <v>0</v>
      </c>
      <c r="MN90">
        <v>0</v>
      </c>
      <c r="MO90">
        <v>0</v>
      </c>
      <c r="MP90">
        <v>0</v>
      </c>
      <c r="MQ90">
        <v>0</v>
      </c>
    </row>
    <row r="91" spans="1:355" x14ac:dyDescent="0.2">
      <c r="A91" t="str">
        <v>GS Simplified</v>
      </c>
      <c r="B91">
        <v>0</v>
      </c>
      <c r="C91" t="str">
        <v>GS 2456</v>
      </c>
      <c r="D91" t="str">
        <v>6th MR</v>
      </c>
      <c r="E91" t="str">
        <v>AG 2-3</v>
      </c>
      <c r="F91">
        <v>46382</v>
      </c>
      <c r="G91" t="str">
        <v>firewood</v>
      </c>
      <c r="H91">
        <v>522</v>
      </c>
      <c r="I91">
        <v>9.2866038071517526E-3</v>
      </c>
      <c r="J91">
        <v>9.2743646800397123E-3</v>
      </c>
      <c r="K91" t="str">
        <v>gs_simple_firewood</v>
      </c>
      <c r="L91">
        <v>1</v>
      </c>
      <c r="M91" t="str">
        <v>Sub-Saharan Africa</v>
      </c>
      <c r="N91" t="str">
        <v xml:space="preserve">Burkina Faso </v>
      </c>
      <c r="O91" t="str">
        <v>Bam and Loroum</v>
      </c>
      <c r="P91">
        <v>5.9</v>
      </c>
      <c r="Q91">
        <v>0.9</v>
      </c>
      <c r="R91">
        <v>0.22875000000000001</v>
      </c>
      <c r="S91">
        <v>0.24775</v>
      </c>
      <c r="T91">
        <v>154</v>
      </c>
      <c r="U91">
        <v>0</v>
      </c>
      <c r="V91">
        <v>365</v>
      </c>
      <c r="W91">
        <v>0</v>
      </c>
      <c r="X91">
        <v>56210</v>
      </c>
      <c r="Y91">
        <v>1</v>
      </c>
      <c r="Z91">
        <v>0</v>
      </c>
      <c r="AA91">
        <v>0</v>
      </c>
      <c r="AB91">
        <v>0</v>
      </c>
      <c r="AC91">
        <v>0</v>
      </c>
      <c r="AD91">
        <v>0</v>
      </c>
      <c r="AE91">
        <v>0</v>
      </c>
      <c r="AF91">
        <v>0</v>
      </c>
      <c r="AG91">
        <v>0</v>
      </c>
      <c r="AH91">
        <v>0</v>
      </c>
      <c r="AI91">
        <v>0</v>
      </c>
      <c r="AJ91">
        <v>0</v>
      </c>
      <c r="AK91">
        <v>0</v>
      </c>
      <c r="AL91">
        <v>0</v>
      </c>
      <c r="AM91">
        <v>9.287671232876713</v>
      </c>
      <c r="AN91">
        <v>0</v>
      </c>
      <c r="AO91">
        <v>0</v>
      </c>
      <c r="AP91">
        <v>0</v>
      </c>
      <c r="AQ91">
        <v>0</v>
      </c>
      <c r="AR91">
        <v>0</v>
      </c>
      <c r="AS91">
        <v>0</v>
      </c>
      <c r="AT91">
        <v>0</v>
      </c>
      <c r="AU91">
        <v>0</v>
      </c>
      <c r="AV91">
        <v>0</v>
      </c>
      <c r="AW91">
        <v>0</v>
      </c>
      <c r="AX91">
        <v>0</v>
      </c>
      <c r="AY91">
        <v>0</v>
      </c>
      <c r="AZ91">
        <v>0</v>
      </c>
      <c r="BA91">
        <v>0</v>
      </c>
      <c r="BB91">
        <v>0</v>
      </c>
      <c r="BC91">
        <v>0.1</v>
      </c>
      <c r="BD91">
        <v>0</v>
      </c>
      <c r="BE91">
        <v>0</v>
      </c>
      <c r="BF91">
        <v>0</v>
      </c>
      <c r="BG91">
        <v>0</v>
      </c>
      <c r="BH91">
        <v>0</v>
      </c>
      <c r="BI91">
        <v>0</v>
      </c>
      <c r="BJ91">
        <v>0</v>
      </c>
      <c r="BK91">
        <v>0</v>
      </c>
      <c r="BL91">
        <v>0</v>
      </c>
      <c r="BM91">
        <v>0</v>
      </c>
      <c r="BN91">
        <v>0</v>
      </c>
      <c r="BO91">
        <v>0</v>
      </c>
      <c r="BP91">
        <v>0</v>
      </c>
      <c r="BQ91">
        <v>1.5599999999999999E-2</v>
      </c>
      <c r="BR91">
        <v>0</v>
      </c>
      <c r="BS91">
        <v>0</v>
      </c>
      <c r="BT91">
        <v>0</v>
      </c>
      <c r="BU91">
        <v>0</v>
      </c>
      <c r="BV91">
        <v>0</v>
      </c>
      <c r="BW91">
        <v>112</v>
      </c>
      <c r="BX91">
        <v>0</v>
      </c>
      <c r="BY91">
        <v>0</v>
      </c>
      <c r="BZ91">
        <v>0</v>
      </c>
      <c r="CA91">
        <v>0</v>
      </c>
      <c r="CB91">
        <v>0</v>
      </c>
      <c r="CC91">
        <v>0</v>
      </c>
      <c r="CD91">
        <v>33.97</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1</v>
      </c>
      <c r="FR91">
        <v>0</v>
      </c>
      <c r="FS91">
        <v>0</v>
      </c>
      <c r="FT91">
        <v>0</v>
      </c>
      <c r="FU91">
        <v>0</v>
      </c>
      <c r="FV91">
        <v>0</v>
      </c>
      <c r="FW91">
        <v>0</v>
      </c>
      <c r="FX91">
        <v>4.2998477929984791</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0.216</v>
      </c>
      <c r="GU91">
        <v>0</v>
      </c>
      <c r="GV91">
        <v>0</v>
      </c>
      <c r="GW91">
        <v>0</v>
      </c>
      <c r="GX91">
        <v>0</v>
      </c>
      <c r="GY91">
        <v>0</v>
      </c>
      <c r="GZ91">
        <v>0</v>
      </c>
      <c r="HA91">
        <v>0</v>
      </c>
      <c r="HB91">
        <v>0</v>
      </c>
      <c r="HC91">
        <v>0</v>
      </c>
      <c r="HD91">
        <v>0</v>
      </c>
      <c r="HE91">
        <v>0</v>
      </c>
      <c r="HF91">
        <v>0</v>
      </c>
      <c r="HG91">
        <v>0</v>
      </c>
      <c r="HH91">
        <v>1.5599999999999999E-2</v>
      </c>
      <c r="HI91">
        <v>0</v>
      </c>
      <c r="HJ91">
        <v>0</v>
      </c>
      <c r="HK91">
        <v>0</v>
      </c>
      <c r="HL91">
        <v>0</v>
      </c>
      <c r="HM91">
        <v>0</v>
      </c>
      <c r="HN91">
        <v>112</v>
      </c>
      <c r="HO91">
        <v>0</v>
      </c>
      <c r="HP91">
        <v>0</v>
      </c>
      <c r="HQ91">
        <v>0</v>
      </c>
      <c r="HR91">
        <v>0</v>
      </c>
      <c r="HS91">
        <v>0</v>
      </c>
      <c r="HT91">
        <v>0</v>
      </c>
      <c r="HU91">
        <v>33.97</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0</v>
      </c>
      <c r="KD91">
        <v>0</v>
      </c>
      <c r="KE91">
        <v>0</v>
      </c>
      <c r="KF91">
        <v>0</v>
      </c>
      <c r="KG91">
        <v>0</v>
      </c>
      <c r="KH91">
        <v>0</v>
      </c>
      <c r="KI91">
        <v>0</v>
      </c>
      <c r="KJ91">
        <v>0</v>
      </c>
      <c r="KK91">
        <v>0</v>
      </c>
      <c r="KL91">
        <v>0</v>
      </c>
      <c r="KM91">
        <v>0</v>
      </c>
      <c r="KN91">
        <v>0</v>
      </c>
      <c r="KO91">
        <v>0</v>
      </c>
      <c r="KP91">
        <v>0</v>
      </c>
      <c r="KQ91">
        <v>0</v>
      </c>
      <c r="KR91">
        <v>0</v>
      </c>
      <c r="KS91">
        <v>0</v>
      </c>
      <c r="KT91">
        <v>0</v>
      </c>
      <c r="KU91">
        <v>0</v>
      </c>
      <c r="KV91">
        <v>0</v>
      </c>
      <c r="KW91">
        <v>0</v>
      </c>
      <c r="KX91">
        <v>0</v>
      </c>
      <c r="KY91">
        <v>0</v>
      </c>
      <c r="KZ91">
        <v>0</v>
      </c>
      <c r="LA91">
        <v>0</v>
      </c>
      <c r="LB91">
        <v>0</v>
      </c>
      <c r="LC91">
        <v>0</v>
      </c>
      <c r="LD91">
        <v>0</v>
      </c>
      <c r="LE91">
        <v>0</v>
      </c>
      <c r="LF91">
        <v>0</v>
      </c>
      <c r="LG91">
        <v>0</v>
      </c>
      <c r="LH91">
        <v>0.93179999999999996</v>
      </c>
      <c r="LI91">
        <v>1</v>
      </c>
      <c r="LJ91">
        <v>0</v>
      </c>
      <c r="LK91">
        <v>0</v>
      </c>
      <c r="LL91">
        <v>1</v>
      </c>
      <c r="LM91">
        <v>0.95</v>
      </c>
      <c r="LN91">
        <v>0</v>
      </c>
      <c r="LO91">
        <v>1</v>
      </c>
      <c r="LP91">
        <v>0.78</v>
      </c>
      <c r="LQ91">
        <v>0</v>
      </c>
      <c r="LR91">
        <v>9.000000000000119E-4</v>
      </c>
      <c r="LS91">
        <v>0</v>
      </c>
      <c r="LT91">
        <v>0</v>
      </c>
      <c r="LU91">
        <v>0</v>
      </c>
      <c r="LV91">
        <v>0</v>
      </c>
      <c r="LW91">
        <v>0</v>
      </c>
      <c r="LX91">
        <v>0</v>
      </c>
      <c r="LY91">
        <v>3.6326942482341069</v>
      </c>
      <c r="LZ91">
        <v>0</v>
      </c>
      <c r="MA91">
        <v>0</v>
      </c>
      <c r="MB91">
        <v>0</v>
      </c>
      <c r="MC91">
        <v>0</v>
      </c>
      <c r="MD91">
        <v>0</v>
      </c>
      <c r="ME91">
        <v>0</v>
      </c>
      <c r="MF91">
        <v>0</v>
      </c>
      <c r="MG91">
        <v>0</v>
      </c>
      <c r="MH91">
        <v>0</v>
      </c>
      <c r="MI91">
        <v>0</v>
      </c>
      <c r="MJ91">
        <v>0</v>
      </c>
      <c r="MK91">
        <v>0</v>
      </c>
      <c r="ML91">
        <v>0</v>
      </c>
      <c r="MM91">
        <v>0</v>
      </c>
      <c r="MN91">
        <v>0</v>
      </c>
      <c r="MO91">
        <v>0</v>
      </c>
      <c r="MP91">
        <v>0</v>
      </c>
      <c r="MQ91">
        <v>0</v>
      </c>
    </row>
    <row r="92" spans="1:355" x14ac:dyDescent="0.2">
      <c r="A92" t="str">
        <v>GS Simplified</v>
      </c>
      <c r="B92">
        <v>0</v>
      </c>
      <c r="C92" t="str">
        <v>GS 2456</v>
      </c>
      <c r="D92" t="str">
        <v>6th MR</v>
      </c>
      <c r="E92" t="str">
        <v>AG 1-2</v>
      </c>
      <c r="F92">
        <v>46382</v>
      </c>
      <c r="G92" t="str">
        <v>firewood</v>
      </c>
      <c r="H92">
        <v>11.7</v>
      </c>
      <c r="I92">
        <v>1.0684931506849314E-2</v>
      </c>
      <c r="J92">
        <v>1.002740425458769E-2</v>
      </c>
      <c r="K92" t="str">
        <v>gs_simple_firewood</v>
      </c>
      <c r="L92">
        <v>1</v>
      </c>
      <c r="M92" t="str">
        <v>Sub-Saharan Africa</v>
      </c>
      <c r="N92" t="str">
        <v xml:space="preserve">Burkina Faso </v>
      </c>
      <c r="O92" t="str">
        <v>Bam and Loroum</v>
      </c>
      <c r="P92">
        <v>5.9</v>
      </c>
      <c r="Q92">
        <v>0.9</v>
      </c>
      <c r="R92">
        <v>0.22875000000000001</v>
      </c>
      <c r="S92">
        <v>0.24775</v>
      </c>
      <c r="T92">
        <v>3</v>
      </c>
      <c r="U92">
        <v>0</v>
      </c>
      <c r="V92">
        <v>365</v>
      </c>
      <c r="W92">
        <v>0</v>
      </c>
      <c r="X92">
        <v>1095</v>
      </c>
      <c r="Y92">
        <v>1</v>
      </c>
      <c r="Z92">
        <v>0</v>
      </c>
      <c r="AA92">
        <v>0</v>
      </c>
      <c r="AB92">
        <v>0</v>
      </c>
      <c r="AC92">
        <v>0</v>
      </c>
      <c r="AD92">
        <v>0</v>
      </c>
      <c r="AE92">
        <v>0</v>
      </c>
      <c r="AF92">
        <v>0</v>
      </c>
      <c r="AG92">
        <v>0</v>
      </c>
      <c r="AH92">
        <v>0</v>
      </c>
      <c r="AI92">
        <v>0</v>
      </c>
      <c r="AJ92">
        <v>0</v>
      </c>
      <c r="AK92">
        <v>0</v>
      </c>
      <c r="AL92">
        <v>0</v>
      </c>
      <c r="AM92">
        <v>9.287671232876713</v>
      </c>
      <c r="AN92">
        <v>0</v>
      </c>
      <c r="AO92">
        <v>0</v>
      </c>
      <c r="AP92">
        <v>0</v>
      </c>
      <c r="AQ92">
        <v>0</v>
      </c>
      <c r="AR92">
        <v>0</v>
      </c>
      <c r="AS92">
        <v>0</v>
      </c>
      <c r="AT92">
        <v>0</v>
      </c>
      <c r="AU92">
        <v>0</v>
      </c>
      <c r="AV92">
        <v>0</v>
      </c>
      <c r="AW92">
        <v>0</v>
      </c>
      <c r="AX92">
        <v>0</v>
      </c>
      <c r="AY92">
        <v>0</v>
      </c>
      <c r="AZ92">
        <v>0</v>
      </c>
      <c r="BA92">
        <v>0</v>
      </c>
      <c r="BB92">
        <v>0</v>
      </c>
      <c r="BC92">
        <v>0.1</v>
      </c>
      <c r="BD92">
        <v>0</v>
      </c>
      <c r="BE92">
        <v>0</v>
      </c>
      <c r="BF92">
        <v>0</v>
      </c>
      <c r="BG92">
        <v>0</v>
      </c>
      <c r="BH92">
        <v>0</v>
      </c>
      <c r="BI92">
        <v>0</v>
      </c>
      <c r="BJ92">
        <v>0</v>
      </c>
      <c r="BK92">
        <v>0</v>
      </c>
      <c r="BL92">
        <v>0</v>
      </c>
      <c r="BM92">
        <v>0</v>
      </c>
      <c r="BN92">
        <v>0</v>
      </c>
      <c r="BO92">
        <v>0</v>
      </c>
      <c r="BP92">
        <v>0</v>
      </c>
      <c r="BQ92">
        <v>1.5599999999999999E-2</v>
      </c>
      <c r="BR92">
        <v>0</v>
      </c>
      <c r="BS92">
        <v>0</v>
      </c>
      <c r="BT92">
        <v>0</v>
      </c>
      <c r="BU92">
        <v>0</v>
      </c>
      <c r="BV92">
        <v>0</v>
      </c>
      <c r="BW92">
        <v>112</v>
      </c>
      <c r="BX92">
        <v>0</v>
      </c>
      <c r="BY92">
        <v>0</v>
      </c>
      <c r="BZ92">
        <v>0</v>
      </c>
      <c r="CA92">
        <v>0</v>
      </c>
      <c r="CB92">
        <v>0</v>
      </c>
      <c r="CC92">
        <v>0</v>
      </c>
      <c r="CD92">
        <v>33.97</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1</v>
      </c>
      <c r="FR92">
        <v>0</v>
      </c>
      <c r="FS92">
        <v>0</v>
      </c>
      <c r="FT92">
        <v>0</v>
      </c>
      <c r="FU92">
        <v>0</v>
      </c>
      <c r="FV92">
        <v>0</v>
      </c>
      <c r="FW92">
        <v>0</v>
      </c>
      <c r="FX92">
        <v>4.0084899580823112</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0.23169999999999999</v>
      </c>
      <c r="GU92">
        <v>0</v>
      </c>
      <c r="GV92">
        <v>0</v>
      </c>
      <c r="GW92">
        <v>0</v>
      </c>
      <c r="GX92">
        <v>0</v>
      </c>
      <c r="GY92">
        <v>0</v>
      </c>
      <c r="GZ92">
        <v>0</v>
      </c>
      <c r="HA92">
        <v>0</v>
      </c>
      <c r="HB92">
        <v>0</v>
      </c>
      <c r="HC92">
        <v>0</v>
      </c>
      <c r="HD92">
        <v>0</v>
      </c>
      <c r="HE92">
        <v>0</v>
      </c>
      <c r="HF92">
        <v>0</v>
      </c>
      <c r="HG92">
        <v>0</v>
      </c>
      <c r="HH92">
        <v>1.5599999999999999E-2</v>
      </c>
      <c r="HI92">
        <v>0</v>
      </c>
      <c r="HJ92">
        <v>0</v>
      </c>
      <c r="HK92">
        <v>0</v>
      </c>
      <c r="HL92">
        <v>0</v>
      </c>
      <c r="HM92">
        <v>0</v>
      </c>
      <c r="HN92">
        <v>112</v>
      </c>
      <c r="HO92">
        <v>0</v>
      </c>
      <c r="HP92">
        <v>0</v>
      </c>
      <c r="HQ92">
        <v>0</v>
      </c>
      <c r="HR92">
        <v>0</v>
      </c>
      <c r="HS92">
        <v>0</v>
      </c>
      <c r="HT92">
        <v>0</v>
      </c>
      <c r="HU92">
        <v>33.97</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c r="KC92">
        <v>0</v>
      </c>
      <c r="KD92">
        <v>0</v>
      </c>
      <c r="KE92">
        <v>0</v>
      </c>
      <c r="KF92">
        <v>0</v>
      </c>
      <c r="KG92">
        <v>0</v>
      </c>
      <c r="KH92">
        <v>0</v>
      </c>
      <c r="KI92">
        <v>0</v>
      </c>
      <c r="KJ92">
        <v>0</v>
      </c>
      <c r="KK92">
        <v>0</v>
      </c>
      <c r="KL92">
        <v>0</v>
      </c>
      <c r="KM92">
        <v>0</v>
      </c>
      <c r="KN92">
        <v>0</v>
      </c>
      <c r="KO92">
        <v>0</v>
      </c>
      <c r="KP92">
        <v>0</v>
      </c>
      <c r="KQ92">
        <v>0</v>
      </c>
      <c r="KR92">
        <v>0</v>
      </c>
      <c r="KS92">
        <v>0</v>
      </c>
      <c r="KT92">
        <v>0</v>
      </c>
      <c r="KU92">
        <v>0</v>
      </c>
      <c r="KV92">
        <v>0</v>
      </c>
      <c r="KW92">
        <v>0</v>
      </c>
      <c r="KX92">
        <v>0</v>
      </c>
      <c r="KY92">
        <v>0</v>
      </c>
      <c r="KZ92">
        <v>0</v>
      </c>
      <c r="LA92">
        <v>0</v>
      </c>
      <c r="LB92">
        <v>0</v>
      </c>
      <c r="LC92">
        <v>0</v>
      </c>
      <c r="LD92">
        <v>0</v>
      </c>
      <c r="LE92">
        <v>0</v>
      </c>
      <c r="LF92">
        <v>0</v>
      </c>
      <c r="LG92">
        <v>0</v>
      </c>
      <c r="LH92">
        <v>0.95099999999999996</v>
      </c>
      <c r="LI92">
        <v>1</v>
      </c>
      <c r="LJ92">
        <v>0</v>
      </c>
      <c r="LK92">
        <v>0</v>
      </c>
      <c r="LL92">
        <v>1</v>
      </c>
      <c r="LM92">
        <v>0.95</v>
      </c>
      <c r="LN92">
        <v>0</v>
      </c>
      <c r="LO92">
        <v>1</v>
      </c>
      <c r="LP92">
        <v>0.78</v>
      </c>
      <c r="LQ92">
        <v>0</v>
      </c>
      <c r="LR92">
        <v>0</v>
      </c>
      <c r="LS92">
        <v>0</v>
      </c>
      <c r="LT92">
        <v>0</v>
      </c>
      <c r="LU92">
        <v>0</v>
      </c>
      <c r="LV92">
        <v>0</v>
      </c>
      <c r="LW92">
        <v>0</v>
      </c>
      <c r="LX92">
        <v>0</v>
      </c>
      <c r="LY92">
        <v>3.6326942482341069</v>
      </c>
      <c r="LZ92">
        <v>0</v>
      </c>
      <c r="MA92">
        <v>0</v>
      </c>
      <c r="MB92">
        <v>0</v>
      </c>
      <c r="MC92">
        <v>0</v>
      </c>
      <c r="MD92">
        <v>0</v>
      </c>
      <c r="ME92">
        <v>0</v>
      </c>
      <c r="MF92">
        <v>0</v>
      </c>
      <c r="MG92">
        <v>0</v>
      </c>
      <c r="MH92">
        <v>0</v>
      </c>
      <c r="MI92">
        <v>0</v>
      </c>
      <c r="MJ92">
        <v>0</v>
      </c>
      <c r="MK92">
        <v>0</v>
      </c>
      <c r="ML92">
        <v>0</v>
      </c>
      <c r="MM92">
        <v>0</v>
      </c>
      <c r="MN92">
        <v>0</v>
      </c>
      <c r="MO92">
        <v>0</v>
      </c>
      <c r="MP92">
        <v>0</v>
      </c>
      <c r="MQ92">
        <v>0</v>
      </c>
    </row>
    <row r="93" spans="1:355" x14ac:dyDescent="0.2">
      <c r="A93" t="str">
        <v>GS Simplified</v>
      </c>
      <c r="B93" t="str">
        <v>Gold Standard Simplified Methodology for Efficient Cookstoves - Version 1</v>
      </c>
      <c r="C93" t="str">
        <v>GS 2456</v>
      </c>
      <c r="D93" t="str">
        <v>6th MR</v>
      </c>
      <c r="E93" t="str">
        <v>AG 0-1</v>
      </c>
      <c r="F93">
        <v>46382</v>
      </c>
      <c r="G93" t="str">
        <v>firewood</v>
      </c>
      <c r="H93">
        <v>2073</v>
      </c>
      <c r="I93">
        <v>8.8327403651547749E-3</v>
      </c>
      <c r="J93">
        <v>8.5670662072284721E-3</v>
      </c>
      <c r="K93" t="str">
        <v>gs_simple_firewood</v>
      </c>
      <c r="L93">
        <v>1</v>
      </c>
      <c r="M93" t="str">
        <v>Sub-Saharan Africa</v>
      </c>
      <c r="N93" t="str">
        <v xml:space="preserve">Burkina Faso </v>
      </c>
      <c r="O93" t="str">
        <v>Bam and Loroum</v>
      </c>
      <c r="P93">
        <v>5.9</v>
      </c>
      <c r="Q93">
        <v>0.9</v>
      </c>
      <c r="R93">
        <v>0.22875000000000001</v>
      </c>
      <c r="S93">
        <v>0.24775</v>
      </c>
      <c r="T93">
        <v>643</v>
      </c>
      <c r="U93">
        <v>0</v>
      </c>
      <c r="V93">
        <v>365</v>
      </c>
      <c r="W93">
        <v>0</v>
      </c>
      <c r="X93">
        <v>234695</v>
      </c>
      <c r="Y93">
        <v>1</v>
      </c>
      <c r="Z93">
        <v>0</v>
      </c>
      <c r="AA93">
        <v>0</v>
      </c>
      <c r="AB93">
        <v>0</v>
      </c>
      <c r="AC93">
        <v>0</v>
      </c>
      <c r="AD93">
        <v>0</v>
      </c>
      <c r="AE93">
        <v>0</v>
      </c>
      <c r="AF93">
        <v>0</v>
      </c>
      <c r="AG93">
        <v>0</v>
      </c>
      <c r="AH93">
        <v>0</v>
      </c>
      <c r="AI93">
        <v>0</v>
      </c>
      <c r="AJ93">
        <v>0</v>
      </c>
      <c r="AK93">
        <v>0</v>
      </c>
      <c r="AL93">
        <v>0</v>
      </c>
      <c r="AM93">
        <v>9.287671232876713</v>
      </c>
      <c r="AN93">
        <v>0</v>
      </c>
      <c r="AO93">
        <v>0</v>
      </c>
      <c r="AP93">
        <v>0</v>
      </c>
      <c r="AQ93">
        <v>0</v>
      </c>
      <c r="AR93">
        <v>0</v>
      </c>
      <c r="AS93">
        <v>0</v>
      </c>
      <c r="AT93">
        <v>0</v>
      </c>
      <c r="AU93">
        <v>0</v>
      </c>
      <c r="AV93">
        <v>0</v>
      </c>
      <c r="AW93">
        <v>0</v>
      </c>
      <c r="AX93">
        <v>0</v>
      </c>
      <c r="AY93">
        <v>0</v>
      </c>
      <c r="AZ93">
        <v>0</v>
      </c>
      <c r="BA93">
        <v>0</v>
      </c>
      <c r="BB93">
        <v>0</v>
      </c>
      <c r="BC93">
        <v>0.1</v>
      </c>
      <c r="BD93">
        <v>0</v>
      </c>
      <c r="BE93">
        <v>0</v>
      </c>
      <c r="BF93">
        <v>0</v>
      </c>
      <c r="BG93">
        <v>0</v>
      </c>
      <c r="BH93">
        <v>0</v>
      </c>
      <c r="BI93">
        <v>0</v>
      </c>
      <c r="BJ93">
        <v>0</v>
      </c>
      <c r="BK93">
        <v>0</v>
      </c>
      <c r="BL93">
        <v>0</v>
      </c>
      <c r="BM93">
        <v>0</v>
      </c>
      <c r="BN93">
        <v>0</v>
      </c>
      <c r="BO93">
        <v>0</v>
      </c>
      <c r="BP93">
        <v>0</v>
      </c>
      <c r="BQ93">
        <v>1.5599999999999999E-2</v>
      </c>
      <c r="BR93">
        <v>0</v>
      </c>
      <c r="BS93">
        <v>0</v>
      </c>
      <c r="BT93">
        <v>0</v>
      </c>
      <c r="BU93">
        <v>0</v>
      </c>
      <c r="BV93">
        <v>0</v>
      </c>
      <c r="BW93">
        <v>112</v>
      </c>
      <c r="BX93">
        <v>0</v>
      </c>
      <c r="BY93">
        <v>0</v>
      </c>
      <c r="BZ93">
        <v>0</v>
      </c>
      <c r="CA93">
        <v>0</v>
      </c>
      <c r="CB93">
        <v>0</v>
      </c>
      <c r="CC93">
        <v>0</v>
      </c>
      <c r="CD93">
        <v>33.97</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1</v>
      </c>
      <c r="FR93">
        <v>0</v>
      </c>
      <c r="FS93">
        <v>0</v>
      </c>
      <c r="FT93">
        <v>0</v>
      </c>
      <c r="FU93">
        <v>0</v>
      </c>
      <c r="FV93">
        <v>0</v>
      </c>
      <c r="FW93">
        <v>0</v>
      </c>
      <c r="FX93">
        <v>4.2216687422166883</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0.22</v>
      </c>
      <c r="GU93">
        <v>0</v>
      </c>
      <c r="GV93">
        <v>0</v>
      </c>
      <c r="GW93">
        <v>0</v>
      </c>
      <c r="GX93">
        <v>0</v>
      </c>
      <c r="GY93">
        <v>0</v>
      </c>
      <c r="GZ93">
        <v>0</v>
      </c>
      <c r="HA93">
        <v>0</v>
      </c>
      <c r="HB93">
        <v>0</v>
      </c>
      <c r="HC93">
        <v>0</v>
      </c>
      <c r="HD93">
        <v>0</v>
      </c>
      <c r="HE93">
        <v>0</v>
      </c>
      <c r="HF93">
        <v>0</v>
      </c>
      <c r="HG93">
        <v>0</v>
      </c>
      <c r="HH93">
        <v>1.5599999999999999E-2</v>
      </c>
      <c r="HI93">
        <v>0</v>
      </c>
      <c r="HJ93">
        <v>0</v>
      </c>
      <c r="HK93">
        <v>0</v>
      </c>
      <c r="HL93">
        <v>0</v>
      </c>
      <c r="HM93">
        <v>0</v>
      </c>
      <c r="HN93">
        <v>112</v>
      </c>
      <c r="HO93">
        <v>0</v>
      </c>
      <c r="HP93">
        <v>0</v>
      </c>
      <c r="HQ93">
        <v>0</v>
      </c>
      <c r="HR93">
        <v>0</v>
      </c>
      <c r="HS93">
        <v>0</v>
      </c>
      <c r="HT93">
        <v>0</v>
      </c>
      <c r="HU93">
        <v>33.97</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0</v>
      </c>
      <c r="KD93">
        <v>0</v>
      </c>
      <c r="KE93">
        <v>0</v>
      </c>
      <c r="KF93">
        <v>0</v>
      </c>
      <c r="KG93">
        <v>0</v>
      </c>
      <c r="KH93">
        <v>0</v>
      </c>
      <c r="KI93">
        <v>0</v>
      </c>
      <c r="KJ93">
        <v>0</v>
      </c>
      <c r="KK93">
        <v>0</v>
      </c>
      <c r="KL93">
        <v>0</v>
      </c>
      <c r="KM93">
        <v>0</v>
      </c>
      <c r="KN93">
        <v>0</v>
      </c>
      <c r="KO93">
        <v>0</v>
      </c>
      <c r="KP93">
        <v>0</v>
      </c>
      <c r="KQ93">
        <v>0</v>
      </c>
      <c r="KR93">
        <v>0</v>
      </c>
      <c r="KS93">
        <v>0</v>
      </c>
      <c r="KT93">
        <v>0</v>
      </c>
      <c r="KU93">
        <v>0</v>
      </c>
      <c r="KV93">
        <v>0</v>
      </c>
      <c r="KW93">
        <v>0</v>
      </c>
      <c r="KX93">
        <v>0</v>
      </c>
      <c r="KY93">
        <v>0</v>
      </c>
      <c r="KZ93">
        <v>0</v>
      </c>
      <c r="LA93">
        <v>0</v>
      </c>
      <c r="LB93">
        <v>0</v>
      </c>
      <c r="LC93">
        <v>0</v>
      </c>
      <c r="LD93">
        <v>0</v>
      </c>
      <c r="LE93">
        <v>0</v>
      </c>
      <c r="LF93">
        <v>0</v>
      </c>
      <c r="LG93">
        <v>0</v>
      </c>
      <c r="LH93">
        <v>0.84719999999999995</v>
      </c>
      <c r="LI93">
        <v>1</v>
      </c>
      <c r="LJ93">
        <v>0</v>
      </c>
      <c r="LK93">
        <v>0</v>
      </c>
      <c r="LL93">
        <v>1</v>
      </c>
      <c r="LM93">
        <v>0.95</v>
      </c>
      <c r="LN93">
        <v>0</v>
      </c>
      <c r="LO93">
        <v>1</v>
      </c>
      <c r="LP93">
        <v>0.78</v>
      </c>
      <c r="LQ93">
        <v>0</v>
      </c>
      <c r="LR93">
        <v>6.0000000000004494E-4</v>
      </c>
      <c r="LS93">
        <v>0</v>
      </c>
      <c r="LT93">
        <v>0</v>
      </c>
      <c r="LU93">
        <v>0</v>
      </c>
      <c r="LV93">
        <v>0</v>
      </c>
      <c r="LW93">
        <v>0</v>
      </c>
      <c r="LX93">
        <v>0</v>
      </c>
      <c r="LY93">
        <v>3.6326942482341069</v>
      </c>
      <c r="LZ93">
        <v>0</v>
      </c>
      <c r="MA93">
        <v>0</v>
      </c>
      <c r="MB93">
        <v>0</v>
      </c>
      <c r="MC93">
        <v>0</v>
      </c>
      <c r="MD93">
        <v>0</v>
      </c>
      <c r="ME93">
        <v>0</v>
      </c>
      <c r="MF93">
        <v>0</v>
      </c>
      <c r="MG93">
        <v>0</v>
      </c>
      <c r="MH93">
        <v>0</v>
      </c>
      <c r="MI93">
        <v>0</v>
      </c>
      <c r="MJ93">
        <v>0</v>
      </c>
      <c r="MK93">
        <v>0</v>
      </c>
      <c r="ML93">
        <v>0</v>
      </c>
      <c r="MM93">
        <v>0</v>
      </c>
      <c r="MN93">
        <v>0</v>
      </c>
      <c r="MO93">
        <v>0</v>
      </c>
      <c r="MP93">
        <v>0</v>
      </c>
      <c r="MQ93">
        <v>0</v>
      </c>
    </row>
    <row r="94" spans="1:355" x14ac:dyDescent="0.2">
      <c r="A94" t="str">
        <v>GS Simplified</v>
      </c>
      <c r="B94" t="str">
        <v>The Gold Standard
Simplified Methodology for Efficient Cookstoves
Version 01</v>
      </c>
      <c r="C94" t="str">
        <v>GS 1028</v>
      </c>
      <c r="D94">
        <v>2016</v>
      </c>
      <c r="E94">
        <v>2016</v>
      </c>
      <c r="F94">
        <v>29330</v>
      </c>
      <c r="G94" t="str">
        <v>firewood</v>
      </c>
      <c r="H94">
        <v>710</v>
      </c>
      <c r="I94">
        <v>7.2044647387113142E-3</v>
      </c>
      <c r="J94">
        <v>7.1987631780821917E-3</v>
      </c>
      <c r="K94" t="str">
        <v>gs_simple_firewood</v>
      </c>
      <c r="L94">
        <v>1</v>
      </c>
      <c r="M94" t="str">
        <v>South America</v>
      </c>
      <c r="N94" t="str">
        <v>Brazil</v>
      </c>
      <c r="O94" t="str">
        <v xml:space="preserve"> the municipalities of Conceição do Almeida, Dom Macedo Costa, Muniz Ferreira and Sapeaçú. , Rovacon region, Bahia</v>
      </c>
      <c r="P94">
        <v>3.3</v>
      </c>
      <c r="Q94">
        <v>0.81</v>
      </c>
      <c r="R94">
        <v>5.8000000000000003E-2</v>
      </c>
      <c r="S94">
        <v>0.18</v>
      </c>
      <c r="T94">
        <v>270</v>
      </c>
      <c r="U94">
        <v>0</v>
      </c>
      <c r="V94">
        <v>365</v>
      </c>
      <c r="W94">
        <v>0</v>
      </c>
      <c r="X94">
        <v>98550</v>
      </c>
      <c r="Y94">
        <v>1</v>
      </c>
      <c r="Z94">
        <v>0</v>
      </c>
      <c r="AA94">
        <v>0</v>
      </c>
      <c r="AB94">
        <v>0</v>
      </c>
      <c r="AC94">
        <v>0</v>
      </c>
      <c r="AD94">
        <v>0</v>
      </c>
      <c r="AE94">
        <v>0</v>
      </c>
      <c r="AF94">
        <v>0</v>
      </c>
      <c r="AG94">
        <v>0</v>
      </c>
      <c r="AH94">
        <v>0</v>
      </c>
      <c r="AI94">
        <v>0</v>
      </c>
      <c r="AJ94">
        <v>0</v>
      </c>
      <c r="AK94">
        <v>0</v>
      </c>
      <c r="AL94">
        <v>0</v>
      </c>
      <c r="AM94">
        <v>11.506849315068493</v>
      </c>
      <c r="AN94">
        <v>0</v>
      </c>
      <c r="AO94">
        <v>0</v>
      </c>
      <c r="AP94">
        <v>0</v>
      </c>
      <c r="AQ94">
        <v>0</v>
      </c>
      <c r="AR94">
        <v>0</v>
      </c>
      <c r="AS94">
        <v>0</v>
      </c>
      <c r="AT94">
        <v>0</v>
      </c>
      <c r="AU94">
        <v>0</v>
      </c>
      <c r="AV94">
        <v>0</v>
      </c>
      <c r="AW94">
        <v>0</v>
      </c>
      <c r="AX94">
        <v>0</v>
      </c>
      <c r="AY94">
        <v>0</v>
      </c>
      <c r="AZ94">
        <v>0</v>
      </c>
      <c r="BA94">
        <v>0</v>
      </c>
      <c r="BB94">
        <v>0</v>
      </c>
      <c r="BC94">
        <v>0.1</v>
      </c>
      <c r="BD94">
        <v>0</v>
      </c>
      <c r="BE94">
        <v>0</v>
      </c>
      <c r="BF94">
        <v>0</v>
      </c>
      <c r="BG94">
        <v>0</v>
      </c>
      <c r="BH94">
        <v>0</v>
      </c>
      <c r="BI94">
        <v>0</v>
      </c>
      <c r="BJ94">
        <v>0</v>
      </c>
      <c r="BK94">
        <v>0</v>
      </c>
      <c r="BL94">
        <v>0</v>
      </c>
      <c r="BM94">
        <v>0</v>
      </c>
      <c r="BN94">
        <v>0</v>
      </c>
      <c r="BO94">
        <v>0</v>
      </c>
      <c r="BP94">
        <v>0</v>
      </c>
      <c r="BQ94">
        <v>1.5599999999999999E-2</v>
      </c>
      <c r="BR94">
        <v>0</v>
      </c>
      <c r="BS94">
        <v>0</v>
      </c>
      <c r="BT94">
        <v>0</v>
      </c>
      <c r="BU94">
        <v>0</v>
      </c>
      <c r="BV94">
        <v>0</v>
      </c>
      <c r="BW94">
        <v>112</v>
      </c>
      <c r="BX94">
        <v>0</v>
      </c>
      <c r="BY94">
        <v>0</v>
      </c>
      <c r="BZ94">
        <v>0</v>
      </c>
      <c r="CA94">
        <v>0</v>
      </c>
      <c r="CB94">
        <v>0</v>
      </c>
      <c r="CC94">
        <v>0</v>
      </c>
      <c r="CD94">
        <v>33.97</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1</v>
      </c>
      <c r="FR94">
        <v>0</v>
      </c>
      <c r="FS94">
        <v>0</v>
      </c>
      <c r="FT94">
        <v>0</v>
      </c>
      <c r="FU94">
        <v>0</v>
      </c>
      <c r="FV94">
        <v>0</v>
      </c>
      <c r="FW94">
        <v>0</v>
      </c>
      <c r="FX94">
        <v>6.2199185486856718</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0.185</v>
      </c>
      <c r="GU94">
        <v>0</v>
      </c>
      <c r="GV94">
        <v>0</v>
      </c>
      <c r="GW94">
        <v>0</v>
      </c>
      <c r="GX94">
        <v>0</v>
      </c>
      <c r="GY94">
        <v>0</v>
      </c>
      <c r="GZ94">
        <v>0</v>
      </c>
      <c r="HA94">
        <v>0</v>
      </c>
      <c r="HB94">
        <v>0</v>
      </c>
      <c r="HC94">
        <v>0</v>
      </c>
      <c r="HD94">
        <v>0</v>
      </c>
      <c r="HE94">
        <v>0</v>
      </c>
      <c r="HF94">
        <v>0</v>
      </c>
      <c r="HG94">
        <v>0</v>
      </c>
      <c r="HH94">
        <v>1.5599999999999999E-2</v>
      </c>
      <c r="HI94">
        <v>0</v>
      </c>
      <c r="HJ94">
        <v>0</v>
      </c>
      <c r="HK94">
        <v>0</v>
      </c>
      <c r="HL94">
        <v>0</v>
      </c>
      <c r="HM94">
        <v>0</v>
      </c>
      <c r="HN94">
        <v>112</v>
      </c>
      <c r="HO94">
        <v>0</v>
      </c>
      <c r="HP94">
        <v>0</v>
      </c>
      <c r="HQ94">
        <v>0</v>
      </c>
      <c r="HR94">
        <v>0</v>
      </c>
      <c r="HS94">
        <v>0</v>
      </c>
      <c r="HT94">
        <v>0</v>
      </c>
      <c r="HU94">
        <v>33.97</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c r="IT94">
        <v>0</v>
      </c>
      <c r="IU94">
        <v>0</v>
      </c>
      <c r="IV94">
        <v>0</v>
      </c>
      <c r="IW94">
        <v>0</v>
      </c>
      <c r="IX94">
        <v>0</v>
      </c>
      <c r="IY94">
        <v>0</v>
      </c>
      <c r="IZ94">
        <v>0</v>
      </c>
      <c r="JA94">
        <v>0</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c r="KC94">
        <v>0</v>
      </c>
      <c r="KD94">
        <v>0</v>
      </c>
      <c r="KE94">
        <v>0</v>
      </c>
      <c r="KF94">
        <v>0</v>
      </c>
      <c r="KG94">
        <v>0</v>
      </c>
      <c r="KH94">
        <v>0</v>
      </c>
      <c r="KI94">
        <v>0</v>
      </c>
      <c r="KJ94">
        <v>0</v>
      </c>
      <c r="KK94">
        <v>0</v>
      </c>
      <c r="KL94">
        <v>0</v>
      </c>
      <c r="KM94">
        <v>0</v>
      </c>
      <c r="KN94">
        <v>0</v>
      </c>
      <c r="KO94">
        <v>0</v>
      </c>
      <c r="KP94">
        <v>0</v>
      </c>
      <c r="KQ94">
        <v>0</v>
      </c>
      <c r="KR94">
        <v>0</v>
      </c>
      <c r="KS94">
        <v>0</v>
      </c>
      <c r="KT94">
        <v>0</v>
      </c>
      <c r="KU94">
        <v>0</v>
      </c>
      <c r="KV94">
        <v>0</v>
      </c>
      <c r="KW94">
        <v>0</v>
      </c>
      <c r="KX94">
        <v>0</v>
      </c>
      <c r="KY94">
        <v>0</v>
      </c>
      <c r="KZ94">
        <v>0</v>
      </c>
      <c r="LA94">
        <v>0</v>
      </c>
      <c r="LB94">
        <v>0</v>
      </c>
      <c r="LC94">
        <v>0</v>
      </c>
      <c r="LD94">
        <v>0</v>
      </c>
      <c r="LE94">
        <v>0</v>
      </c>
      <c r="LF94">
        <v>0</v>
      </c>
      <c r="LG94">
        <v>0</v>
      </c>
      <c r="LH94">
        <v>0.7</v>
      </c>
      <c r="LI94">
        <v>1</v>
      </c>
      <c r="LJ94">
        <v>0</v>
      </c>
      <c r="LK94">
        <v>0</v>
      </c>
      <c r="LL94">
        <v>0</v>
      </c>
      <c r="LM94">
        <v>1</v>
      </c>
      <c r="LN94">
        <v>0</v>
      </c>
      <c r="LO94">
        <v>1</v>
      </c>
      <c r="LP94">
        <v>0.78</v>
      </c>
      <c r="LQ94">
        <v>0</v>
      </c>
      <c r="LR94">
        <v>0</v>
      </c>
      <c r="LS94">
        <v>0</v>
      </c>
      <c r="LT94">
        <v>0</v>
      </c>
      <c r="LU94">
        <v>0</v>
      </c>
      <c r="LV94">
        <v>0</v>
      </c>
      <c r="LW94">
        <v>0</v>
      </c>
      <c r="LX94">
        <v>0</v>
      </c>
      <c r="LY94">
        <v>4.5000000000000009</v>
      </c>
      <c r="LZ94">
        <v>0</v>
      </c>
      <c r="MA94">
        <v>0</v>
      </c>
      <c r="MB94">
        <v>0</v>
      </c>
      <c r="MC94">
        <v>0</v>
      </c>
      <c r="MD94">
        <v>0</v>
      </c>
      <c r="ME94">
        <v>0</v>
      </c>
      <c r="MF94">
        <v>0</v>
      </c>
      <c r="MG94">
        <v>0</v>
      </c>
      <c r="MH94">
        <v>0</v>
      </c>
      <c r="MI94">
        <v>0</v>
      </c>
      <c r="MJ94">
        <v>0</v>
      </c>
      <c r="MK94">
        <v>0</v>
      </c>
      <c r="ML94">
        <v>0</v>
      </c>
      <c r="MM94">
        <v>0</v>
      </c>
      <c r="MN94">
        <v>0</v>
      </c>
      <c r="MO94">
        <v>0</v>
      </c>
      <c r="MP94">
        <v>0</v>
      </c>
      <c r="MQ94">
        <v>0</v>
      </c>
    </row>
    <row r="95" spans="1:355" x14ac:dyDescent="0.2">
      <c r="A95" t="str">
        <v>GS Simplified</v>
      </c>
      <c r="B95" t="str">
        <v>The Gold Standard
Simplified Methodology for Efficient Cookstoves
Version 01</v>
      </c>
      <c r="C95" t="str">
        <v>GS 1028</v>
      </c>
      <c r="D95">
        <v>2017</v>
      </c>
      <c r="E95">
        <v>2017</v>
      </c>
      <c r="F95">
        <v>29330</v>
      </c>
      <c r="G95" t="str">
        <v>firewood</v>
      </c>
      <c r="H95">
        <v>621</v>
      </c>
      <c r="I95">
        <v>6.3247950297907014E-3</v>
      </c>
      <c r="J95">
        <v>6.2940667063103514E-3</v>
      </c>
      <c r="K95" t="str">
        <v>gs_simple_firewood</v>
      </c>
      <c r="L95">
        <v>1</v>
      </c>
      <c r="M95" t="str">
        <v>South America</v>
      </c>
      <c r="N95" t="str">
        <v>Brazil</v>
      </c>
      <c r="O95" t="str">
        <v xml:space="preserve"> the municipalities of Conceição do Almeida, Dom Macedo Costa, Muniz Ferreira and Sapeaçú. , Rovacon region, Bahia</v>
      </c>
      <c r="P95">
        <v>3.3</v>
      </c>
      <c r="Q95">
        <v>0.81</v>
      </c>
      <c r="R95">
        <v>5.8000000000000003E-2</v>
      </c>
      <c r="S95">
        <v>0.18</v>
      </c>
      <c r="T95">
        <v>269</v>
      </c>
      <c r="U95">
        <v>0</v>
      </c>
      <c r="V95">
        <v>365</v>
      </c>
      <c r="W95">
        <v>0</v>
      </c>
      <c r="X95">
        <v>98185</v>
      </c>
      <c r="Y95">
        <v>1</v>
      </c>
      <c r="Z95">
        <v>0</v>
      </c>
      <c r="AA95">
        <v>0</v>
      </c>
      <c r="AB95">
        <v>0</v>
      </c>
      <c r="AC95">
        <v>0</v>
      </c>
      <c r="AD95">
        <v>0</v>
      </c>
      <c r="AE95">
        <v>0</v>
      </c>
      <c r="AF95">
        <v>0</v>
      </c>
      <c r="AG95">
        <v>0</v>
      </c>
      <c r="AH95">
        <v>0</v>
      </c>
      <c r="AI95">
        <v>0</v>
      </c>
      <c r="AJ95">
        <v>0</v>
      </c>
      <c r="AK95">
        <v>0</v>
      </c>
      <c r="AL95">
        <v>0</v>
      </c>
      <c r="AM95">
        <v>11.506849315068493</v>
      </c>
      <c r="AN95">
        <v>0</v>
      </c>
      <c r="AO95">
        <v>0</v>
      </c>
      <c r="AP95">
        <v>0</v>
      </c>
      <c r="AQ95">
        <v>0</v>
      </c>
      <c r="AR95">
        <v>0</v>
      </c>
      <c r="AS95">
        <v>0</v>
      </c>
      <c r="AT95">
        <v>0</v>
      </c>
      <c r="AU95">
        <v>0</v>
      </c>
      <c r="AV95">
        <v>0</v>
      </c>
      <c r="AW95">
        <v>0</v>
      </c>
      <c r="AX95">
        <v>0</v>
      </c>
      <c r="AY95">
        <v>0</v>
      </c>
      <c r="AZ95">
        <v>0</v>
      </c>
      <c r="BA95">
        <v>0</v>
      </c>
      <c r="BB95">
        <v>0</v>
      </c>
      <c r="BC95">
        <v>0.1</v>
      </c>
      <c r="BD95">
        <v>0</v>
      </c>
      <c r="BE95">
        <v>0</v>
      </c>
      <c r="BF95">
        <v>0</v>
      </c>
      <c r="BG95">
        <v>0</v>
      </c>
      <c r="BH95">
        <v>0</v>
      </c>
      <c r="BI95">
        <v>0</v>
      </c>
      <c r="BJ95">
        <v>0</v>
      </c>
      <c r="BK95">
        <v>0</v>
      </c>
      <c r="BL95">
        <v>0</v>
      </c>
      <c r="BM95">
        <v>0</v>
      </c>
      <c r="BN95">
        <v>0</v>
      </c>
      <c r="BO95">
        <v>0</v>
      </c>
      <c r="BP95">
        <v>0</v>
      </c>
      <c r="BQ95">
        <v>1.5599999999999999E-2</v>
      </c>
      <c r="BR95">
        <v>0</v>
      </c>
      <c r="BS95">
        <v>0</v>
      </c>
      <c r="BT95">
        <v>0</v>
      </c>
      <c r="BU95">
        <v>0</v>
      </c>
      <c r="BV95">
        <v>0</v>
      </c>
      <c r="BW95">
        <v>112</v>
      </c>
      <c r="BX95">
        <v>0</v>
      </c>
      <c r="BY95">
        <v>0</v>
      </c>
      <c r="BZ95">
        <v>0</v>
      </c>
      <c r="CA95">
        <v>0</v>
      </c>
      <c r="CB95">
        <v>0</v>
      </c>
      <c r="CC95">
        <v>0</v>
      </c>
      <c r="CD95">
        <v>33.97</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1</v>
      </c>
      <c r="FR95">
        <v>0</v>
      </c>
      <c r="FS95">
        <v>0</v>
      </c>
      <c r="FT95">
        <v>0</v>
      </c>
      <c r="FU95">
        <v>0</v>
      </c>
      <c r="FV95">
        <v>0</v>
      </c>
      <c r="FW95">
        <v>0</v>
      </c>
      <c r="FX95">
        <v>6.2878958005838763</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0.183</v>
      </c>
      <c r="GU95">
        <v>0</v>
      </c>
      <c r="GV95">
        <v>0</v>
      </c>
      <c r="GW95">
        <v>0</v>
      </c>
      <c r="GX95">
        <v>0</v>
      </c>
      <c r="GY95">
        <v>0</v>
      </c>
      <c r="GZ95">
        <v>0</v>
      </c>
      <c r="HA95">
        <v>0</v>
      </c>
      <c r="HB95">
        <v>0</v>
      </c>
      <c r="HC95">
        <v>0</v>
      </c>
      <c r="HD95">
        <v>0</v>
      </c>
      <c r="HE95">
        <v>0</v>
      </c>
      <c r="HF95">
        <v>0</v>
      </c>
      <c r="HG95">
        <v>0</v>
      </c>
      <c r="HH95">
        <v>1.5599999999999999E-2</v>
      </c>
      <c r="HI95">
        <v>0</v>
      </c>
      <c r="HJ95">
        <v>0</v>
      </c>
      <c r="HK95">
        <v>0</v>
      </c>
      <c r="HL95">
        <v>0</v>
      </c>
      <c r="HM95">
        <v>0</v>
      </c>
      <c r="HN95">
        <v>112</v>
      </c>
      <c r="HO95">
        <v>0</v>
      </c>
      <c r="HP95">
        <v>0</v>
      </c>
      <c r="HQ95">
        <v>0</v>
      </c>
      <c r="HR95">
        <v>0</v>
      </c>
      <c r="HS95">
        <v>0</v>
      </c>
      <c r="HT95">
        <v>0</v>
      </c>
      <c r="HU95">
        <v>33.97</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c r="IT95">
        <v>0</v>
      </c>
      <c r="IU95">
        <v>0</v>
      </c>
      <c r="IV95">
        <v>0</v>
      </c>
      <c r="IW95">
        <v>0</v>
      </c>
      <c r="IX95">
        <v>0</v>
      </c>
      <c r="IY95">
        <v>0</v>
      </c>
      <c r="IZ95">
        <v>0</v>
      </c>
      <c r="JA95">
        <v>0</v>
      </c>
      <c r="JB95">
        <v>0</v>
      </c>
      <c r="JC95">
        <v>0</v>
      </c>
      <c r="JD95">
        <v>0</v>
      </c>
      <c r="JE95">
        <v>0</v>
      </c>
      <c r="JF95">
        <v>0</v>
      </c>
      <c r="JG95">
        <v>0</v>
      </c>
      <c r="JH95">
        <v>0</v>
      </c>
      <c r="JI95">
        <v>0</v>
      </c>
      <c r="JJ95">
        <v>0</v>
      </c>
      <c r="JK95">
        <v>0</v>
      </c>
      <c r="JL95">
        <v>0</v>
      </c>
      <c r="JM95">
        <v>0</v>
      </c>
      <c r="JN95">
        <v>0</v>
      </c>
      <c r="JO95">
        <v>0</v>
      </c>
      <c r="JP95">
        <v>0</v>
      </c>
      <c r="JQ95">
        <v>0</v>
      </c>
      <c r="JR95">
        <v>0</v>
      </c>
      <c r="JS95">
        <v>0</v>
      </c>
      <c r="JT95">
        <v>0</v>
      </c>
      <c r="JU95">
        <v>0</v>
      </c>
      <c r="JV95">
        <v>0</v>
      </c>
      <c r="JW95">
        <v>0</v>
      </c>
      <c r="JX95">
        <v>0</v>
      </c>
      <c r="JY95">
        <v>0</v>
      </c>
      <c r="JZ95">
        <v>0</v>
      </c>
      <c r="KA95">
        <v>0</v>
      </c>
      <c r="KB95">
        <v>0</v>
      </c>
      <c r="KC95">
        <v>0</v>
      </c>
      <c r="KD95">
        <v>0</v>
      </c>
      <c r="KE95">
        <v>0</v>
      </c>
      <c r="KF95">
        <v>0</v>
      </c>
      <c r="KG95">
        <v>0</v>
      </c>
      <c r="KH95">
        <v>0</v>
      </c>
      <c r="KI95">
        <v>0</v>
      </c>
      <c r="KJ95">
        <v>0</v>
      </c>
      <c r="KK95">
        <v>0</v>
      </c>
      <c r="KL95">
        <v>0</v>
      </c>
      <c r="KM95">
        <v>0</v>
      </c>
      <c r="KN95">
        <v>0</v>
      </c>
      <c r="KO95">
        <v>0</v>
      </c>
      <c r="KP95">
        <v>0</v>
      </c>
      <c r="KQ95">
        <v>0</v>
      </c>
      <c r="KR95">
        <v>0</v>
      </c>
      <c r="KS95">
        <v>0</v>
      </c>
      <c r="KT95">
        <v>0</v>
      </c>
      <c r="KU95">
        <v>0</v>
      </c>
      <c r="KV95">
        <v>0</v>
      </c>
      <c r="KW95">
        <v>0</v>
      </c>
      <c r="KX95">
        <v>0</v>
      </c>
      <c r="KY95">
        <v>0</v>
      </c>
      <c r="KZ95">
        <v>0</v>
      </c>
      <c r="LA95">
        <v>0</v>
      </c>
      <c r="LB95">
        <v>0</v>
      </c>
      <c r="LC95">
        <v>0</v>
      </c>
      <c r="LD95">
        <v>0</v>
      </c>
      <c r="LE95">
        <v>0</v>
      </c>
      <c r="LF95">
        <v>0</v>
      </c>
      <c r="LG95">
        <v>0</v>
      </c>
      <c r="LH95">
        <v>0.62</v>
      </c>
      <c r="LI95">
        <v>1</v>
      </c>
      <c r="LJ95">
        <v>0</v>
      </c>
      <c r="LK95">
        <v>0</v>
      </c>
      <c r="LL95">
        <v>0</v>
      </c>
      <c r="LM95">
        <v>1</v>
      </c>
      <c r="LN95">
        <v>0</v>
      </c>
      <c r="LO95">
        <v>1</v>
      </c>
      <c r="LP95">
        <v>0.78</v>
      </c>
      <c r="LQ95">
        <v>0</v>
      </c>
      <c r="LR95">
        <v>0</v>
      </c>
      <c r="LS95">
        <v>0</v>
      </c>
      <c r="LT95">
        <v>0</v>
      </c>
      <c r="LU95">
        <v>0</v>
      </c>
      <c r="LV95">
        <v>0</v>
      </c>
      <c r="LW95">
        <v>0</v>
      </c>
      <c r="LX95">
        <v>0</v>
      </c>
      <c r="LY95">
        <v>4.5000000000000009</v>
      </c>
      <c r="LZ95">
        <v>0</v>
      </c>
      <c r="MA95">
        <v>0</v>
      </c>
      <c r="MB95">
        <v>0</v>
      </c>
      <c r="MC95">
        <v>0</v>
      </c>
      <c r="MD95">
        <v>0</v>
      </c>
      <c r="ME95">
        <v>0</v>
      </c>
      <c r="MF95">
        <v>0</v>
      </c>
      <c r="MG95">
        <v>0</v>
      </c>
      <c r="MH95">
        <v>0</v>
      </c>
      <c r="MI95">
        <v>0</v>
      </c>
      <c r="MJ95">
        <v>0</v>
      </c>
      <c r="MK95">
        <v>0</v>
      </c>
      <c r="ML95">
        <v>0</v>
      </c>
      <c r="MM95">
        <v>0</v>
      </c>
      <c r="MN95">
        <v>0</v>
      </c>
      <c r="MO95">
        <v>0</v>
      </c>
      <c r="MP95">
        <v>0</v>
      </c>
      <c r="MQ95">
        <v>0</v>
      </c>
    </row>
    <row r="96" spans="1:355" x14ac:dyDescent="0.2">
      <c r="A96" t="str">
        <v>GS Simplified</v>
      </c>
      <c r="B96" t="str">
        <v>The Gold Standard
Simplified Methodology for Efficient Cookstoves
Version 01</v>
      </c>
      <c r="C96" t="str">
        <v>GS 1028</v>
      </c>
      <c r="D96">
        <v>2018</v>
      </c>
      <c r="E96">
        <v>2018</v>
      </c>
      <c r="F96">
        <v>29330</v>
      </c>
      <c r="G96" t="str">
        <v>firewood</v>
      </c>
      <c r="H96">
        <v>1615</v>
      </c>
      <c r="I96">
        <v>6.019942223464728E-3</v>
      </c>
      <c r="J96">
        <v>6.0099428695981208E-3</v>
      </c>
      <c r="K96" t="str">
        <v>gs_simple_firewood</v>
      </c>
      <c r="L96">
        <v>1</v>
      </c>
      <c r="M96" t="str">
        <v>South America</v>
      </c>
      <c r="N96" t="str">
        <v>Brazil</v>
      </c>
      <c r="O96" t="str">
        <v xml:space="preserve"> the municipalities of Conceição do Almeida, Dom Macedo Costa, Muniz Ferreira and Sapeaçú. , Rovacon region, Bahia</v>
      </c>
      <c r="P96">
        <v>3.3</v>
      </c>
      <c r="Q96">
        <v>0.81</v>
      </c>
      <c r="R96">
        <v>5.8000000000000003E-2</v>
      </c>
      <c r="S96">
        <v>0.18</v>
      </c>
      <c r="T96">
        <v>735</v>
      </c>
      <c r="U96">
        <v>0</v>
      </c>
      <c r="V96">
        <v>365</v>
      </c>
      <c r="W96">
        <v>0</v>
      </c>
      <c r="X96">
        <v>268275</v>
      </c>
      <c r="Y96">
        <v>1</v>
      </c>
      <c r="Z96">
        <v>0</v>
      </c>
      <c r="AA96">
        <v>0</v>
      </c>
      <c r="AB96">
        <v>0</v>
      </c>
      <c r="AC96">
        <v>0</v>
      </c>
      <c r="AD96">
        <v>0</v>
      </c>
      <c r="AE96">
        <v>0</v>
      </c>
      <c r="AF96">
        <v>0</v>
      </c>
      <c r="AG96">
        <v>0</v>
      </c>
      <c r="AH96">
        <v>0</v>
      </c>
      <c r="AI96">
        <v>0</v>
      </c>
      <c r="AJ96">
        <v>0</v>
      </c>
      <c r="AK96">
        <v>0</v>
      </c>
      <c r="AL96">
        <v>0</v>
      </c>
      <c r="AM96">
        <v>11.506849315068493</v>
      </c>
      <c r="AN96">
        <v>0</v>
      </c>
      <c r="AO96">
        <v>0</v>
      </c>
      <c r="AP96">
        <v>0</v>
      </c>
      <c r="AQ96">
        <v>0</v>
      </c>
      <c r="AR96">
        <v>0</v>
      </c>
      <c r="AS96">
        <v>0</v>
      </c>
      <c r="AT96">
        <v>0</v>
      </c>
      <c r="AU96">
        <v>0</v>
      </c>
      <c r="AV96">
        <v>0</v>
      </c>
      <c r="AW96">
        <v>0</v>
      </c>
      <c r="AX96">
        <v>0</v>
      </c>
      <c r="AY96">
        <v>0</v>
      </c>
      <c r="AZ96">
        <v>0</v>
      </c>
      <c r="BA96">
        <v>0</v>
      </c>
      <c r="BB96">
        <v>0</v>
      </c>
      <c r="BC96">
        <v>0.1</v>
      </c>
      <c r="BD96">
        <v>0</v>
      </c>
      <c r="BE96">
        <v>0</v>
      </c>
      <c r="BF96">
        <v>0</v>
      </c>
      <c r="BG96">
        <v>0</v>
      </c>
      <c r="BH96">
        <v>0</v>
      </c>
      <c r="BI96">
        <v>0</v>
      </c>
      <c r="BJ96">
        <v>0</v>
      </c>
      <c r="BK96">
        <v>0</v>
      </c>
      <c r="BL96">
        <v>0</v>
      </c>
      <c r="BM96">
        <v>0</v>
      </c>
      <c r="BN96">
        <v>0</v>
      </c>
      <c r="BO96">
        <v>0</v>
      </c>
      <c r="BP96">
        <v>0</v>
      </c>
      <c r="BQ96">
        <v>1.5599999999999999E-2</v>
      </c>
      <c r="BR96">
        <v>0</v>
      </c>
      <c r="BS96">
        <v>0</v>
      </c>
      <c r="BT96">
        <v>0</v>
      </c>
      <c r="BU96">
        <v>0</v>
      </c>
      <c r="BV96">
        <v>0</v>
      </c>
      <c r="BW96">
        <v>112</v>
      </c>
      <c r="BX96">
        <v>0</v>
      </c>
      <c r="BY96">
        <v>0</v>
      </c>
      <c r="BZ96">
        <v>0</v>
      </c>
      <c r="CA96">
        <v>0</v>
      </c>
      <c r="CB96">
        <v>0</v>
      </c>
      <c r="CC96">
        <v>0</v>
      </c>
      <c r="CD96">
        <v>33.97</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1</v>
      </c>
      <c r="FR96">
        <v>0</v>
      </c>
      <c r="FS96">
        <v>0</v>
      </c>
      <c r="FT96">
        <v>0</v>
      </c>
      <c r="FU96">
        <v>0</v>
      </c>
      <c r="FV96">
        <v>0</v>
      </c>
      <c r="FW96">
        <v>0</v>
      </c>
      <c r="FX96">
        <v>6.3573753121925378</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0.18099999999999999</v>
      </c>
      <c r="GU96">
        <v>0</v>
      </c>
      <c r="GV96">
        <v>0</v>
      </c>
      <c r="GW96">
        <v>0</v>
      </c>
      <c r="GX96">
        <v>0</v>
      </c>
      <c r="GY96">
        <v>0</v>
      </c>
      <c r="GZ96">
        <v>0</v>
      </c>
      <c r="HA96">
        <v>0</v>
      </c>
      <c r="HB96">
        <v>0</v>
      </c>
      <c r="HC96">
        <v>0</v>
      </c>
      <c r="HD96">
        <v>0</v>
      </c>
      <c r="HE96">
        <v>0</v>
      </c>
      <c r="HF96">
        <v>0</v>
      </c>
      <c r="HG96">
        <v>0</v>
      </c>
      <c r="HH96">
        <v>1.5599999999999999E-2</v>
      </c>
      <c r="HI96">
        <v>0</v>
      </c>
      <c r="HJ96">
        <v>0</v>
      </c>
      <c r="HK96">
        <v>0</v>
      </c>
      <c r="HL96">
        <v>0</v>
      </c>
      <c r="HM96">
        <v>0</v>
      </c>
      <c r="HN96">
        <v>112</v>
      </c>
      <c r="HO96">
        <v>0</v>
      </c>
      <c r="HP96">
        <v>0</v>
      </c>
      <c r="HQ96">
        <v>0</v>
      </c>
      <c r="HR96">
        <v>0</v>
      </c>
      <c r="HS96">
        <v>0</v>
      </c>
      <c r="HT96">
        <v>0</v>
      </c>
      <c r="HU96">
        <v>33.97</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0</v>
      </c>
      <c r="KD96">
        <v>0</v>
      </c>
      <c r="KE96">
        <v>0</v>
      </c>
      <c r="KF96">
        <v>0</v>
      </c>
      <c r="KG96">
        <v>0</v>
      </c>
      <c r="KH96">
        <v>0</v>
      </c>
      <c r="KI96">
        <v>0</v>
      </c>
      <c r="KJ96">
        <v>0</v>
      </c>
      <c r="KK96">
        <v>0</v>
      </c>
      <c r="KL96">
        <v>0</v>
      </c>
      <c r="KM96">
        <v>0</v>
      </c>
      <c r="KN96">
        <v>0</v>
      </c>
      <c r="KO96">
        <v>0</v>
      </c>
      <c r="KP96">
        <v>0</v>
      </c>
      <c r="KQ96">
        <v>0</v>
      </c>
      <c r="KR96">
        <v>0</v>
      </c>
      <c r="KS96">
        <v>0</v>
      </c>
      <c r="KT96">
        <v>0</v>
      </c>
      <c r="KU96">
        <v>0</v>
      </c>
      <c r="KV96">
        <v>0</v>
      </c>
      <c r="KW96">
        <v>0</v>
      </c>
      <c r="KX96">
        <v>0</v>
      </c>
      <c r="KY96">
        <v>0</v>
      </c>
      <c r="KZ96">
        <v>0</v>
      </c>
      <c r="LA96">
        <v>0</v>
      </c>
      <c r="LB96">
        <v>0</v>
      </c>
      <c r="LC96">
        <v>0</v>
      </c>
      <c r="LD96">
        <v>0</v>
      </c>
      <c r="LE96">
        <v>0</v>
      </c>
      <c r="LF96">
        <v>0</v>
      </c>
      <c r="LG96">
        <v>0</v>
      </c>
      <c r="LH96">
        <v>0.6</v>
      </c>
      <c r="LI96">
        <v>1</v>
      </c>
      <c r="LJ96">
        <v>0</v>
      </c>
      <c r="LK96">
        <v>0</v>
      </c>
      <c r="LL96">
        <v>0</v>
      </c>
      <c r="LM96">
        <v>1</v>
      </c>
      <c r="LN96">
        <v>0</v>
      </c>
      <c r="LO96">
        <v>1</v>
      </c>
      <c r="LP96">
        <v>0.78</v>
      </c>
      <c r="LQ96">
        <v>0</v>
      </c>
      <c r="LR96">
        <v>0</v>
      </c>
      <c r="LS96">
        <v>0</v>
      </c>
      <c r="LT96">
        <v>0</v>
      </c>
      <c r="LU96">
        <v>0</v>
      </c>
      <c r="LV96">
        <v>0</v>
      </c>
      <c r="LW96">
        <v>0</v>
      </c>
      <c r="LX96">
        <v>0</v>
      </c>
      <c r="LY96">
        <v>4.5000000000000009</v>
      </c>
      <c r="LZ96">
        <v>0</v>
      </c>
      <c r="MA96">
        <v>0</v>
      </c>
      <c r="MB96">
        <v>0</v>
      </c>
      <c r="MC96">
        <v>0</v>
      </c>
      <c r="MD96">
        <v>0</v>
      </c>
      <c r="ME96">
        <v>0</v>
      </c>
      <c r="MF96">
        <v>0</v>
      </c>
      <c r="MG96">
        <v>0</v>
      </c>
      <c r="MH96">
        <v>0</v>
      </c>
      <c r="MI96">
        <v>0</v>
      </c>
      <c r="MJ96">
        <v>0</v>
      </c>
      <c r="MK96">
        <v>0</v>
      </c>
      <c r="ML96">
        <v>0</v>
      </c>
      <c r="MM96">
        <v>0</v>
      </c>
      <c r="MN96">
        <v>0</v>
      </c>
      <c r="MO96">
        <v>0</v>
      </c>
      <c r="MP96">
        <v>0</v>
      </c>
      <c r="MQ96">
        <v>0</v>
      </c>
    </row>
    <row r="97" spans="1:355" x14ac:dyDescent="0.2">
      <c r="A97" t="str">
        <v>GS Simplified</v>
      </c>
      <c r="B97" t="str">
        <v>The Gold Standard
Simplified Methodology for Efficient Cookstoves
Version 01</v>
      </c>
      <c r="C97" t="str">
        <v>GS 1028</v>
      </c>
      <c r="D97">
        <v>2019</v>
      </c>
      <c r="E97">
        <v>2019</v>
      </c>
      <c r="F97">
        <v>29330</v>
      </c>
      <c r="G97" t="str">
        <v>firewood</v>
      </c>
      <c r="H97">
        <v>4023</v>
      </c>
      <c r="I97">
        <v>9.911796590125161E-3</v>
      </c>
      <c r="J97">
        <v>9.8784023142266756E-3</v>
      </c>
      <c r="K97" t="str">
        <v>gs_simple_firewood</v>
      </c>
      <c r="L97">
        <v>1</v>
      </c>
      <c r="M97" t="str">
        <v>South America</v>
      </c>
      <c r="N97" t="str">
        <v>Brazil</v>
      </c>
      <c r="O97" t="str">
        <v xml:space="preserve"> the municipalities of Conceição do Almeida, Dom Macedo Costa, Muniz Ferreira and Sapeaçú. , Rovacon region, Bahia</v>
      </c>
      <c r="P97">
        <v>3.3</v>
      </c>
      <c r="Q97">
        <v>0.81</v>
      </c>
      <c r="R97">
        <v>5.8000000000000003E-2</v>
      </c>
      <c r="S97">
        <v>0.18</v>
      </c>
      <c r="T97">
        <v>1112</v>
      </c>
      <c r="U97">
        <v>0</v>
      </c>
      <c r="V97">
        <v>365</v>
      </c>
      <c r="W97">
        <v>0</v>
      </c>
      <c r="X97">
        <v>405880</v>
      </c>
      <c r="Y97">
        <v>1</v>
      </c>
      <c r="Z97">
        <v>0</v>
      </c>
      <c r="AA97">
        <v>0</v>
      </c>
      <c r="AB97">
        <v>0</v>
      </c>
      <c r="AC97">
        <v>0</v>
      </c>
      <c r="AD97">
        <v>0</v>
      </c>
      <c r="AE97">
        <v>0</v>
      </c>
      <c r="AF97">
        <v>0</v>
      </c>
      <c r="AG97">
        <v>0</v>
      </c>
      <c r="AH97">
        <v>0</v>
      </c>
      <c r="AI97">
        <v>0</v>
      </c>
      <c r="AJ97">
        <v>0</v>
      </c>
      <c r="AK97">
        <v>0</v>
      </c>
      <c r="AL97">
        <v>0</v>
      </c>
      <c r="AM97">
        <v>11.506849315068493</v>
      </c>
      <c r="AN97">
        <v>0</v>
      </c>
      <c r="AO97">
        <v>0</v>
      </c>
      <c r="AP97">
        <v>0</v>
      </c>
      <c r="AQ97">
        <v>0</v>
      </c>
      <c r="AR97">
        <v>0</v>
      </c>
      <c r="AS97">
        <v>0</v>
      </c>
      <c r="AT97">
        <v>0</v>
      </c>
      <c r="AU97">
        <v>0</v>
      </c>
      <c r="AV97">
        <v>0</v>
      </c>
      <c r="AW97">
        <v>0</v>
      </c>
      <c r="AX97">
        <v>0</v>
      </c>
      <c r="AY97">
        <v>0</v>
      </c>
      <c r="AZ97">
        <v>0</v>
      </c>
      <c r="BA97">
        <v>0</v>
      </c>
      <c r="BB97">
        <v>0</v>
      </c>
      <c r="BC97">
        <v>0.1</v>
      </c>
      <c r="BD97">
        <v>0</v>
      </c>
      <c r="BE97">
        <v>0</v>
      </c>
      <c r="BF97">
        <v>0</v>
      </c>
      <c r="BG97">
        <v>0</v>
      </c>
      <c r="BH97">
        <v>0</v>
      </c>
      <c r="BI97">
        <v>0</v>
      </c>
      <c r="BJ97">
        <v>0</v>
      </c>
      <c r="BK97">
        <v>0</v>
      </c>
      <c r="BL97">
        <v>0</v>
      </c>
      <c r="BM97">
        <v>0</v>
      </c>
      <c r="BN97">
        <v>0</v>
      </c>
      <c r="BO97">
        <v>0</v>
      </c>
      <c r="BP97">
        <v>0</v>
      </c>
      <c r="BQ97">
        <v>1.5599999999999999E-2</v>
      </c>
      <c r="BR97">
        <v>0</v>
      </c>
      <c r="BS97">
        <v>0</v>
      </c>
      <c r="BT97">
        <v>0</v>
      </c>
      <c r="BU97">
        <v>0</v>
      </c>
      <c r="BV97">
        <v>0</v>
      </c>
      <c r="BW97">
        <v>112</v>
      </c>
      <c r="BX97">
        <v>0</v>
      </c>
      <c r="BY97">
        <v>0</v>
      </c>
      <c r="BZ97">
        <v>0</v>
      </c>
      <c r="CA97">
        <v>0</v>
      </c>
      <c r="CB97">
        <v>0</v>
      </c>
      <c r="CC97">
        <v>0</v>
      </c>
      <c r="CD97">
        <v>33.97</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1</v>
      </c>
      <c r="FR97">
        <v>0</v>
      </c>
      <c r="FS97">
        <v>0</v>
      </c>
      <c r="FT97">
        <v>0</v>
      </c>
      <c r="FU97">
        <v>0</v>
      </c>
      <c r="FV97">
        <v>0</v>
      </c>
      <c r="FW97">
        <v>0</v>
      </c>
      <c r="FX97">
        <v>6.4284074385857508</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0.17899999999999999</v>
      </c>
      <c r="GU97">
        <v>0</v>
      </c>
      <c r="GV97">
        <v>0</v>
      </c>
      <c r="GW97">
        <v>0</v>
      </c>
      <c r="GX97">
        <v>0</v>
      </c>
      <c r="GY97">
        <v>0</v>
      </c>
      <c r="GZ97">
        <v>0</v>
      </c>
      <c r="HA97">
        <v>0</v>
      </c>
      <c r="HB97">
        <v>0</v>
      </c>
      <c r="HC97">
        <v>0</v>
      </c>
      <c r="HD97">
        <v>0</v>
      </c>
      <c r="HE97">
        <v>0</v>
      </c>
      <c r="HF97">
        <v>0</v>
      </c>
      <c r="HG97">
        <v>0</v>
      </c>
      <c r="HH97">
        <v>1.5599999999999999E-2</v>
      </c>
      <c r="HI97">
        <v>0</v>
      </c>
      <c r="HJ97">
        <v>0</v>
      </c>
      <c r="HK97">
        <v>0</v>
      </c>
      <c r="HL97">
        <v>0</v>
      </c>
      <c r="HM97">
        <v>0</v>
      </c>
      <c r="HN97">
        <v>112</v>
      </c>
      <c r="HO97">
        <v>0</v>
      </c>
      <c r="HP97">
        <v>0</v>
      </c>
      <c r="HQ97">
        <v>0</v>
      </c>
      <c r="HR97">
        <v>0</v>
      </c>
      <c r="HS97">
        <v>0</v>
      </c>
      <c r="HT97">
        <v>0</v>
      </c>
      <c r="HU97">
        <v>33.97</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c r="KC97">
        <v>0</v>
      </c>
      <c r="KD97">
        <v>0</v>
      </c>
      <c r="KE97">
        <v>0</v>
      </c>
      <c r="KF97">
        <v>0</v>
      </c>
      <c r="KG97">
        <v>0</v>
      </c>
      <c r="KH97">
        <v>0</v>
      </c>
      <c r="KI97">
        <v>0</v>
      </c>
      <c r="KJ97">
        <v>0</v>
      </c>
      <c r="KK97">
        <v>0</v>
      </c>
      <c r="KL97">
        <v>0</v>
      </c>
      <c r="KM97">
        <v>0</v>
      </c>
      <c r="KN97">
        <v>0</v>
      </c>
      <c r="KO97">
        <v>0</v>
      </c>
      <c r="KP97">
        <v>0</v>
      </c>
      <c r="KQ97">
        <v>0</v>
      </c>
      <c r="KR97">
        <v>0</v>
      </c>
      <c r="KS97">
        <v>0</v>
      </c>
      <c r="KT97">
        <v>0</v>
      </c>
      <c r="KU97">
        <v>0</v>
      </c>
      <c r="KV97">
        <v>0</v>
      </c>
      <c r="KW97">
        <v>0</v>
      </c>
      <c r="KX97">
        <v>0</v>
      </c>
      <c r="KY97">
        <v>0</v>
      </c>
      <c r="KZ97">
        <v>0</v>
      </c>
      <c r="LA97">
        <v>0</v>
      </c>
      <c r="LB97">
        <v>0</v>
      </c>
      <c r="LC97">
        <v>0</v>
      </c>
      <c r="LD97">
        <v>0</v>
      </c>
      <c r="LE97">
        <v>0</v>
      </c>
      <c r="LF97">
        <v>0</v>
      </c>
      <c r="LG97">
        <v>0</v>
      </c>
      <c r="LH97">
        <v>1</v>
      </c>
      <c r="LI97">
        <v>1</v>
      </c>
      <c r="LJ97">
        <v>0</v>
      </c>
      <c r="LK97">
        <v>0</v>
      </c>
      <c r="LL97">
        <v>0</v>
      </c>
      <c r="LM97">
        <v>1</v>
      </c>
      <c r="LN97">
        <v>0</v>
      </c>
      <c r="LO97">
        <v>1</v>
      </c>
      <c r="LP97">
        <v>0.78</v>
      </c>
      <c r="LQ97">
        <v>0</v>
      </c>
      <c r="LR97">
        <v>0</v>
      </c>
      <c r="LS97">
        <v>0</v>
      </c>
      <c r="LT97">
        <v>0</v>
      </c>
      <c r="LU97">
        <v>0</v>
      </c>
      <c r="LV97">
        <v>0</v>
      </c>
      <c r="LW97">
        <v>0</v>
      </c>
      <c r="LX97">
        <v>0</v>
      </c>
      <c r="LY97">
        <v>4.5000000000000009</v>
      </c>
      <c r="LZ97">
        <v>0</v>
      </c>
      <c r="MA97">
        <v>0</v>
      </c>
      <c r="MB97">
        <v>0</v>
      </c>
      <c r="MC97">
        <v>0</v>
      </c>
      <c r="MD97">
        <v>0</v>
      </c>
      <c r="ME97">
        <v>0</v>
      </c>
      <c r="MF97">
        <v>0</v>
      </c>
      <c r="MG97">
        <v>0</v>
      </c>
      <c r="MH97">
        <v>0</v>
      </c>
      <c r="MI97">
        <v>0</v>
      </c>
      <c r="MJ97">
        <v>0</v>
      </c>
      <c r="MK97">
        <v>0</v>
      </c>
      <c r="ML97">
        <v>0</v>
      </c>
      <c r="MM97">
        <v>0</v>
      </c>
      <c r="MN97">
        <v>0</v>
      </c>
      <c r="MO97">
        <v>0</v>
      </c>
      <c r="MP97">
        <v>0</v>
      </c>
      <c r="MQ97">
        <v>0</v>
      </c>
    </row>
    <row r="98" spans="1:355" x14ac:dyDescent="0.2">
      <c r="A98" t="str">
        <v>GS Simplified</v>
      </c>
      <c r="B98" t="str">
        <v>The Gold Standard
Simplified Methodology for Efficient Cookstoves
Version 01</v>
      </c>
      <c r="C98" t="str">
        <v>GS 1028</v>
      </c>
      <c r="D98">
        <v>2020</v>
      </c>
      <c r="E98">
        <v>2020</v>
      </c>
      <c r="F98">
        <v>29330</v>
      </c>
      <c r="G98" t="str">
        <v>firewood</v>
      </c>
      <c r="H98">
        <v>4354</v>
      </c>
      <c r="I98">
        <v>2.8449241887163537E-3</v>
      </c>
      <c r="J98">
        <v>2.933618681949207E-3</v>
      </c>
      <c r="K98" t="str">
        <v>gs_simple_firewood</v>
      </c>
      <c r="L98">
        <v>1</v>
      </c>
      <c r="M98" t="str">
        <v>South America</v>
      </c>
      <c r="N98" t="str">
        <v>Brazil</v>
      </c>
      <c r="O98" t="str">
        <v xml:space="preserve"> the municipalities of Conceição do Almeida, Dom Macedo Costa, Muniz Ferreira and Sapeaçú. , Rovacon region, Bahia</v>
      </c>
      <c r="P98">
        <v>3.3</v>
      </c>
      <c r="Q98">
        <v>0.81</v>
      </c>
      <c r="R98">
        <v>5.8000000000000003E-2</v>
      </c>
      <c r="S98">
        <v>0.18</v>
      </c>
      <c r="T98">
        <v>4193</v>
      </c>
      <c r="U98">
        <v>0</v>
      </c>
      <c r="V98">
        <v>365</v>
      </c>
      <c r="W98">
        <v>0</v>
      </c>
      <c r="X98">
        <v>1530445</v>
      </c>
      <c r="Y98">
        <v>1</v>
      </c>
      <c r="Z98">
        <v>0</v>
      </c>
      <c r="AA98">
        <v>0</v>
      </c>
      <c r="AB98">
        <v>0</v>
      </c>
      <c r="AC98">
        <v>0</v>
      </c>
      <c r="AD98">
        <v>0</v>
      </c>
      <c r="AE98">
        <v>0</v>
      </c>
      <c r="AF98">
        <v>0</v>
      </c>
      <c r="AG98">
        <v>0</v>
      </c>
      <c r="AH98">
        <v>0</v>
      </c>
      <c r="AI98">
        <v>0</v>
      </c>
      <c r="AJ98">
        <v>0</v>
      </c>
      <c r="AK98">
        <v>0</v>
      </c>
      <c r="AL98">
        <v>0</v>
      </c>
      <c r="AM98">
        <v>11.506849315068493</v>
      </c>
      <c r="AN98">
        <v>0</v>
      </c>
      <c r="AO98">
        <v>0</v>
      </c>
      <c r="AP98">
        <v>0</v>
      </c>
      <c r="AQ98">
        <v>0</v>
      </c>
      <c r="AR98">
        <v>0</v>
      </c>
      <c r="AS98">
        <v>0</v>
      </c>
      <c r="AT98">
        <v>0</v>
      </c>
      <c r="AU98">
        <v>0</v>
      </c>
      <c r="AV98">
        <v>0</v>
      </c>
      <c r="AW98">
        <v>0</v>
      </c>
      <c r="AX98">
        <v>0</v>
      </c>
      <c r="AY98">
        <v>0</v>
      </c>
      <c r="AZ98">
        <v>0</v>
      </c>
      <c r="BA98">
        <v>0</v>
      </c>
      <c r="BB98">
        <v>0</v>
      </c>
      <c r="BC98">
        <v>0.1</v>
      </c>
      <c r="BD98">
        <v>0</v>
      </c>
      <c r="BE98">
        <v>0</v>
      </c>
      <c r="BF98">
        <v>0</v>
      </c>
      <c r="BG98">
        <v>0</v>
      </c>
      <c r="BH98">
        <v>0</v>
      </c>
      <c r="BI98">
        <v>0</v>
      </c>
      <c r="BJ98">
        <v>0</v>
      </c>
      <c r="BK98">
        <v>0</v>
      </c>
      <c r="BL98">
        <v>0</v>
      </c>
      <c r="BM98">
        <v>0</v>
      </c>
      <c r="BN98">
        <v>0</v>
      </c>
      <c r="BO98">
        <v>0</v>
      </c>
      <c r="BP98">
        <v>0</v>
      </c>
      <c r="BQ98">
        <v>1.5599999999999999E-2</v>
      </c>
      <c r="BR98">
        <v>0</v>
      </c>
      <c r="BS98">
        <v>0</v>
      </c>
      <c r="BT98">
        <v>0</v>
      </c>
      <c r="BU98">
        <v>0</v>
      </c>
      <c r="BV98">
        <v>0</v>
      </c>
      <c r="BW98">
        <v>112</v>
      </c>
      <c r="BX98">
        <v>0</v>
      </c>
      <c r="BY98">
        <v>0</v>
      </c>
      <c r="BZ98">
        <v>0</v>
      </c>
      <c r="CA98">
        <v>0</v>
      </c>
      <c r="CB98">
        <v>0</v>
      </c>
      <c r="CC98">
        <v>0</v>
      </c>
      <c r="CD98">
        <v>33.97</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1</v>
      </c>
      <c r="FR98">
        <v>0</v>
      </c>
      <c r="FS98">
        <v>0</v>
      </c>
      <c r="FT98">
        <v>0</v>
      </c>
      <c r="FU98">
        <v>0</v>
      </c>
      <c r="FV98">
        <v>0</v>
      </c>
      <c r="FW98">
        <v>0</v>
      </c>
      <c r="FX98">
        <v>6.4645220871171309</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0.17799999999999999</v>
      </c>
      <c r="GU98">
        <v>0</v>
      </c>
      <c r="GV98">
        <v>0</v>
      </c>
      <c r="GW98">
        <v>0</v>
      </c>
      <c r="GX98">
        <v>0</v>
      </c>
      <c r="GY98">
        <v>0</v>
      </c>
      <c r="GZ98">
        <v>0</v>
      </c>
      <c r="HA98">
        <v>0</v>
      </c>
      <c r="HB98">
        <v>0</v>
      </c>
      <c r="HC98">
        <v>0</v>
      </c>
      <c r="HD98">
        <v>0</v>
      </c>
      <c r="HE98">
        <v>0</v>
      </c>
      <c r="HF98">
        <v>0</v>
      </c>
      <c r="HG98">
        <v>0</v>
      </c>
      <c r="HH98">
        <v>1.5599999999999999E-2</v>
      </c>
      <c r="HI98">
        <v>0</v>
      </c>
      <c r="HJ98">
        <v>0</v>
      </c>
      <c r="HK98">
        <v>0</v>
      </c>
      <c r="HL98">
        <v>0</v>
      </c>
      <c r="HM98">
        <v>0</v>
      </c>
      <c r="HN98">
        <v>112</v>
      </c>
      <c r="HO98">
        <v>0</v>
      </c>
      <c r="HP98">
        <v>0</v>
      </c>
      <c r="HQ98">
        <v>0</v>
      </c>
      <c r="HR98">
        <v>0</v>
      </c>
      <c r="HS98">
        <v>0</v>
      </c>
      <c r="HT98">
        <v>0</v>
      </c>
      <c r="HU98">
        <v>33.97</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c r="KC98">
        <v>0</v>
      </c>
      <c r="KD98">
        <v>0</v>
      </c>
      <c r="KE98">
        <v>0</v>
      </c>
      <c r="KF98">
        <v>0</v>
      </c>
      <c r="KG98">
        <v>0</v>
      </c>
      <c r="KH98">
        <v>0</v>
      </c>
      <c r="KI98">
        <v>0</v>
      </c>
      <c r="KJ98">
        <v>0</v>
      </c>
      <c r="KK98">
        <v>0</v>
      </c>
      <c r="KL98">
        <v>0</v>
      </c>
      <c r="KM98">
        <v>0</v>
      </c>
      <c r="KN98">
        <v>0</v>
      </c>
      <c r="KO98">
        <v>0</v>
      </c>
      <c r="KP98">
        <v>0</v>
      </c>
      <c r="KQ98">
        <v>0</v>
      </c>
      <c r="KR98">
        <v>0</v>
      </c>
      <c r="KS98">
        <v>0</v>
      </c>
      <c r="KT98">
        <v>0</v>
      </c>
      <c r="KU98">
        <v>0</v>
      </c>
      <c r="KV98">
        <v>0</v>
      </c>
      <c r="KW98">
        <v>0</v>
      </c>
      <c r="KX98">
        <v>0</v>
      </c>
      <c r="KY98">
        <v>0</v>
      </c>
      <c r="KZ98">
        <v>0</v>
      </c>
      <c r="LA98">
        <v>0</v>
      </c>
      <c r="LB98">
        <v>0</v>
      </c>
      <c r="LC98">
        <v>0</v>
      </c>
      <c r="LD98">
        <v>0</v>
      </c>
      <c r="LE98">
        <v>0</v>
      </c>
      <c r="LF98">
        <v>0</v>
      </c>
      <c r="LG98">
        <v>0</v>
      </c>
      <c r="LH98">
        <v>0.3</v>
      </c>
      <c r="LI98">
        <v>1</v>
      </c>
      <c r="LJ98">
        <v>0</v>
      </c>
      <c r="LK98">
        <v>0</v>
      </c>
      <c r="LL98">
        <v>0</v>
      </c>
      <c r="LM98">
        <v>1</v>
      </c>
      <c r="LN98">
        <v>0</v>
      </c>
      <c r="LO98">
        <v>1</v>
      </c>
      <c r="LP98">
        <v>0.78</v>
      </c>
      <c r="LQ98">
        <v>0</v>
      </c>
      <c r="LR98">
        <v>3.0000000000000027E-3</v>
      </c>
      <c r="LS98">
        <v>0</v>
      </c>
      <c r="LT98">
        <v>0</v>
      </c>
      <c r="LU98">
        <v>0</v>
      </c>
      <c r="LV98">
        <v>0</v>
      </c>
      <c r="LW98">
        <v>0</v>
      </c>
      <c r="LX98">
        <v>0</v>
      </c>
      <c r="LY98">
        <v>4.5000000000000009</v>
      </c>
      <c r="LZ98">
        <v>0</v>
      </c>
      <c r="MA98">
        <v>0</v>
      </c>
      <c r="MB98">
        <v>0</v>
      </c>
      <c r="MC98">
        <v>0</v>
      </c>
      <c r="MD98">
        <v>0</v>
      </c>
      <c r="ME98">
        <v>0</v>
      </c>
      <c r="MF98">
        <v>0</v>
      </c>
      <c r="MG98">
        <v>0</v>
      </c>
      <c r="MH98">
        <v>0</v>
      </c>
      <c r="MI98">
        <v>0</v>
      </c>
      <c r="MJ98">
        <v>0</v>
      </c>
      <c r="MK98">
        <v>0</v>
      </c>
      <c r="ML98">
        <v>0</v>
      </c>
      <c r="MM98">
        <v>0</v>
      </c>
      <c r="MN98">
        <v>0</v>
      </c>
      <c r="MO98">
        <v>0</v>
      </c>
      <c r="MP98">
        <v>0</v>
      </c>
      <c r="MQ98">
        <v>0</v>
      </c>
    </row>
    <row r="99" spans="1:355" x14ac:dyDescent="0.2">
      <c r="A99" t="str">
        <v>GS Simplified</v>
      </c>
      <c r="B99" t="str">
        <v>“The Gold Standard Simplified Methodology for Efficient Cookstoves” February 2013</v>
      </c>
      <c r="C99" t="str">
        <v>GS 3018</v>
      </c>
      <c r="D99" t="str">
        <v>2nd MR 2015-2017</v>
      </c>
      <c r="E99" t="str">
        <v>Age 1-2</v>
      </c>
      <c r="F99">
        <v>27096</v>
      </c>
      <c r="G99" t="str">
        <v>firewood</v>
      </c>
      <c r="H99">
        <v>157</v>
      </c>
      <c r="I99">
        <v>4.7267800692458225E-3</v>
      </c>
      <c r="J99">
        <v>4.7066682713133327E-3</v>
      </c>
      <c r="K99" t="str">
        <v>gs_simple_firewood</v>
      </c>
      <c r="L99">
        <v>1</v>
      </c>
      <c r="M99" t="str">
        <v>Asia</v>
      </c>
      <c r="N99" t="str">
        <v>Nepal</v>
      </c>
      <c r="O99" t="str">
        <v>districts Doti, Dadeldhura, Baitadi, Achham, Darchula, Bajhang &amp; Bajura (in color) in which ICS may be installed. </v>
      </c>
      <c r="P99">
        <v>4.3</v>
      </c>
      <c r="Q99">
        <v>0.86</v>
      </c>
      <c r="R99">
        <v>0.48699999999999999</v>
      </c>
      <c r="S99">
        <v>0.57199999999999995</v>
      </c>
      <c r="T99">
        <v>91</v>
      </c>
      <c r="U99">
        <v>0</v>
      </c>
      <c r="V99">
        <v>365</v>
      </c>
      <c r="W99">
        <v>0</v>
      </c>
      <c r="X99">
        <v>33215</v>
      </c>
      <c r="Y99">
        <v>1</v>
      </c>
      <c r="Z99">
        <v>0</v>
      </c>
      <c r="AA99">
        <v>0</v>
      </c>
      <c r="AB99">
        <v>0</v>
      </c>
      <c r="AC99">
        <v>0</v>
      </c>
      <c r="AD99">
        <v>0</v>
      </c>
      <c r="AE99">
        <v>0</v>
      </c>
      <c r="AF99">
        <v>0</v>
      </c>
      <c r="AG99">
        <v>0</v>
      </c>
      <c r="AH99">
        <v>0</v>
      </c>
      <c r="AI99">
        <v>0</v>
      </c>
      <c r="AJ99">
        <v>0</v>
      </c>
      <c r="AK99">
        <v>0</v>
      </c>
      <c r="AL99">
        <v>0</v>
      </c>
      <c r="AM99">
        <v>11.043835616438354</v>
      </c>
      <c r="AN99">
        <v>0</v>
      </c>
      <c r="AO99">
        <v>0</v>
      </c>
      <c r="AP99">
        <v>0</v>
      </c>
      <c r="AQ99">
        <v>0</v>
      </c>
      <c r="AR99">
        <v>0</v>
      </c>
      <c r="AS99">
        <v>0</v>
      </c>
      <c r="AT99">
        <v>0</v>
      </c>
      <c r="AU99">
        <v>0</v>
      </c>
      <c r="AV99">
        <v>0</v>
      </c>
      <c r="AW99">
        <v>0</v>
      </c>
      <c r="AX99">
        <v>0</v>
      </c>
      <c r="AY99">
        <v>0</v>
      </c>
      <c r="AZ99">
        <v>0</v>
      </c>
      <c r="BA99">
        <v>0</v>
      </c>
      <c r="BB99">
        <v>0</v>
      </c>
      <c r="BC99">
        <v>0.1</v>
      </c>
      <c r="BD99">
        <v>0</v>
      </c>
      <c r="BE99">
        <v>0</v>
      </c>
      <c r="BF99">
        <v>0</v>
      </c>
      <c r="BG99">
        <v>0</v>
      </c>
      <c r="BH99">
        <v>0</v>
      </c>
      <c r="BI99">
        <v>0</v>
      </c>
      <c r="BJ99">
        <v>0</v>
      </c>
      <c r="BK99">
        <v>0</v>
      </c>
      <c r="BL99">
        <v>0</v>
      </c>
      <c r="BM99">
        <v>0</v>
      </c>
      <c r="BN99">
        <v>0</v>
      </c>
      <c r="BO99">
        <v>0</v>
      </c>
      <c r="BP99">
        <v>0</v>
      </c>
      <c r="BQ99">
        <v>1.5599999999999999E-2</v>
      </c>
      <c r="BR99">
        <v>0</v>
      </c>
      <c r="BS99">
        <v>0</v>
      </c>
      <c r="BT99">
        <v>0</v>
      </c>
      <c r="BU99">
        <v>0</v>
      </c>
      <c r="BV99">
        <v>0</v>
      </c>
      <c r="BW99">
        <v>112</v>
      </c>
      <c r="BX99">
        <v>0</v>
      </c>
      <c r="BY99">
        <v>0</v>
      </c>
      <c r="BZ99">
        <v>0</v>
      </c>
      <c r="CA99">
        <v>0</v>
      </c>
      <c r="CB99">
        <v>0</v>
      </c>
      <c r="CC99">
        <v>0</v>
      </c>
      <c r="CD99">
        <v>29.17</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1</v>
      </c>
      <c r="FR99">
        <v>0</v>
      </c>
      <c r="FS99">
        <v>0</v>
      </c>
      <c r="FT99">
        <v>0</v>
      </c>
      <c r="FU99">
        <v>0</v>
      </c>
      <c r="FV99">
        <v>0</v>
      </c>
      <c r="FW99">
        <v>0</v>
      </c>
      <c r="FX99">
        <v>4.9747007281253852</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0.222</v>
      </c>
      <c r="GU99">
        <v>0</v>
      </c>
      <c r="GV99">
        <v>0</v>
      </c>
      <c r="GW99">
        <v>0</v>
      </c>
      <c r="GX99">
        <v>0</v>
      </c>
      <c r="GY99">
        <v>0</v>
      </c>
      <c r="GZ99">
        <v>0</v>
      </c>
      <c r="HA99">
        <v>0</v>
      </c>
      <c r="HB99">
        <v>0</v>
      </c>
      <c r="HC99">
        <v>0</v>
      </c>
      <c r="HD99">
        <v>0</v>
      </c>
      <c r="HE99">
        <v>0</v>
      </c>
      <c r="HF99">
        <v>0</v>
      </c>
      <c r="HG99">
        <v>0</v>
      </c>
      <c r="HH99">
        <v>1.5599999999999999E-2</v>
      </c>
      <c r="HI99">
        <v>0</v>
      </c>
      <c r="HJ99">
        <v>0</v>
      </c>
      <c r="HK99">
        <v>0</v>
      </c>
      <c r="HL99">
        <v>0</v>
      </c>
      <c r="HM99">
        <v>0</v>
      </c>
      <c r="HN99">
        <v>112</v>
      </c>
      <c r="HO99">
        <v>0</v>
      </c>
      <c r="HP99">
        <v>0</v>
      </c>
      <c r="HQ99">
        <v>0</v>
      </c>
      <c r="HR99">
        <v>0</v>
      </c>
      <c r="HS99">
        <v>0</v>
      </c>
      <c r="HT99">
        <v>0</v>
      </c>
      <c r="HU99">
        <v>29.17</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0</v>
      </c>
      <c r="JV99">
        <v>0</v>
      </c>
      <c r="JW99">
        <v>0</v>
      </c>
      <c r="JX99">
        <v>0</v>
      </c>
      <c r="JY99">
        <v>0</v>
      </c>
      <c r="JZ99">
        <v>0</v>
      </c>
      <c r="KA99">
        <v>0</v>
      </c>
      <c r="KB99">
        <v>0</v>
      </c>
      <c r="KC99">
        <v>0</v>
      </c>
      <c r="KD99">
        <v>0</v>
      </c>
      <c r="KE99">
        <v>0</v>
      </c>
      <c r="KF99">
        <v>0</v>
      </c>
      <c r="KG99">
        <v>0</v>
      </c>
      <c r="KH99">
        <v>0</v>
      </c>
      <c r="KI99">
        <v>0</v>
      </c>
      <c r="KJ99">
        <v>0</v>
      </c>
      <c r="KK99">
        <v>0</v>
      </c>
      <c r="KL99">
        <v>0</v>
      </c>
      <c r="KM99">
        <v>0</v>
      </c>
      <c r="KN99">
        <v>0</v>
      </c>
      <c r="KO99">
        <v>0</v>
      </c>
      <c r="KP99">
        <v>0</v>
      </c>
      <c r="KQ99">
        <v>0</v>
      </c>
      <c r="KR99">
        <v>0</v>
      </c>
      <c r="KS99">
        <v>0</v>
      </c>
      <c r="KT99">
        <v>0</v>
      </c>
      <c r="KU99">
        <v>0</v>
      </c>
      <c r="KV99">
        <v>0</v>
      </c>
      <c r="KW99">
        <v>0</v>
      </c>
      <c r="KX99">
        <v>0</v>
      </c>
      <c r="KY99">
        <v>0</v>
      </c>
      <c r="KZ99">
        <v>0</v>
      </c>
      <c r="LA99">
        <v>0</v>
      </c>
      <c r="LB99">
        <v>0</v>
      </c>
      <c r="LC99">
        <v>0</v>
      </c>
      <c r="LD99">
        <v>0</v>
      </c>
      <c r="LE99">
        <v>0</v>
      </c>
      <c r="LF99">
        <v>0</v>
      </c>
      <c r="LG99">
        <v>0</v>
      </c>
      <c r="LH99">
        <v>0.432</v>
      </c>
      <c r="LI99">
        <v>1</v>
      </c>
      <c r="LJ99">
        <v>0</v>
      </c>
      <c r="LK99">
        <v>0</v>
      </c>
      <c r="LL99">
        <v>0</v>
      </c>
      <c r="LM99">
        <v>1</v>
      </c>
      <c r="LN99">
        <v>0</v>
      </c>
      <c r="LO99">
        <v>1</v>
      </c>
      <c r="LP99">
        <v>0.78</v>
      </c>
      <c r="LQ99">
        <v>0</v>
      </c>
      <c r="LR99">
        <v>8.2999999999999963E-2</v>
      </c>
      <c r="LS99">
        <v>0</v>
      </c>
      <c r="LT99">
        <v>0</v>
      </c>
      <c r="LU99">
        <v>0</v>
      </c>
      <c r="LV99">
        <v>0</v>
      </c>
      <c r="LW99">
        <v>0</v>
      </c>
      <c r="LX99">
        <v>0</v>
      </c>
      <c r="LY99">
        <v>1.5034965034965035</v>
      </c>
      <c r="LZ99">
        <v>0</v>
      </c>
      <c r="MA99">
        <v>0</v>
      </c>
      <c r="MB99">
        <v>0</v>
      </c>
      <c r="MC99">
        <v>0</v>
      </c>
      <c r="MD99">
        <v>0</v>
      </c>
      <c r="ME99">
        <v>0</v>
      </c>
      <c r="MF99">
        <v>0</v>
      </c>
      <c r="MG99">
        <v>0</v>
      </c>
      <c r="MH99">
        <v>0</v>
      </c>
      <c r="MI99">
        <v>0</v>
      </c>
      <c r="MJ99">
        <v>0</v>
      </c>
      <c r="MK99">
        <v>0</v>
      </c>
      <c r="ML99">
        <v>0</v>
      </c>
      <c r="MM99">
        <v>0</v>
      </c>
      <c r="MN99">
        <v>0</v>
      </c>
      <c r="MO99">
        <v>0</v>
      </c>
      <c r="MP99">
        <v>0</v>
      </c>
      <c r="MQ99">
        <v>0</v>
      </c>
    </row>
    <row r="100" spans="1:355" x14ac:dyDescent="0.2">
      <c r="A100" t="str">
        <v>GS Simplified</v>
      </c>
      <c r="B100" t="str">
        <v>“The Gold Standard Simplified Methodology for Efficient Cookstoves” February 2013</v>
      </c>
      <c r="C100" t="str">
        <v>GS 3018</v>
      </c>
      <c r="D100" t="str">
        <v>2nd MR 2015-2017</v>
      </c>
      <c r="E100" t="str">
        <v>Age 2-3</v>
      </c>
      <c r="F100">
        <v>27096</v>
      </c>
      <c r="G100" t="str">
        <v>firewood</v>
      </c>
      <c r="H100">
        <v>4403</v>
      </c>
      <c r="I100">
        <v>3.0986421008554169E-3</v>
      </c>
      <c r="J100">
        <v>3.1054822250656429E-3</v>
      </c>
      <c r="K100" t="str">
        <v>gs_simple_firewood</v>
      </c>
      <c r="L100">
        <v>1</v>
      </c>
      <c r="M100" t="str">
        <v>Asia</v>
      </c>
      <c r="N100" t="str">
        <v>Nepal</v>
      </c>
      <c r="O100" t="str">
        <v>districts Doti, Dadeldhura, Baitadi, Achham, Darchula, Bajhang &amp; Bajura (in color) in which ICS may be installed. </v>
      </c>
      <c r="P100">
        <v>4.3</v>
      </c>
      <c r="Q100">
        <v>0.86</v>
      </c>
      <c r="R100">
        <v>0.48699999999999999</v>
      </c>
      <c r="S100">
        <v>0.57199999999999995</v>
      </c>
      <c r="T100">
        <v>3893</v>
      </c>
      <c r="U100">
        <v>0</v>
      </c>
      <c r="V100">
        <v>365</v>
      </c>
      <c r="W100">
        <v>0</v>
      </c>
      <c r="X100">
        <v>1420945</v>
      </c>
      <c r="Y100">
        <v>1</v>
      </c>
      <c r="Z100">
        <v>0</v>
      </c>
      <c r="AA100">
        <v>0</v>
      </c>
      <c r="AB100">
        <v>0</v>
      </c>
      <c r="AC100">
        <v>0</v>
      </c>
      <c r="AD100">
        <v>0</v>
      </c>
      <c r="AE100">
        <v>0</v>
      </c>
      <c r="AF100">
        <v>0</v>
      </c>
      <c r="AG100">
        <v>0</v>
      </c>
      <c r="AH100">
        <v>0</v>
      </c>
      <c r="AI100">
        <v>0</v>
      </c>
      <c r="AJ100">
        <v>0</v>
      </c>
      <c r="AK100">
        <v>0</v>
      </c>
      <c r="AL100">
        <v>0</v>
      </c>
      <c r="AM100">
        <v>11.043835616438354</v>
      </c>
      <c r="AN100">
        <v>0</v>
      </c>
      <c r="AO100">
        <v>0</v>
      </c>
      <c r="AP100">
        <v>0</v>
      </c>
      <c r="AQ100">
        <v>0</v>
      </c>
      <c r="AR100">
        <v>0</v>
      </c>
      <c r="AS100">
        <v>0</v>
      </c>
      <c r="AT100">
        <v>0</v>
      </c>
      <c r="AU100">
        <v>0</v>
      </c>
      <c r="AV100">
        <v>0</v>
      </c>
      <c r="AW100">
        <v>0</v>
      </c>
      <c r="AX100">
        <v>0</v>
      </c>
      <c r="AY100">
        <v>0</v>
      </c>
      <c r="AZ100">
        <v>0</v>
      </c>
      <c r="BA100">
        <v>0</v>
      </c>
      <c r="BB100">
        <v>0</v>
      </c>
      <c r="BC100">
        <v>0.1</v>
      </c>
      <c r="BD100">
        <v>0</v>
      </c>
      <c r="BE100">
        <v>0</v>
      </c>
      <c r="BF100">
        <v>0</v>
      </c>
      <c r="BG100">
        <v>0</v>
      </c>
      <c r="BH100">
        <v>0</v>
      </c>
      <c r="BI100">
        <v>0</v>
      </c>
      <c r="BJ100">
        <v>0</v>
      </c>
      <c r="BK100">
        <v>0</v>
      </c>
      <c r="BL100">
        <v>0</v>
      </c>
      <c r="BM100">
        <v>0</v>
      </c>
      <c r="BN100">
        <v>0</v>
      </c>
      <c r="BO100">
        <v>0</v>
      </c>
      <c r="BP100">
        <v>0</v>
      </c>
      <c r="BQ100">
        <v>1.5599999999999999E-2</v>
      </c>
      <c r="BR100">
        <v>0</v>
      </c>
      <c r="BS100">
        <v>0</v>
      </c>
      <c r="BT100">
        <v>0</v>
      </c>
      <c r="BU100">
        <v>0</v>
      </c>
      <c r="BV100">
        <v>0</v>
      </c>
      <c r="BW100">
        <v>112</v>
      </c>
      <c r="BX100">
        <v>0</v>
      </c>
      <c r="BY100">
        <v>0</v>
      </c>
      <c r="BZ100">
        <v>0</v>
      </c>
      <c r="CA100">
        <v>0</v>
      </c>
      <c r="CB100">
        <v>0</v>
      </c>
      <c r="CC100">
        <v>0</v>
      </c>
      <c r="CD100">
        <v>29.17</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1</v>
      </c>
      <c r="FR100">
        <v>0</v>
      </c>
      <c r="FS100">
        <v>0</v>
      </c>
      <c r="FT100">
        <v>0</v>
      </c>
      <c r="FU100">
        <v>0</v>
      </c>
      <c r="FV100">
        <v>0</v>
      </c>
      <c r="FW100">
        <v>0</v>
      </c>
      <c r="FX100">
        <v>5.019925280199252</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0.22</v>
      </c>
      <c r="GU100">
        <v>0</v>
      </c>
      <c r="GV100">
        <v>0</v>
      </c>
      <c r="GW100">
        <v>0</v>
      </c>
      <c r="GX100">
        <v>0</v>
      </c>
      <c r="GY100">
        <v>0</v>
      </c>
      <c r="GZ100">
        <v>0</v>
      </c>
      <c r="HA100">
        <v>0</v>
      </c>
      <c r="HB100">
        <v>0</v>
      </c>
      <c r="HC100">
        <v>0</v>
      </c>
      <c r="HD100">
        <v>0</v>
      </c>
      <c r="HE100">
        <v>0</v>
      </c>
      <c r="HF100">
        <v>0</v>
      </c>
      <c r="HG100">
        <v>0</v>
      </c>
      <c r="HH100">
        <v>1.5599999999999999E-2</v>
      </c>
      <c r="HI100">
        <v>0</v>
      </c>
      <c r="HJ100">
        <v>0</v>
      </c>
      <c r="HK100">
        <v>0</v>
      </c>
      <c r="HL100">
        <v>0</v>
      </c>
      <c r="HM100">
        <v>0</v>
      </c>
      <c r="HN100">
        <v>112</v>
      </c>
      <c r="HO100">
        <v>0</v>
      </c>
      <c r="HP100">
        <v>0</v>
      </c>
      <c r="HQ100">
        <v>0</v>
      </c>
      <c r="HR100">
        <v>0</v>
      </c>
      <c r="HS100">
        <v>0</v>
      </c>
      <c r="HT100">
        <v>0</v>
      </c>
      <c r="HU100">
        <v>29.17</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0</v>
      </c>
      <c r="KD100">
        <v>0</v>
      </c>
      <c r="KE100">
        <v>0</v>
      </c>
      <c r="KF100">
        <v>0</v>
      </c>
      <c r="KG100">
        <v>0</v>
      </c>
      <c r="KH100">
        <v>0</v>
      </c>
      <c r="KI100">
        <v>0</v>
      </c>
      <c r="KJ100">
        <v>0</v>
      </c>
      <c r="KK100">
        <v>0</v>
      </c>
      <c r="KL100">
        <v>0</v>
      </c>
      <c r="KM100">
        <v>0</v>
      </c>
      <c r="KN100">
        <v>0</v>
      </c>
      <c r="KO100">
        <v>0</v>
      </c>
      <c r="KP100">
        <v>0</v>
      </c>
      <c r="KQ100">
        <v>0</v>
      </c>
      <c r="KR100">
        <v>0</v>
      </c>
      <c r="KS100">
        <v>0</v>
      </c>
      <c r="KT100">
        <v>0</v>
      </c>
      <c r="KU100">
        <v>0</v>
      </c>
      <c r="KV100">
        <v>0</v>
      </c>
      <c r="KW100">
        <v>0</v>
      </c>
      <c r="KX100">
        <v>0</v>
      </c>
      <c r="KY100">
        <v>0</v>
      </c>
      <c r="KZ100">
        <v>0</v>
      </c>
      <c r="LA100">
        <v>0</v>
      </c>
      <c r="LB100">
        <v>0</v>
      </c>
      <c r="LC100">
        <v>0</v>
      </c>
      <c r="LD100">
        <v>0</v>
      </c>
      <c r="LE100">
        <v>0</v>
      </c>
      <c r="LF100">
        <v>0</v>
      </c>
      <c r="LG100">
        <v>0</v>
      </c>
      <c r="LH100">
        <v>0.28499999999999998</v>
      </c>
      <c r="LI100">
        <v>1</v>
      </c>
      <c r="LJ100">
        <v>0</v>
      </c>
      <c r="LK100">
        <v>0</v>
      </c>
      <c r="LL100">
        <v>0</v>
      </c>
      <c r="LM100">
        <v>1</v>
      </c>
      <c r="LN100">
        <v>0</v>
      </c>
      <c r="LO100">
        <v>1</v>
      </c>
      <c r="LP100">
        <v>0.78</v>
      </c>
      <c r="LQ100">
        <v>0</v>
      </c>
      <c r="LR100">
        <v>7.5999999999999956E-2</v>
      </c>
      <c r="LS100">
        <v>0</v>
      </c>
      <c r="LT100">
        <v>0</v>
      </c>
      <c r="LU100">
        <v>0</v>
      </c>
      <c r="LV100">
        <v>0</v>
      </c>
      <c r="LW100">
        <v>0</v>
      </c>
      <c r="LX100">
        <v>0</v>
      </c>
      <c r="LY100">
        <v>1.5034965034965035</v>
      </c>
      <c r="LZ100">
        <v>0</v>
      </c>
      <c r="MA100">
        <v>0</v>
      </c>
      <c r="MB100">
        <v>0</v>
      </c>
      <c r="MC100">
        <v>0</v>
      </c>
      <c r="MD100">
        <v>0</v>
      </c>
      <c r="ME100">
        <v>0</v>
      </c>
      <c r="MF100">
        <v>0</v>
      </c>
      <c r="MG100">
        <v>0</v>
      </c>
      <c r="MH100">
        <v>0</v>
      </c>
      <c r="MI100">
        <v>0</v>
      </c>
      <c r="MJ100">
        <v>0</v>
      </c>
      <c r="MK100">
        <v>0</v>
      </c>
      <c r="ML100">
        <v>0</v>
      </c>
      <c r="MM100">
        <v>0</v>
      </c>
      <c r="MN100">
        <v>0</v>
      </c>
      <c r="MO100">
        <v>0</v>
      </c>
      <c r="MP100">
        <v>0</v>
      </c>
      <c r="MQ100">
        <v>0</v>
      </c>
    </row>
    <row r="101" spans="1:355" x14ac:dyDescent="0.2">
      <c r="A101" t="str">
        <v>GS Simplified</v>
      </c>
      <c r="B101" t="str">
        <v>“The Gold Standard Simplified Methodology for Efficient Cookstoves” February 2013</v>
      </c>
      <c r="C101" t="str">
        <v>GS 3018</v>
      </c>
      <c r="D101" t="str">
        <v>2nd MR 2015-2017</v>
      </c>
      <c r="E101" t="str">
        <v>Age 3-4</v>
      </c>
      <c r="F101">
        <v>27096</v>
      </c>
      <c r="G101" t="str">
        <v>firewood</v>
      </c>
      <c r="H101">
        <v>3035</v>
      </c>
      <c r="I101">
        <v>1.5594652087679453E-3</v>
      </c>
      <c r="J101">
        <v>1.5594184876159701E-3</v>
      </c>
      <c r="K101" t="str">
        <v>gs_simple_firewood</v>
      </c>
      <c r="L101">
        <v>1</v>
      </c>
      <c r="M101" t="str">
        <v>Asia</v>
      </c>
      <c r="N101" t="str">
        <v>Nepal</v>
      </c>
      <c r="O101" t="str">
        <v>districts Doti, Dadeldhura, Baitadi, Achham, Darchula, Bajhang &amp; Bajura (in color) in which ICS may be installed. </v>
      </c>
      <c r="P101">
        <v>4.3</v>
      </c>
      <c r="Q101">
        <v>0.86</v>
      </c>
      <c r="R101">
        <v>0.48699999999999999</v>
      </c>
      <c r="S101">
        <v>0.57199999999999995</v>
      </c>
      <c r="T101">
        <v>5332</v>
      </c>
      <c r="U101">
        <v>0</v>
      </c>
      <c r="V101">
        <v>365</v>
      </c>
      <c r="W101">
        <v>0</v>
      </c>
      <c r="X101">
        <v>1946180</v>
      </c>
      <c r="Y101">
        <v>1</v>
      </c>
      <c r="Z101">
        <v>0</v>
      </c>
      <c r="AA101">
        <v>0</v>
      </c>
      <c r="AB101">
        <v>0</v>
      </c>
      <c r="AC101">
        <v>0</v>
      </c>
      <c r="AD101">
        <v>0</v>
      </c>
      <c r="AE101">
        <v>0</v>
      </c>
      <c r="AF101">
        <v>0</v>
      </c>
      <c r="AG101">
        <v>0</v>
      </c>
      <c r="AH101">
        <v>0</v>
      </c>
      <c r="AI101">
        <v>0</v>
      </c>
      <c r="AJ101">
        <v>0</v>
      </c>
      <c r="AK101">
        <v>0</v>
      </c>
      <c r="AL101">
        <v>0</v>
      </c>
      <c r="AM101">
        <v>11.043835616438354</v>
      </c>
      <c r="AN101">
        <v>0</v>
      </c>
      <c r="AO101">
        <v>0</v>
      </c>
      <c r="AP101">
        <v>0</v>
      </c>
      <c r="AQ101">
        <v>0</v>
      </c>
      <c r="AR101">
        <v>0</v>
      </c>
      <c r="AS101">
        <v>0</v>
      </c>
      <c r="AT101">
        <v>0</v>
      </c>
      <c r="AU101">
        <v>0</v>
      </c>
      <c r="AV101">
        <v>0</v>
      </c>
      <c r="AW101">
        <v>0</v>
      </c>
      <c r="AX101">
        <v>0</v>
      </c>
      <c r="AY101">
        <v>0</v>
      </c>
      <c r="AZ101">
        <v>0</v>
      </c>
      <c r="BA101">
        <v>0</v>
      </c>
      <c r="BB101">
        <v>0</v>
      </c>
      <c r="BC101">
        <v>0.1</v>
      </c>
      <c r="BD101">
        <v>0</v>
      </c>
      <c r="BE101">
        <v>0</v>
      </c>
      <c r="BF101">
        <v>0</v>
      </c>
      <c r="BG101">
        <v>0</v>
      </c>
      <c r="BH101">
        <v>0</v>
      </c>
      <c r="BI101">
        <v>0</v>
      </c>
      <c r="BJ101">
        <v>0</v>
      </c>
      <c r="BK101">
        <v>0</v>
      </c>
      <c r="BL101">
        <v>0</v>
      </c>
      <c r="BM101">
        <v>0</v>
      </c>
      <c r="BN101">
        <v>0</v>
      </c>
      <c r="BO101">
        <v>0</v>
      </c>
      <c r="BP101">
        <v>0</v>
      </c>
      <c r="BQ101">
        <v>1.5599999999999999E-2</v>
      </c>
      <c r="BR101">
        <v>0</v>
      </c>
      <c r="BS101">
        <v>0</v>
      </c>
      <c r="BT101">
        <v>0</v>
      </c>
      <c r="BU101">
        <v>0</v>
      </c>
      <c r="BV101">
        <v>0</v>
      </c>
      <c r="BW101">
        <v>112</v>
      </c>
      <c r="BX101">
        <v>0</v>
      </c>
      <c r="BY101">
        <v>0</v>
      </c>
      <c r="BZ101">
        <v>0</v>
      </c>
      <c r="CA101">
        <v>0</v>
      </c>
      <c r="CB101">
        <v>0</v>
      </c>
      <c r="CC101">
        <v>0</v>
      </c>
      <c r="CD101">
        <v>29.17</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1</v>
      </c>
      <c r="FR101">
        <v>0</v>
      </c>
      <c r="FS101">
        <v>0</v>
      </c>
      <c r="FT101">
        <v>0</v>
      </c>
      <c r="FU101">
        <v>0</v>
      </c>
      <c r="FV101">
        <v>0</v>
      </c>
      <c r="FW101">
        <v>0</v>
      </c>
      <c r="FX101">
        <v>5.0659796405680524</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0.218</v>
      </c>
      <c r="GU101">
        <v>0</v>
      </c>
      <c r="GV101">
        <v>0</v>
      </c>
      <c r="GW101">
        <v>0</v>
      </c>
      <c r="GX101">
        <v>0</v>
      </c>
      <c r="GY101">
        <v>0</v>
      </c>
      <c r="GZ101">
        <v>0</v>
      </c>
      <c r="HA101">
        <v>0</v>
      </c>
      <c r="HB101">
        <v>0</v>
      </c>
      <c r="HC101">
        <v>0</v>
      </c>
      <c r="HD101">
        <v>0</v>
      </c>
      <c r="HE101">
        <v>0</v>
      </c>
      <c r="HF101">
        <v>0</v>
      </c>
      <c r="HG101">
        <v>0</v>
      </c>
      <c r="HH101">
        <v>1.5599999999999999E-2</v>
      </c>
      <c r="HI101">
        <v>0</v>
      </c>
      <c r="HJ101">
        <v>0</v>
      </c>
      <c r="HK101">
        <v>0</v>
      </c>
      <c r="HL101">
        <v>0</v>
      </c>
      <c r="HM101">
        <v>0</v>
      </c>
      <c r="HN101">
        <v>112</v>
      </c>
      <c r="HO101">
        <v>0</v>
      </c>
      <c r="HP101">
        <v>0</v>
      </c>
      <c r="HQ101">
        <v>0</v>
      </c>
      <c r="HR101">
        <v>0</v>
      </c>
      <c r="HS101">
        <v>0</v>
      </c>
      <c r="HT101">
        <v>0</v>
      </c>
      <c r="HU101">
        <v>29.17</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c r="KC101">
        <v>0</v>
      </c>
      <c r="KD101">
        <v>0</v>
      </c>
      <c r="KE101">
        <v>0</v>
      </c>
      <c r="KF101">
        <v>0</v>
      </c>
      <c r="KG101">
        <v>0</v>
      </c>
      <c r="KH101">
        <v>0</v>
      </c>
      <c r="KI101">
        <v>0</v>
      </c>
      <c r="KJ101">
        <v>0</v>
      </c>
      <c r="KK101">
        <v>0</v>
      </c>
      <c r="KL101">
        <v>0</v>
      </c>
      <c r="KM101">
        <v>0</v>
      </c>
      <c r="KN101">
        <v>0</v>
      </c>
      <c r="KO101">
        <v>0</v>
      </c>
      <c r="KP101">
        <v>0</v>
      </c>
      <c r="KQ101">
        <v>0</v>
      </c>
      <c r="KR101">
        <v>0</v>
      </c>
      <c r="KS101">
        <v>0</v>
      </c>
      <c r="KT101">
        <v>0</v>
      </c>
      <c r="KU101">
        <v>0</v>
      </c>
      <c r="KV101">
        <v>0</v>
      </c>
      <c r="KW101">
        <v>0</v>
      </c>
      <c r="KX101">
        <v>0</v>
      </c>
      <c r="KY101">
        <v>0</v>
      </c>
      <c r="KZ101">
        <v>0</v>
      </c>
      <c r="LA101">
        <v>0</v>
      </c>
      <c r="LB101">
        <v>0</v>
      </c>
      <c r="LC101">
        <v>0</v>
      </c>
      <c r="LD101">
        <v>0</v>
      </c>
      <c r="LE101">
        <v>0</v>
      </c>
      <c r="LF101">
        <v>0</v>
      </c>
      <c r="LG101">
        <v>0</v>
      </c>
      <c r="LH101">
        <v>0.14499999999999999</v>
      </c>
      <c r="LI101">
        <v>1</v>
      </c>
      <c r="LJ101">
        <v>0</v>
      </c>
      <c r="LK101">
        <v>0</v>
      </c>
      <c r="LL101">
        <v>0</v>
      </c>
      <c r="LM101">
        <v>1</v>
      </c>
      <c r="LN101">
        <v>0</v>
      </c>
      <c r="LO101">
        <v>1</v>
      </c>
      <c r="LP101">
        <v>0.78</v>
      </c>
      <c r="LQ101">
        <v>0</v>
      </c>
      <c r="LR101">
        <v>8.0999999999999961E-2</v>
      </c>
      <c r="LS101">
        <v>0</v>
      </c>
      <c r="LT101">
        <v>0</v>
      </c>
      <c r="LU101">
        <v>0</v>
      </c>
      <c r="LV101">
        <v>0</v>
      </c>
      <c r="LW101">
        <v>0</v>
      </c>
      <c r="LX101">
        <v>0</v>
      </c>
      <c r="LY101">
        <v>1.5034965034965035</v>
      </c>
      <c r="LZ101">
        <v>0</v>
      </c>
      <c r="MA101">
        <v>0</v>
      </c>
      <c r="MB101">
        <v>0</v>
      </c>
      <c r="MC101">
        <v>0</v>
      </c>
      <c r="MD101">
        <v>0</v>
      </c>
      <c r="ME101">
        <v>0</v>
      </c>
      <c r="MF101">
        <v>0</v>
      </c>
      <c r="MG101">
        <v>0</v>
      </c>
      <c r="MH101">
        <v>0</v>
      </c>
      <c r="MI101">
        <v>0</v>
      </c>
      <c r="MJ101">
        <v>0</v>
      </c>
      <c r="MK101">
        <v>0</v>
      </c>
      <c r="ML101">
        <v>0</v>
      </c>
      <c r="MM101">
        <v>0</v>
      </c>
      <c r="MN101">
        <v>0</v>
      </c>
      <c r="MO101">
        <v>0</v>
      </c>
      <c r="MP101">
        <v>0</v>
      </c>
      <c r="MQ101">
        <v>0</v>
      </c>
    </row>
    <row r="102" spans="1:355" x14ac:dyDescent="0.2">
      <c r="A102" t="str">
        <v>GS TPDDTEC</v>
      </c>
      <c r="B102" t="str">
        <v>GS TPDDTEC v1</v>
      </c>
      <c r="C102" t="str">
        <v>GS1267</v>
      </c>
      <c r="D102" t="str">
        <v>1st</v>
      </c>
      <c r="E102">
        <v>0</v>
      </c>
      <c r="F102">
        <v>59891</v>
      </c>
      <c r="G102" t="str">
        <v>firewood</v>
      </c>
      <c r="H102">
        <v>6515</v>
      </c>
      <c r="I102">
        <v>1.9202824863752788E-2</v>
      </c>
      <c r="J102">
        <v>1.8466536989589041E-2</v>
      </c>
      <c r="K102" t="str">
        <v>gs_imp_firewood</v>
      </c>
      <c r="L102">
        <v>1</v>
      </c>
      <c r="M102" t="str">
        <v>Sub-Saharan Africa</v>
      </c>
      <c r="N102" t="str">
        <v>Rwanda</v>
      </c>
      <c r="O102" t="str">
        <v>Eastern Province- Bugesera (formerly kigali-ngali admin unit)</v>
      </c>
      <c r="P102">
        <v>4.3</v>
      </c>
      <c r="Q102">
        <v>0.98</v>
      </c>
      <c r="R102">
        <v>0.48299999999999998</v>
      </c>
      <c r="S102">
        <v>0.501</v>
      </c>
      <c r="T102">
        <v>339273</v>
      </c>
      <c r="U102">
        <v>0</v>
      </c>
      <c r="V102">
        <v>1</v>
      </c>
      <c r="W102">
        <v>0</v>
      </c>
      <c r="X102">
        <v>339273</v>
      </c>
      <c r="Y102">
        <v>1</v>
      </c>
      <c r="Z102">
        <v>0</v>
      </c>
      <c r="AA102">
        <v>0</v>
      </c>
      <c r="AB102">
        <v>0</v>
      </c>
      <c r="AC102">
        <v>0</v>
      </c>
      <c r="AD102">
        <v>0</v>
      </c>
      <c r="AE102">
        <v>0</v>
      </c>
      <c r="AF102">
        <v>0</v>
      </c>
      <c r="AG102">
        <v>0</v>
      </c>
      <c r="AH102">
        <v>0</v>
      </c>
      <c r="AI102">
        <v>0</v>
      </c>
      <c r="AJ102">
        <v>0</v>
      </c>
      <c r="AK102">
        <v>0</v>
      </c>
      <c r="AL102">
        <v>0</v>
      </c>
      <c r="AM102">
        <v>13.615999999999998</v>
      </c>
      <c r="AN102">
        <v>0</v>
      </c>
      <c r="AO102">
        <v>0</v>
      </c>
      <c r="AP102">
        <v>0</v>
      </c>
      <c r="AQ102">
        <v>0</v>
      </c>
      <c r="AR102">
        <v>0</v>
      </c>
      <c r="AS102">
        <v>0</v>
      </c>
      <c r="AT102">
        <v>0</v>
      </c>
      <c r="AU102">
        <v>0</v>
      </c>
      <c r="AV102">
        <v>0</v>
      </c>
      <c r="AW102">
        <v>0</v>
      </c>
      <c r="AX102">
        <v>0</v>
      </c>
      <c r="AY102">
        <v>0</v>
      </c>
      <c r="AZ102">
        <v>0</v>
      </c>
      <c r="BA102">
        <v>0</v>
      </c>
      <c r="BB102">
        <v>0</v>
      </c>
      <c r="BC102">
        <v>0.1</v>
      </c>
      <c r="BD102">
        <v>0</v>
      </c>
      <c r="BE102">
        <v>0</v>
      </c>
      <c r="BF102">
        <v>0</v>
      </c>
      <c r="BG102">
        <v>0</v>
      </c>
      <c r="BH102">
        <v>0</v>
      </c>
      <c r="BI102">
        <v>0</v>
      </c>
      <c r="BJ102">
        <v>0</v>
      </c>
      <c r="BK102">
        <v>0</v>
      </c>
      <c r="BL102">
        <v>0</v>
      </c>
      <c r="BM102">
        <v>0</v>
      </c>
      <c r="BN102">
        <v>0</v>
      </c>
      <c r="BO102">
        <v>0</v>
      </c>
      <c r="BP102">
        <v>0</v>
      </c>
      <c r="BQ102">
        <v>1.4999999999999999E-2</v>
      </c>
      <c r="BR102">
        <v>0</v>
      </c>
      <c r="BS102">
        <v>0</v>
      </c>
      <c r="BT102">
        <v>0</v>
      </c>
      <c r="BU102">
        <v>0</v>
      </c>
      <c r="BV102">
        <v>0</v>
      </c>
      <c r="BW102">
        <v>112</v>
      </c>
      <c r="BX102">
        <v>0</v>
      </c>
      <c r="BY102">
        <v>0</v>
      </c>
      <c r="BZ102">
        <v>0</v>
      </c>
      <c r="CA102">
        <v>0</v>
      </c>
      <c r="CB102">
        <v>0</v>
      </c>
      <c r="CC102">
        <v>0</v>
      </c>
      <c r="CD102">
        <v>8.6920000000000002</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1</v>
      </c>
      <c r="FR102">
        <v>0</v>
      </c>
      <c r="FS102">
        <v>0</v>
      </c>
      <c r="FT102">
        <v>0</v>
      </c>
      <c r="FU102">
        <v>0</v>
      </c>
      <c r="FV102">
        <v>0</v>
      </c>
      <c r="FW102">
        <v>0</v>
      </c>
      <c r="FX102">
        <v>3.2227397260273971</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1.4999999999999999E-2</v>
      </c>
      <c r="HI102">
        <v>0</v>
      </c>
      <c r="HJ102">
        <v>0</v>
      </c>
      <c r="HK102">
        <v>0</v>
      </c>
      <c r="HL102">
        <v>0</v>
      </c>
      <c r="HM102">
        <v>0</v>
      </c>
      <c r="HN102">
        <v>112</v>
      </c>
      <c r="HO102">
        <v>0</v>
      </c>
      <c r="HP102">
        <v>0</v>
      </c>
      <c r="HQ102">
        <v>0</v>
      </c>
      <c r="HR102">
        <v>0</v>
      </c>
      <c r="HS102">
        <v>0</v>
      </c>
      <c r="HT102">
        <v>0</v>
      </c>
      <c r="HU102">
        <v>8.6920000000000002</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c r="KC102">
        <v>0</v>
      </c>
      <c r="KD102">
        <v>0</v>
      </c>
      <c r="KE102">
        <v>0</v>
      </c>
      <c r="KF102">
        <v>0</v>
      </c>
      <c r="KG102">
        <v>0</v>
      </c>
      <c r="KH102">
        <v>0</v>
      </c>
      <c r="KI102">
        <v>0</v>
      </c>
      <c r="KJ102">
        <v>0</v>
      </c>
      <c r="KK102">
        <v>0</v>
      </c>
      <c r="KL102">
        <v>0</v>
      </c>
      <c r="KM102">
        <v>0</v>
      </c>
      <c r="KN102">
        <v>0</v>
      </c>
      <c r="KO102">
        <v>0</v>
      </c>
      <c r="KP102">
        <v>0</v>
      </c>
      <c r="KQ102">
        <v>0</v>
      </c>
      <c r="KR102">
        <v>0</v>
      </c>
      <c r="KS102">
        <v>0</v>
      </c>
      <c r="KT102">
        <v>0</v>
      </c>
      <c r="KU102">
        <v>0</v>
      </c>
      <c r="KV102">
        <v>0</v>
      </c>
      <c r="KW102">
        <v>0</v>
      </c>
      <c r="KX102">
        <v>0</v>
      </c>
      <c r="KY102">
        <v>0</v>
      </c>
      <c r="KZ102">
        <v>0</v>
      </c>
      <c r="LA102">
        <v>0</v>
      </c>
      <c r="LB102">
        <v>0</v>
      </c>
      <c r="LC102">
        <v>0</v>
      </c>
      <c r="LD102">
        <v>0</v>
      </c>
      <c r="LE102">
        <v>0</v>
      </c>
      <c r="LF102">
        <v>0</v>
      </c>
      <c r="LG102">
        <v>0</v>
      </c>
      <c r="LH102">
        <v>1</v>
      </c>
      <c r="LI102">
        <v>1</v>
      </c>
      <c r="LJ102">
        <v>0</v>
      </c>
      <c r="LK102">
        <v>0</v>
      </c>
      <c r="LL102">
        <v>0</v>
      </c>
      <c r="LM102">
        <v>1</v>
      </c>
      <c r="LN102">
        <v>0</v>
      </c>
      <c r="LO102">
        <v>1</v>
      </c>
      <c r="LP102">
        <v>1</v>
      </c>
      <c r="LQ102">
        <v>0</v>
      </c>
      <c r="LR102">
        <v>0</v>
      </c>
      <c r="LS102">
        <v>0</v>
      </c>
      <c r="LT102">
        <v>0</v>
      </c>
      <c r="LU102">
        <v>0</v>
      </c>
      <c r="LV102">
        <v>0</v>
      </c>
      <c r="LW102">
        <v>0</v>
      </c>
      <c r="LX102">
        <v>0</v>
      </c>
      <c r="LY102">
        <v>1.9560878243512974</v>
      </c>
      <c r="LZ102">
        <v>0</v>
      </c>
      <c r="MA102">
        <v>0</v>
      </c>
      <c r="MB102">
        <v>0</v>
      </c>
      <c r="MC102">
        <v>0</v>
      </c>
      <c r="MD102">
        <v>0</v>
      </c>
      <c r="ME102">
        <v>0</v>
      </c>
      <c r="MF102">
        <v>0</v>
      </c>
      <c r="MG102">
        <v>0</v>
      </c>
      <c r="MH102">
        <v>0</v>
      </c>
      <c r="MI102">
        <v>0</v>
      </c>
      <c r="MJ102">
        <v>0</v>
      </c>
      <c r="MK102">
        <v>0</v>
      </c>
      <c r="ML102">
        <v>0</v>
      </c>
      <c r="MM102">
        <v>0</v>
      </c>
      <c r="MN102">
        <v>0</v>
      </c>
      <c r="MO102">
        <v>0</v>
      </c>
      <c r="MP102">
        <v>0</v>
      </c>
      <c r="MQ102">
        <v>0</v>
      </c>
    </row>
    <row r="103" spans="1:355" x14ac:dyDescent="0.2">
      <c r="A103" t="str">
        <v>GS TPDDTEC</v>
      </c>
      <c r="B103" t="str">
        <v>GS TPDDTEC v1</v>
      </c>
      <c r="C103" t="str">
        <v>GS1267</v>
      </c>
      <c r="D103" t="str">
        <v>2nd</v>
      </c>
      <c r="E103">
        <v>0</v>
      </c>
      <c r="F103">
        <v>59891</v>
      </c>
      <c r="G103" t="str">
        <v>firewood</v>
      </c>
      <c r="H103">
        <v>3527</v>
      </c>
      <c r="I103">
        <v>1.8674220363212791E-2</v>
      </c>
      <c r="J103">
        <v>1.7956138680000001E-2</v>
      </c>
      <c r="K103" t="str">
        <v>gs_imp_firewood</v>
      </c>
      <c r="L103">
        <v>1</v>
      </c>
      <c r="M103" t="str">
        <v>Sub-Saharan Africa</v>
      </c>
      <c r="N103" t="str">
        <v>Rwanda</v>
      </c>
      <c r="O103" t="str">
        <v>Eastern Province- Bugesera (formerly kigali-ngali admin unit)</v>
      </c>
      <c r="P103">
        <v>4.3</v>
      </c>
      <c r="Q103">
        <v>0.98</v>
      </c>
      <c r="R103">
        <v>0.48299999999999998</v>
      </c>
      <c r="S103">
        <v>0.501</v>
      </c>
      <c r="T103">
        <v>188870</v>
      </c>
      <c r="U103">
        <v>0</v>
      </c>
      <c r="V103">
        <v>1</v>
      </c>
      <c r="W103">
        <v>0</v>
      </c>
      <c r="X103">
        <v>188870</v>
      </c>
      <c r="Y103">
        <v>1</v>
      </c>
      <c r="Z103">
        <v>0</v>
      </c>
      <c r="AA103">
        <v>0</v>
      </c>
      <c r="AB103">
        <v>0</v>
      </c>
      <c r="AC103">
        <v>0</v>
      </c>
      <c r="AD103">
        <v>0</v>
      </c>
      <c r="AE103">
        <v>0</v>
      </c>
      <c r="AF103">
        <v>0</v>
      </c>
      <c r="AG103">
        <v>0</v>
      </c>
      <c r="AH103">
        <v>0</v>
      </c>
      <c r="AI103">
        <v>0</v>
      </c>
      <c r="AJ103">
        <v>0</v>
      </c>
      <c r="AK103">
        <v>0</v>
      </c>
      <c r="AL103">
        <v>0</v>
      </c>
      <c r="AM103">
        <v>13.615999999999998</v>
      </c>
      <c r="AN103">
        <v>0</v>
      </c>
      <c r="AO103">
        <v>0</v>
      </c>
      <c r="AP103">
        <v>0</v>
      </c>
      <c r="AQ103">
        <v>0</v>
      </c>
      <c r="AR103">
        <v>0</v>
      </c>
      <c r="AS103">
        <v>0</v>
      </c>
      <c r="AT103">
        <v>0</v>
      </c>
      <c r="AU103">
        <v>0</v>
      </c>
      <c r="AV103">
        <v>0</v>
      </c>
      <c r="AW103">
        <v>0</v>
      </c>
      <c r="AX103">
        <v>0</v>
      </c>
      <c r="AY103">
        <v>0</v>
      </c>
      <c r="AZ103">
        <v>0</v>
      </c>
      <c r="BA103">
        <v>0</v>
      </c>
      <c r="BB103">
        <v>0</v>
      </c>
      <c r="BC103">
        <v>0.1</v>
      </c>
      <c r="BD103">
        <v>0</v>
      </c>
      <c r="BE103">
        <v>0</v>
      </c>
      <c r="BF103">
        <v>0</v>
      </c>
      <c r="BG103">
        <v>0</v>
      </c>
      <c r="BH103">
        <v>0</v>
      </c>
      <c r="BI103">
        <v>0</v>
      </c>
      <c r="BJ103">
        <v>0</v>
      </c>
      <c r="BK103">
        <v>0</v>
      </c>
      <c r="BL103">
        <v>0</v>
      </c>
      <c r="BM103">
        <v>0</v>
      </c>
      <c r="BN103">
        <v>0</v>
      </c>
      <c r="BO103">
        <v>0</v>
      </c>
      <c r="BP103">
        <v>0</v>
      </c>
      <c r="BQ103">
        <v>1.4999999999999999E-2</v>
      </c>
      <c r="BR103">
        <v>0</v>
      </c>
      <c r="BS103">
        <v>0</v>
      </c>
      <c r="BT103">
        <v>0</v>
      </c>
      <c r="BU103">
        <v>0</v>
      </c>
      <c r="BV103">
        <v>0</v>
      </c>
      <c r="BW103">
        <v>112</v>
      </c>
      <c r="BX103">
        <v>0</v>
      </c>
      <c r="BY103">
        <v>0</v>
      </c>
      <c r="BZ103">
        <v>0</v>
      </c>
      <c r="CA103">
        <v>0</v>
      </c>
      <c r="CB103">
        <v>0</v>
      </c>
      <c r="CC103">
        <v>0</v>
      </c>
      <c r="CD103">
        <v>8.6920000000000002</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1</v>
      </c>
      <c r="FR103">
        <v>0</v>
      </c>
      <c r="FS103">
        <v>0</v>
      </c>
      <c r="FT103">
        <v>0</v>
      </c>
      <c r="FU103">
        <v>0</v>
      </c>
      <c r="FV103">
        <v>0</v>
      </c>
      <c r="FW103">
        <v>0</v>
      </c>
      <c r="FX103">
        <v>3.51</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1.4999999999999999E-2</v>
      </c>
      <c r="HI103">
        <v>0</v>
      </c>
      <c r="HJ103">
        <v>0</v>
      </c>
      <c r="HK103">
        <v>0</v>
      </c>
      <c r="HL103">
        <v>0</v>
      </c>
      <c r="HM103">
        <v>0</v>
      </c>
      <c r="HN103">
        <v>112</v>
      </c>
      <c r="HO103">
        <v>0</v>
      </c>
      <c r="HP103">
        <v>0</v>
      </c>
      <c r="HQ103">
        <v>0</v>
      </c>
      <c r="HR103">
        <v>0</v>
      </c>
      <c r="HS103">
        <v>0</v>
      </c>
      <c r="HT103">
        <v>0</v>
      </c>
      <c r="HU103">
        <v>8.6920000000000002</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v>0</v>
      </c>
      <c r="IS103">
        <v>0</v>
      </c>
      <c r="IT103">
        <v>0</v>
      </c>
      <c r="IU103">
        <v>0</v>
      </c>
      <c r="IV103">
        <v>0</v>
      </c>
      <c r="IW103">
        <v>0</v>
      </c>
      <c r="IX103">
        <v>0</v>
      </c>
      <c r="IY103">
        <v>0</v>
      </c>
      <c r="IZ103">
        <v>0</v>
      </c>
      <c r="JA103">
        <v>0</v>
      </c>
      <c r="JB103">
        <v>0</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0</v>
      </c>
      <c r="JV103">
        <v>0</v>
      </c>
      <c r="JW103">
        <v>0</v>
      </c>
      <c r="JX103">
        <v>0</v>
      </c>
      <c r="JY103">
        <v>0</v>
      </c>
      <c r="JZ103">
        <v>0</v>
      </c>
      <c r="KA103">
        <v>0</v>
      </c>
      <c r="KB103">
        <v>0</v>
      </c>
      <c r="KC103">
        <v>0</v>
      </c>
      <c r="KD103">
        <v>0</v>
      </c>
      <c r="KE103">
        <v>0</v>
      </c>
      <c r="KF103">
        <v>0</v>
      </c>
      <c r="KG103">
        <v>0</v>
      </c>
      <c r="KH103">
        <v>0</v>
      </c>
      <c r="KI103">
        <v>0</v>
      </c>
      <c r="KJ103">
        <v>0</v>
      </c>
      <c r="KK103">
        <v>0</v>
      </c>
      <c r="KL103">
        <v>0</v>
      </c>
      <c r="KM103">
        <v>0</v>
      </c>
      <c r="KN103">
        <v>0</v>
      </c>
      <c r="KO103">
        <v>0</v>
      </c>
      <c r="KP103">
        <v>0</v>
      </c>
      <c r="KQ103">
        <v>0</v>
      </c>
      <c r="KR103">
        <v>0</v>
      </c>
      <c r="KS103">
        <v>0</v>
      </c>
      <c r="KT103">
        <v>0</v>
      </c>
      <c r="KU103">
        <v>0</v>
      </c>
      <c r="KV103">
        <v>0</v>
      </c>
      <c r="KW103">
        <v>0</v>
      </c>
      <c r="KX103">
        <v>0</v>
      </c>
      <c r="KY103">
        <v>0</v>
      </c>
      <c r="KZ103">
        <v>0</v>
      </c>
      <c r="LA103">
        <v>0</v>
      </c>
      <c r="LB103">
        <v>0</v>
      </c>
      <c r="LC103">
        <v>0</v>
      </c>
      <c r="LD103">
        <v>0</v>
      </c>
      <c r="LE103">
        <v>0</v>
      </c>
      <c r="LF103">
        <v>0</v>
      </c>
      <c r="LG103">
        <v>0</v>
      </c>
      <c r="LH103">
        <v>1</v>
      </c>
      <c r="LI103">
        <v>1</v>
      </c>
      <c r="LJ103">
        <v>0</v>
      </c>
      <c r="LK103">
        <v>0</v>
      </c>
      <c r="LL103">
        <v>0</v>
      </c>
      <c r="LM103">
        <v>1</v>
      </c>
      <c r="LN103">
        <v>0</v>
      </c>
      <c r="LO103">
        <v>1</v>
      </c>
      <c r="LP103">
        <v>1</v>
      </c>
      <c r="LQ103">
        <v>0</v>
      </c>
      <c r="LR103">
        <v>0</v>
      </c>
      <c r="LS103">
        <v>0</v>
      </c>
      <c r="LT103">
        <v>0</v>
      </c>
      <c r="LU103">
        <v>0</v>
      </c>
      <c r="LV103">
        <v>0</v>
      </c>
      <c r="LW103">
        <v>0</v>
      </c>
      <c r="LX103">
        <v>0</v>
      </c>
      <c r="LY103">
        <v>1.9560878243512974</v>
      </c>
      <c r="LZ103">
        <v>0</v>
      </c>
      <c r="MA103">
        <v>0</v>
      </c>
      <c r="MB103">
        <v>0</v>
      </c>
      <c r="MC103">
        <v>0</v>
      </c>
      <c r="MD103">
        <v>0</v>
      </c>
      <c r="ME103">
        <v>0</v>
      </c>
      <c r="MF103">
        <v>0</v>
      </c>
      <c r="MG103">
        <v>0</v>
      </c>
      <c r="MH103">
        <v>0</v>
      </c>
      <c r="MI103">
        <v>0</v>
      </c>
      <c r="MJ103">
        <v>0</v>
      </c>
      <c r="MK103">
        <v>0</v>
      </c>
      <c r="ML103">
        <v>0</v>
      </c>
      <c r="MM103">
        <v>0</v>
      </c>
      <c r="MN103">
        <v>0</v>
      </c>
      <c r="MO103">
        <v>0</v>
      </c>
      <c r="MP103">
        <v>0</v>
      </c>
      <c r="MQ103">
        <v>0</v>
      </c>
    </row>
    <row r="104" spans="1:355" x14ac:dyDescent="0.2">
      <c r="A104" t="str">
        <v>GS TPDDTEC</v>
      </c>
      <c r="B104" t="str">
        <v>GS TPDDTEC v1</v>
      </c>
      <c r="C104" t="str">
        <v>GS1267</v>
      </c>
      <c r="D104" t="str">
        <v>3rd</v>
      </c>
      <c r="E104">
        <v>0</v>
      </c>
      <c r="F104">
        <v>59891</v>
      </c>
      <c r="G104" t="str">
        <v>firewood</v>
      </c>
      <c r="H104">
        <v>26147</v>
      </c>
      <c r="I104">
        <v>1.8397832817337461E-2</v>
      </c>
      <c r="J104">
        <v>1.7691416227799999E-2</v>
      </c>
      <c r="K104" t="str">
        <v>gs_imp_firewood</v>
      </c>
      <c r="L104">
        <v>1</v>
      </c>
      <c r="M104" t="str">
        <v>Sub-Saharan Africa</v>
      </c>
      <c r="N104" t="str">
        <v>Rwanda</v>
      </c>
      <c r="O104" t="str">
        <v>Eastern Province- Bugesera (formerly kigali-ngali admin unit)</v>
      </c>
      <c r="P104">
        <v>4.3</v>
      </c>
      <c r="Q104">
        <v>0.98</v>
      </c>
      <c r="R104">
        <v>0.48299999999999998</v>
      </c>
      <c r="S104">
        <v>0.501</v>
      </c>
      <c r="T104">
        <v>1421200</v>
      </c>
      <c r="U104">
        <v>0</v>
      </c>
      <c r="V104">
        <v>1</v>
      </c>
      <c r="W104">
        <v>0</v>
      </c>
      <c r="X104">
        <v>1421200</v>
      </c>
      <c r="Y104">
        <v>1</v>
      </c>
      <c r="Z104">
        <v>0</v>
      </c>
      <c r="AA104">
        <v>0</v>
      </c>
      <c r="AB104">
        <v>0</v>
      </c>
      <c r="AC104">
        <v>0</v>
      </c>
      <c r="AD104">
        <v>0</v>
      </c>
      <c r="AE104">
        <v>0</v>
      </c>
      <c r="AF104">
        <v>0</v>
      </c>
      <c r="AG104">
        <v>0</v>
      </c>
      <c r="AH104">
        <v>0</v>
      </c>
      <c r="AI104">
        <v>0</v>
      </c>
      <c r="AJ104">
        <v>0</v>
      </c>
      <c r="AK104">
        <v>0</v>
      </c>
      <c r="AL104">
        <v>0</v>
      </c>
      <c r="AM104">
        <v>13.615999999999998</v>
      </c>
      <c r="AN104">
        <v>0</v>
      </c>
      <c r="AO104">
        <v>0</v>
      </c>
      <c r="AP104">
        <v>0</v>
      </c>
      <c r="AQ104">
        <v>0</v>
      </c>
      <c r="AR104">
        <v>0</v>
      </c>
      <c r="AS104">
        <v>0</v>
      </c>
      <c r="AT104">
        <v>0</v>
      </c>
      <c r="AU104">
        <v>0</v>
      </c>
      <c r="AV104">
        <v>0</v>
      </c>
      <c r="AW104">
        <v>0</v>
      </c>
      <c r="AX104">
        <v>0</v>
      </c>
      <c r="AY104">
        <v>0</v>
      </c>
      <c r="AZ104">
        <v>0</v>
      </c>
      <c r="BA104">
        <v>0</v>
      </c>
      <c r="BB104">
        <v>0</v>
      </c>
      <c r="BC104">
        <v>0.1</v>
      </c>
      <c r="BD104">
        <v>0</v>
      </c>
      <c r="BE104">
        <v>0</v>
      </c>
      <c r="BF104">
        <v>0</v>
      </c>
      <c r="BG104">
        <v>0</v>
      </c>
      <c r="BH104">
        <v>0</v>
      </c>
      <c r="BI104">
        <v>0</v>
      </c>
      <c r="BJ104">
        <v>0</v>
      </c>
      <c r="BK104">
        <v>0</v>
      </c>
      <c r="BL104">
        <v>0</v>
      </c>
      <c r="BM104">
        <v>0</v>
      </c>
      <c r="BN104">
        <v>0</v>
      </c>
      <c r="BO104">
        <v>0</v>
      </c>
      <c r="BP104">
        <v>0</v>
      </c>
      <c r="BQ104">
        <v>1.4999999999999999E-2</v>
      </c>
      <c r="BR104">
        <v>0</v>
      </c>
      <c r="BS104">
        <v>0</v>
      </c>
      <c r="BT104">
        <v>0</v>
      </c>
      <c r="BU104">
        <v>0</v>
      </c>
      <c r="BV104">
        <v>0</v>
      </c>
      <c r="BW104">
        <v>112</v>
      </c>
      <c r="BX104">
        <v>0</v>
      </c>
      <c r="BY104">
        <v>0</v>
      </c>
      <c r="BZ104">
        <v>0</v>
      </c>
      <c r="CA104">
        <v>0</v>
      </c>
      <c r="CB104">
        <v>0</v>
      </c>
      <c r="CC104">
        <v>0</v>
      </c>
      <c r="CD104">
        <v>8.6920000000000002</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1</v>
      </c>
      <c r="FR104">
        <v>0</v>
      </c>
      <c r="FS104">
        <v>0</v>
      </c>
      <c r="FT104">
        <v>0</v>
      </c>
      <c r="FU104">
        <v>0</v>
      </c>
      <c r="FV104">
        <v>0</v>
      </c>
      <c r="FW104">
        <v>0</v>
      </c>
      <c r="FX104">
        <v>3.3159999999999998</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1.4999999999999999E-2</v>
      </c>
      <c r="HI104">
        <v>0</v>
      </c>
      <c r="HJ104">
        <v>0</v>
      </c>
      <c r="HK104">
        <v>0</v>
      </c>
      <c r="HL104">
        <v>0</v>
      </c>
      <c r="HM104">
        <v>0</v>
      </c>
      <c r="HN104">
        <v>112</v>
      </c>
      <c r="HO104">
        <v>0</v>
      </c>
      <c r="HP104">
        <v>0</v>
      </c>
      <c r="HQ104">
        <v>0</v>
      </c>
      <c r="HR104">
        <v>0</v>
      </c>
      <c r="HS104">
        <v>0</v>
      </c>
      <c r="HT104">
        <v>0</v>
      </c>
      <c r="HU104">
        <v>8.6920000000000002</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v>0</v>
      </c>
      <c r="KF104">
        <v>0</v>
      </c>
      <c r="KG104">
        <v>0</v>
      </c>
      <c r="KH104">
        <v>0</v>
      </c>
      <c r="KI104">
        <v>0</v>
      </c>
      <c r="KJ104">
        <v>0</v>
      </c>
      <c r="KK104">
        <v>0</v>
      </c>
      <c r="KL104">
        <v>0</v>
      </c>
      <c r="KM104">
        <v>0</v>
      </c>
      <c r="KN104">
        <v>0</v>
      </c>
      <c r="KO104">
        <v>0</v>
      </c>
      <c r="KP104">
        <v>0</v>
      </c>
      <c r="KQ104">
        <v>0</v>
      </c>
      <c r="KR104">
        <v>0</v>
      </c>
      <c r="KS104">
        <v>0</v>
      </c>
      <c r="KT104">
        <v>0</v>
      </c>
      <c r="KU104">
        <v>0</v>
      </c>
      <c r="KV104">
        <v>0</v>
      </c>
      <c r="KW104">
        <v>0</v>
      </c>
      <c r="KX104">
        <v>0</v>
      </c>
      <c r="KY104">
        <v>0</v>
      </c>
      <c r="KZ104">
        <v>0</v>
      </c>
      <c r="LA104">
        <v>0</v>
      </c>
      <c r="LB104">
        <v>0</v>
      </c>
      <c r="LC104">
        <v>0</v>
      </c>
      <c r="LD104">
        <v>0</v>
      </c>
      <c r="LE104">
        <v>0</v>
      </c>
      <c r="LF104">
        <v>0</v>
      </c>
      <c r="LG104">
        <v>0</v>
      </c>
      <c r="LH104">
        <v>0.9667</v>
      </c>
      <c r="LI104">
        <v>1</v>
      </c>
      <c r="LJ104">
        <v>0</v>
      </c>
      <c r="LK104">
        <v>0</v>
      </c>
      <c r="LL104">
        <v>0</v>
      </c>
      <c r="LM104">
        <v>1</v>
      </c>
      <c r="LN104">
        <v>0</v>
      </c>
      <c r="LO104">
        <v>1</v>
      </c>
      <c r="LP104">
        <v>1</v>
      </c>
      <c r="LQ104">
        <v>0</v>
      </c>
      <c r="LR104">
        <v>0</v>
      </c>
      <c r="LS104">
        <v>0</v>
      </c>
      <c r="LT104">
        <v>0</v>
      </c>
      <c r="LU104">
        <v>0</v>
      </c>
      <c r="LV104">
        <v>0</v>
      </c>
      <c r="LW104">
        <v>0</v>
      </c>
      <c r="LX104">
        <v>0</v>
      </c>
      <c r="LY104">
        <v>1.9560878243512974</v>
      </c>
      <c r="LZ104">
        <v>0</v>
      </c>
      <c r="MA104">
        <v>0</v>
      </c>
      <c r="MB104">
        <v>0</v>
      </c>
      <c r="MC104">
        <v>0</v>
      </c>
      <c r="MD104">
        <v>0</v>
      </c>
      <c r="ME104">
        <v>0</v>
      </c>
      <c r="MF104">
        <v>0</v>
      </c>
      <c r="MG104">
        <v>0</v>
      </c>
      <c r="MH104">
        <v>0</v>
      </c>
      <c r="MI104">
        <v>0</v>
      </c>
      <c r="MJ104">
        <v>0</v>
      </c>
      <c r="MK104">
        <v>0</v>
      </c>
      <c r="ML104">
        <v>0</v>
      </c>
      <c r="MM104">
        <v>0</v>
      </c>
      <c r="MN104">
        <v>0</v>
      </c>
      <c r="MO104">
        <v>0</v>
      </c>
      <c r="MP104">
        <v>0</v>
      </c>
      <c r="MQ104">
        <v>0</v>
      </c>
    </row>
    <row r="105" spans="1:355" x14ac:dyDescent="0.2">
      <c r="A105" t="str">
        <v>GS TPDDTEC</v>
      </c>
      <c r="B105" t="str">
        <v>GS TPDDTEC v1</v>
      </c>
      <c r="C105" t="str">
        <v>GS1267</v>
      </c>
      <c r="D105" t="str">
        <v>4th</v>
      </c>
      <c r="E105">
        <v>0</v>
      </c>
      <c r="F105">
        <v>59891</v>
      </c>
      <c r="G105" t="str">
        <v>firewood</v>
      </c>
      <c r="H105">
        <v>11617</v>
      </c>
      <c r="I105">
        <v>1.7129923175604935E-2</v>
      </c>
      <c r="J105">
        <v>1.64707506E-2</v>
      </c>
      <c r="K105" t="str">
        <v>gs_imp_firewood</v>
      </c>
      <c r="L105">
        <v>1</v>
      </c>
      <c r="M105" t="str">
        <v>Sub-Saharan Africa</v>
      </c>
      <c r="N105" t="str">
        <v>Rwanda</v>
      </c>
      <c r="O105" t="str">
        <v>Eastern Province- Bugesera (formerly kigali-ngali admin unit)</v>
      </c>
      <c r="P105">
        <v>4.3</v>
      </c>
      <c r="Q105">
        <v>0.98</v>
      </c>
      <c r="R105">
        <v>0.48299999999999998</v>
      </c>
      <c r="S105">
        <v>0.501</v>
      </c>
      <c r="T105">
        <v>678170</v>
      </c>
      <c r="U105">
        <v>0</v>
      </c>
      <c r="V105">
        <v>1</v>
      </c>
      <c r="W105">
        <v>0</v>
      </c>
      <c r="X105">
        <v>678170</v>
      </c>
      <c r="Y105">
        <v>1</v>
      </c>
      <c r="Z105">
        <v>0</v>
      </c>
      <c r="AA105">
        <v>0</v>
      </c>
      <c r="AB105">
        <v>0</v>
      </c>
      <c r="AC105">
        <v>0</v>
      </c>
      <c r="AD105">
        <v>0</v>
      </c>
      <c r="AE105">
        <v>0</v>
      </c>
      <c r="AF105">
        <v>0</v>
      </c>
      <c r="AG105">
        <v>0</v>
      </c>
      <c r="AH105">
        <v>0</v>
      </c>
      <c r="AI105">
        <v>0</v>
      </c>
      <c r="AJ105">
        <v>0</v>
      </c>
      <c r="AK105">
        <v>0</v>
      </c>
      <c r="AL105">
        <v>0</v>
      </c>
      <c r="AM105">
        <v>13.615999999999998</v>
      </c>
      <c r="AN105">
        <v>0</v>
      </c>
      <c r="AO105">
        <v>0</v>
      </c>
      <c r="AP105">
        <v>0</v>
      </c>
      <c r="AQ105">
        <v>0</v>
      </c>
      <c r="AR105">
        <v>0</v>
      </c>
      <c r="AS105">
        <v>0</v>
      </c>
      <c r="AT105">
        <v>0</v>
      </c>
      <c r="AU105">
        <v>0</v>
      </c>
      <c r="AV105">
        <v>0</v>
      </c>
      <c r="AW105">
        <v>0</v>
      </c>
      <c r="AX105">
        <v>0</v>
      </c>
      <c r="AY105">
        <v>0</v>
      </c>
      <c r="AZ105">
        <v>0</v>
      </c>
      <c r="BA105">
        <v>0</v>
      </c>
      <c r="BB105">
        <v>0</v>
      </c>
      <c r="BC105">
        <v>0.1</v>
      </c>
      <c r="BD105">
        <v>0</v>
      </c>
      <c r="BE105">
        <v>0</v>
      </c>
      <c r="BF105">
        <v>0</v>
      </c>
      <c r="BG105">
        <v>0</v>
      </c>
      <c r="BH105">
        <v>0</v>
      </c>
      <c r="BI105">
        <v>0</v>
      </c>
      <c r="BJ105">
        <v>0</v>
      </c>
      <c r="BK105">
        <v>0</v>
      </c>
      <c r="BL105">
        <v>0</v>
      </c>
      <c r="BM105">
        <v>0</v>
      </c>
      <c r="BN105">
        <v>0</v>
      </c>
      <c r="BO105">
        <v>0</v>
      </c>
      <c r="BP105">
        <v>0</v>
      </c>
      <c r="BQ105">
        <v>1.4999999999999999E-2</v>
      </c>
      <c r="BR105">
        <v>0</v>
      </c>
      <c r="BS105">
        <v>0</v>
      </c>
      <c r="BT105">
        <v>0</v>
      </c>
      <c r="BU105">
        <v>0</v>
      </c>
      <c r="BV105">
        <v>0</v>
      </c>
      <c r="BW105">
        <v>112</v>
      </c>
      <c r="BX105">
        <v>0</v>
      </c>
      <c r="BY105">
        <v>0</v>
      </c>
      <c r="BZ105">
        <v>0</v>
      </c>
      <c r="CA105">
        <v>0</v>
      </c>
      <c r="CB105">
        <v>0</v>
      </c>
      <c r="CC105">
        <v>0</v>
      </c>
      <c r="CD105">
        <v>8.6920000000000002</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1</v>
      </c>
      <c r="FR105">
        <v>0</v>
      </c>
      <c r="FS105">
        <v>0</v>
      </c>
      <c r="FT105">
        <v>0</v>
      </c>
      <c r="FU105">
        <v>0</v>
      </c>
      <c r="FV105">
        <v>0</v>
      </c>
      <c r="FW105">
        <v>0</v>
      </c>
      <c r="FX105">
        <v>3.3159999999999998</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1.4999999999999999E-2</v>
      </c>
      <c r="HI105">
        <v>0</v>
      </c>
      <c r="HJ105">
        <v>0</v>
      </c>
      <c r="HK105">
        <v>0</v>
      </c>
      <c r="HL105">
        <v>0</v>
      </c>
      <c r="HM105">
        <v>0</v>
      </c>
      <c r="HN105">
        <v>112</v>
      </c>
      <c r="HO105">
        <v>0</v>
      </c>
      <c r="HP105">
        <v>0</v>
      </c>
      <c r="HQ105">
        <v>0</v>
      </c>
      <c r="HR105">
        <v>0</v>
      </c>
      <c r="HS105">
        <v>0</v>
      </c>
      <c r="HT105">
        <v>0</v>
      </c>
      <c r="HU105">
        <v>8.6920000000000002</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c r="KC105">
        <v>0</v>
      </c>
      <c r="KD105">
        <v>0</v>
      </c>
      <c r="KE105">
        <v>0</v>
      </c>
      <c r="KF105">
        <v>0</v>
      </c>
      <c r="KG105">
        <v>0</v>
      </c>
      <c r="KH105">
        <v>0</v>
      </c>
      <c r="KI105">
        <v>0</v>
      </c>
      <c r="KJ105">
        <v>0</v>
      </c>
      <c r="KK105">
        <v>0</v>
      </c>
      <c r="KL105">
        <v>0</v>
      </c>
      <c r="KM105">
        <v>0</v>
      </c>
      <c r="KN105">
        <v>0</v>
      </c>
      <c r="KO105">
        <v>0</v>
      </c>
      <c r="KP105">
        <v>0</v>
      </c>
      <c r="KQ105">
        <v>0</v>
      </c>
      <c r="KR105">
        <v>0</v>
      </c>
      <c r="KS105">
        <v>0</v>
      </c>
      <c r="KT105">
        <v>0</v>
      </c>
      <c r="KU105">
        <v>0</v>
      </c>
      <c r="KV105">
        <v>0</v>
      </c>
      <c r="KW105">
        <v>0</v>
      </c>
      <c r="KX105">
        <v>0</v>
      </c>
      <c r="KY105">
        <v>0</v>
      </c>
      <c r="KZ105">
        <v>0</v>
      </c>
      <c r="LA105">
        <v>0</v>
      </c>
      <c r="LB105">
        <v>0</v>
      </c>
      <c r="LC105">
        <v>0</v>
      </c>
      <c r="LD105">
        <v>0</v>
      </c>
      <c r="LE105">
        <v>0</v>
      </c>
      <c r="LF105">
        <v>0</v>
      </c>
      <c r="LG105">
        <v>0</v>
      </c>
      <c r="LH105">
        <v>0.9</v>
      </c>
      <c r="LI105">
        <v>1</v>
      </c>
      <c r="LJ105">
        <v>0</v>
      </c>
      <c r="LK105">
        <v>0</v>
      </c>
      <c r="LL105">
        <v>0</v>
      </c>
      <c r="LM105">
        <v>1</v>
      </c>
      <c r="LN105">
        <v>0</v>
      </c>
      <c r="LO105">
        <v>1</v>
      </c>
      <c r="LP105">
        <v>1</v>
      </c>
      <c r="LQ105">
        <v>0</v>
      </c>
      <c r="LR105">
        <v>0</v>
      </c>
      <c r="LS105">
        <v>0</v>
      </c>
      <c r="LT105">
        <v>0</v>
      </c>
      <c r="LU105">
        <v>0</v>
      </c>
      <c r="LV105">
        <v>0</v>
      </c>
      <c r="LW105">
        <v>0</v>
      </c>
      <c r="LX105">
        <v>0</v>
      </c>
      <c r="LY105">
        <v>1.9560878243512974</v>
      </c>
      <c r="LZ105">
        <v>0</v>
      </c>
      <c r="MA105">
        <v>0</v>
      </c>
      <c r="MB105">
        <v>0</v>
      </c>
      <c r="MC105">
        <v>0</v>
      </c>
      <c r="MD105">
        <v>0</v>
      </c>
      <c r="ME105">
        <v>0</v>
      </c>
      <c r="MF105">
        <v>0</v>
      </c>
      <c r="MG105">
        <v>0</v>
      </c>
      <c r="MH105">
        <v>0</v>
      </c>
      <c r="MI105">
        <v>0</v>
      </c>
      <c r="MJ105">
        <v>0</v>
      </c>
      <c r="MK105">
        <v>0</v>
      </c>
      <c r="ML105">
        <v>0</v>
      </c>
      <c r="MM105">
        <v>0</v>
      </c>
      <c r="MN105">
        <v>0</v>
      </c>
      <c r="MO105">
        <v>0</v>
      </c>
      <c r="MP105">
        <v>0</v>
      </c>
      <c r="MQ105">
        <v>0</v>
      </c>
    </row>
    <row r="106" spans="1:355" x14ac:dyDescent="0.2">
      <c r="A106" t="str">
        <v>GS TPDDTEC</v>
      </c>
      <c r="B106" t="str">
        <v>GS TPDDTEC v1</v>
      </c>
      <c r="C106" t="str">
        <v>GS1267</v>
      </c>
      <c r="D106" t="str">
        <v>5th</v>
      </c>
      <c r="E106">
        <v>0</v>
      </c>
      <c r="F106">
        <v>59891</v>
      </c>
      <c r="G106" t="str">
        <v>firewood</v>
      </c>
      <c r="H106">
        <v>10996</v>
      </c>
      <c r="I106">
        <v>1.6214223572260641E-2</v>
      </c>
      <c r="J106">
        <v>1.5584848092E-2</v>
      </c>
      <c r="K106" t="str">
        <v>gs_imp_firewood</v>
      </c>
      <c r="L106">
        <v>1</v>
      </c>
      <c r="M106" t="str">
        <v>Sub-Saharan Africa</v>
      </c>
      <c r="N106" t="str">
        <v>Rwanda</v>
      </c>
      <c r="O106" t="str">
        <v>Eastern Province- Bugesera (formerly kigali-ngali admin unit)</v>
      </c>
      <c r="P106">
        <v>4.3</v>
      </c>
      <c r="Q106">
        <v>0.98</v>
      </c>
      <c r="R106">
        <v>0.48299999999999998</v>
      </c>
      <c r="S106">
        <v>0.501</v>
      </c>
      <c r="T106">
        <v>678170</v>
      </c>
      <c r="U106">
        <v>0</v>
      </c>
      <c r="V106">
        <v>1</v>
      </c>
      <c r="W106">
        <v>0</v>
      </c>
      <c r="X106">
        <v>678170</v>
      </c>
      <c r="Y106">
        <v>1</v>
      </c>
      <c r="Z106">
        <v>0</v>
      </c>
      <c r="AA106">
        <v>0</v>
      </c>
      <c r="AB106">
        <v>0</v>
      </c>
      <c r="AC106">
        <v>0</v>
      </c>
      <c r="AD106">
        <v>0</v>
      </c>
      <c r="AE106">
        <v>0</v>
      </c>
      <c r="AF106">
        <v>0</v>
      </c>
      <c r="AG106">
        <v>0</v>
      </c>
      <c r="AH106">
        <v>0</v>
      </c>
      <c r="AI106">
        <v>0</v>
      </c>
      <c r="AJ106">
        <v>0</v>
      </c>
      <c r="AK106">
        <v>0</v>
      </c>
      <c r="AL106">
        <v>0</v>
      </c>
      <c r="AM106">
        <v>13.615999999999998</v>
      </c>
      <c r="AN106">
        <v>0</v>
      </c>
      <c r="AO106">
        <v>0</v>
      </c>
      <c r="AP106">
        <v>0</v>
      </c>
      <c r="AQ106">
        <v>0</v>
      </c>
      <c r="AR106">
        <v>0</v>
      </c>
      <c r="AS106">
        <v>0</v>
      </c>
      <c r="AT106">
        <v>0</v>
      </c>
      <c r="AU106">
        <v>0</v>
      </c>
      <c r="AV106">
        <v>0</v>
      </c>
      <c r="AW106">
        <v>0</v>
      </c>
      <c r="AX106">
        <v>0</v>
      </c>
      <c r="AY106">
        <v>0</v>
      </c>
      <c r="AZ106">
        <v>0</v>
      </c>
      <c r="BA106">
        <v>0</v>
      </c>
      <c r="BB106">
        <v>0</v>
      </c>
      <c r="BC106">
        <v>0.1</v>
      </c>
      <c r="BD106">
        <v>0</v>
      </c>
      <c r="BE106">
        <v>0</v>
      </c>
      <c r="BF106">
        <v>0</v>
      </c>
      <c r="BG106">
        <v>0</v>
      </c>
      <c r="BH106">
        <v>0</v>
      </c>
      <c r="BI106">
        <v>0</v>
      </c>
      <c r="BJ106">
        <v>0</v>
      </c>
      <c r="BK106">
        <v>0</v>
      </c>
      <c r="BL106">
        <v>0</v>
      </c>
      <c r="BM106">
        <v>0</v>
      </c>
      <c r="BN106">
        <v>0</v>
      </c>
      <c r="BO106">
        <v>0</v>
      </c>
      <c r="BP106">
        <v>0</v>
      </c>
      <c r="BQ106">
        <v>1.4999999999999999E-2</v>
      </c>
      <c r="BR106">
        <v>0</v>
      </c>
      <c r="BS106">
        <v>0</v>
      </c>
      <c r="BT106">
        <v>0</v>
      </c>
      <c r="BU106">
        <v>0</v>
      </c>
      <c r="BV106">
        <v>0</v>
      </c>
      <c r="BW106">
        <v>112</v>
      </c>
      <c r="BX106">
        <v>0</v>
      </c>
      <c r="BY106">
        <v>0</v>
      </c>
      <c r="BZ106">
        <v>0</v>
      </c>
      <c r="CA106">
        <v>0</v>
      </c>
      <c r="CB106">
        <v>0</v>
      </c>
      <c r="CC106">
        <v>0</v>
      </c>
      <c r="CD106">
        <v>8.6920000000000002</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1</v>
      </c>
      <c r="FR106">
        <v>0</v>
      </c>
      <c r="FS106">
        <v>0</v>
      </c>
      <c r="FT106">
        <v>0</v>
      </c>
      <c r="FU106">
        <v>0</v>
      </c>
      <c r="FV106">
        <v>0</v>
      </c>
      <c r="FW106">
        <v>0</v>
      </c>
      <c r="FX106">
        <v>3.8699999999999997</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1.4999999999999999E-2</v>
      </c>
      <c r="HI106">
        <v>0</v>
      </c>
      <c r="HJ106">
        <v>0</v>
      </c>
      <c r="HK106">
        <v>0</v>
      </c>
      <c r="HL106">
        <v>0</v>
      </c>
      <c r="HM106">
        <v>0</v>
      </c>
      <c r="HN106">
        <v>112</v>
      </c>
      <c r="HO106">
        <v>0</v>
      </c>
      <c r="HP106">
        <v>0</v>
      </c>
      <c r="HQ106">
        <v>0</v>
      </c>
      <c r="HR106">
        <v>0</v>
      </c>
      <c r="HS106">
        <v>0</v>
      </c>
      <c r="HT106">
        <v>0</v>
      </c>
      <c r="HU106">
        <v>8.6920000000000002</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0</v>
      </c>
      <c r="JV106">
        <v>0</v>
      </c>
      <c r="JW106">
        <v>0</v>
      </c>
      <c r="JX106">
        <v>0</v>
      </c>
      <c r="JY106">
        <v>0</v>
      </c>
      <c r="JZ106">
        <v>0</v>
      </c>
      <c r="KA106">
        <v>0</v>
      </c>
      <c r="KB106">
        <v>0</v>
      </c>
      <c r="KC106">
        <v>0</v>
      </c>
      <c r="KD106">
        <v>0</v>
      </c>
      <c r="KE106">
        <v>0</v>
      </c>
      <c r="KF106">
        <v>0</v>
      </c>
      <c r="KG106">
        <v>0</v>
      </c>
      <c r="KH106">
        <v>0</v>
      </c>
      <c r="KI106">
        <v>0</v>
      </c>
      <c r="KJ106">
        <v>0</v>
      </c>
      <c r="KK106">
        <v>0</v>
      </c>
      <c r="KL106">
        <v>0</v>
      </c>
      <c r="KM106">
        <v>0</v>
      </c>
      <c r="KN106">
        <v>0</v>
      </c>
      <c r="KO106">
        <v>0</v>
      </c>
      <c r="KP106">
        <v>0</v>
      </c>
      <c r="KQ106">
        <v>0</v>
      </c>
      <c r="KR106">
        <v>0</v>
      </c>
      <c r="KS106">
        <v>0</v>
      </c>
      <c r="KT106">
        <v>0</v>
      </c>
      <c r="KU106">
        <v>0</v>
      </c>
      <c r="KV106">
        <v>0</v>
      </c>
      <c r="KW106">
        <v>0</v>
      </c>
      <c r="KX106">
        <v>0</v>
      </c>
      <c r="KY106">
        <v>0</v>
      </c>
      <c r="KZ106">
        <v>0</v>
      </c>
      <c r="LA106">
        <v>0</v>
      </c>
      <c r="LB106">
        <v>0</v>
      </c>
      <c r="LC106">
        <v>0</v>
      </c>
      <c r="LD106">
        <v>0</v>
      </c>
      <c r="LE106">
        <v>0</v>
      </c>
      <c r="LF106">
        <v>0</v>
      </c>
      <c r="LG106">
        <v>0</v>
      </c>
      <c r="LH106">
        <v>0.9</v>
      </c>
      <c r="LI106">
        <v>1</v>
      </c>
      <c r="LJ106">
        <v>0</v>
      </c>
      <c r="LK106">
        <v>0</v>
      </c>
      <c r="LL106">
        <v>0</v>
      </c>
      <c r="LM106">
        <v>1</v>
      </c>
      <c r="LN106">
        <v>0</v>
      </c>
      <c r="LO106">
        <v>1</v>
      </c>
      <c r="LP106">
        <v>1</v>
      </c>
      <c r="LQ106">
        <v>0</v>
      </c>
      <c r="LR106">
        <v>0</v>
      </c>
      <c r="LS106">
        <v>0</v>
      </c>
      <c r="LT106">
        <v>0</v>
      </c>
      <c r="LU106">
        <v>0</v>
      </c>
      <c r="LV106">
        <v>0</v>
      </c>
      <c r="LW106">
        <v>0</v>
      </c>
      <c r="LX106">
        <v>0</v>
      </c>
      <c r="LY106">
        <v>1.9560878243512974</v>
      </c>
      <c r="LZ106">
        <v>0</v>
      </c>
      <c r="MA106">
        <v>0</v>
      </c>
      <c r="MB106">
        <v>0</v>
      </c>
      <c r="MC106">
        <v>0</v>
      </c>
      <c r="MD106">
        <v>0</v>
      </c>
      <c r="ME106">
        <v>0</v>
      </c>
      <c r="MF106">
        <v>0</v>
      </c>
      <c r="MG106">
        <v>0</v>
      </c>
      <c r="MH106">
        <v>0</v>
      </c>
      <c r="MI106">
        <v>0</v>
      </c>
      <c r="MJ106">
        <v>0</v>
      </c>
      <c r="MK106">
        <v>0</v>
      </c>
      <c r="ML106">
        <v>0</v>
      </c>
      <c r="MM106">
        <v>0</v>
      </c>
      <c r="MN106">
        <v>0</v>
      </c>
      <c r="MO106">
        <v>0</v>
      </c>
      <c r="MP106">
        <v>0</v>
      </c>
      <c r="MQ106">
        <v>0</v>
      </c>
    </row>
    <row r="107" spans="1:355" x14ac:dyDescent="0.2">
      <c r="A107" t="str">
        <v>GS TPDDTEC</v>
      </c>
      <c r="B107" t="str">
        <v>GS TPDDTEC v1</v>
      </c>
      <c r="C107" t="str">
        <v>GS1267</v>
      </c>
      <c r="D107" t="str">
        <v>6th</v>
      </c>
      <c r="E107">
        <v>0</v>
      </c>
      <c r="F107">
        <v>59891</v>
      </c>
      <c r="G107" t="str">
        <v>firewood</v>
      </c>
      <c r="H107">
        <v>3083</v>
      </c>
      <c r="I107">
        <v>4.5336368502473428E-3</v>
      </c>
      <c r="J107">
        <v>4.3143333849863016E-3</v>
      </c>
      <c r="K107" t="str">
        <v>gs_imp_firewood</v>
      </c>
      <c r="L107">
        <v>1</v>
      </c>
      <c r="M107" t="str">
        <v>Sub-Saharan Africa</v>
      </c>
      <c r="N107" t="str">
        <v>Rwanda</v>
      </c>
      <c r="O107" t="str">
        <v>Eastern Province- Bugesera (formerly kigali-ngali admin unit)</v>
      </c>
      <c r="P107">
        <v>4.3</v>
      </c>
      <c r="Q107">
        <v>0.98</v>
      </c>
      <c r="R107">
        <v>0.48299999999999998</v>
      </c>
      <c r="S107">
        <v>0.501</v>
      </c>
      <c r="T107">
        <v>680028</v>
      </c>
      <c r="U107">
        <v>0</v>
      </c>
      <c r="V107">
        <v>1</v>
      </c>
      <c r="W107">
        <v>0</v>
      </c>
      <c r="X107">
        <v>680028</v>
      </c>
      <c r="Y107">
        <v>1</v>
      </c>
      <c r="Z107">
        <v>0</v>
      </c>
      <c r="AA107">
        <v>0</v>
      </c>
      <c r="AB107">
        <v>0</v>
      </c>
      <c r="AC107">
        <v>0</v>
      </c>
      <c r="AD107">
        <v>0</v>
      </c>
      <c r="AE107">
        <v>0</v>
      </c>
      <c r="AF107">
        <v>0</v>
      </c>
      <c r="AG107">
        <v>0</v>
      </c>
      <c r="AH107">
        <v>0</v>
      </c>
      <c r="AI107">
        <v>0</v>
      </c>
      <c r="AJ107">
        <v>0</v>
      </c>
      <c r="AK107">
        <v>0</v>
      </c>
      <c r="AL107">
        <v>0</v>
      </c>
      <c r="AM107">
        <v>13.620000000000001</v>
      </c>
      <c r="AN107">
        <v>0</v>
      </c>
      <c r="AO107">
        <v>0</v>
      </c>
      <c r="AP107">
        <v>0</v>
      </c>
      <c r="AQ107">
        <v>0</v>
      </c>
      <c r="AR107">
        <v>0</v>
      </c>
      <c r="AS107">
        <v>0</v>
      </c>
      <c r="AT107">
        <v>0</v>
      </c>
      <c r="AU107">
        <v>0</v>
      </c>
      <c r="AV107">
        <v>0</v>
      </c>
      <c r="AW107">
        <v>0</v>
      </c>
      <c r="AX107">
        <v>0</v>
      </c>
      <c r="AY107">
        <v>0</v>
      </c>
      <c r="AZ107">
        <v>0</v>
      </c>
      <c r="BA107">
        <v>0</v>
      </c>
      <c r="BB107">
        <v>0</v>
      </c>
      <c r="BC107">
        <v>0.1</v>
      </c>
      <c r="BD107">
        <v>0</v>
      </c>
      <c r="BE107">
        <v>0</v>
      </c>
      <c r="BF107">
        <v>0</v>
      </c>
      <c r="BG107">
        <v>0</v>
      </c>
      <c r="BH107">
        <v>0</v>
      </c>
      <c r="BI107">
        <v>0</v>
      </c>
      <c r="BJ107">
        <v>0</v>
      </c>
      <c r="BK107">
        <v>0</v>
      </c>
      <c r="BL107">
        <v>0</v>
      </c>
      <c r="BM107">
        <v>0</v>
      </c>
      <c r="BN107">
        <v>0</v>
      </c>
      <c r="BO107">
        <v>0</v>
      </c>
      <c r="BP107">
        <v>0</v>
      </c>
      <c r="BQ107">
        <v>1.4999999999999999E-2</v>
      </c>
      <c r="BR107">
        <v>0</v>
      </c>
      <c r="BS107">
        <v>0</v>
      </c>
      <c r="BT107">
        <v>0</v>
      </c>
      <c r="BU107">
        <v>0</v>
      </c>
      <c r="BV107">
        <v>0</v>
      </c>
      <c r="BW107">
        <v>112</v>
      </c>
      <c r="BX107">
        <v>0</v>
      </c>
      <c r="BY107">
        <v>0</v>
      </c>
      <c r="BZ107">
        <v>0</v>
      </c>
      <c r="CA107">
        <v>0</v>
      </c>
      <c r="CB107">
        <v>0</v>
      </c>
      <c r="CC107">
        <v>0</v>
      </c>
      <c r="CD107">
        <v>8.6920000000000002</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1</v>
      </c>
      <c r="FR107">
        <v>0</v>
      </c>
      <c r="FS107">
        <v>0</v>
      </c>
      <c r="FT107">
        <v>0</v>
      </c>
      <c r="FU107">
        <v>0</v>
      </c>
      <c r="FV107">
        <v>0</v>
      </c>
      <c r="FW107">
        <v>0</v>
      </c>
      <c r="FX107">
        <v>4.9479452054794519</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1.4999999999999999E-2</v>
      </c>
      <c r="HI107">
        <v>0</v>
      </c>
      <c r="HJ107">
        <v>0</v>
      </c>
      <c r="HK107">
        <v>0</v>
      </c>
      <c r="HL107">
        <v>0</v>
      </c>
      <c r="HM107">
        <v>0</v>
      </c>
      <c r="HN107">
        <v>112</v>
      </c>
      <c r="HO107">
        <v>0</v>
      </c>
      <c r="HP107">
        <v>0</v>
      </c>
      <c r="HQ107">
        <v>0</v>
      </c>
      <c r="HR107">
        <v>0</v>
      </c>
      <c r="HS107">
        <v>0</v>
      </c>
      <c r="HT107">
        <v>0</v>
      </c>
      <c r="HU107">
        <v>8.6920000000000002</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c r="KC107">
        <v>0</v>
      </c>
      <c r="KD107">
        <v>0</v>
      </c>
      <c r="KE107">
        <v>0</v>
      </c>
      <c r="KF107">
        <v>0</v>
      </c>
      <c r="KG107">
        <v>0</v>
      </c>
      <c r="KH107">
        <v>0</v>
      </c>
      <c r="KI107">
        <v>0</v>
      </c>
      <c r="KJ107">
        <v>0</v>
      </c>
      <c r="KK107">
        <v>0</v>
      </c>
      <c r="KL107">
        <v>0</v>
      </c>
      <c r="KM107">
        <v>0</v>
      </c>
      <c r="KN107">
        <v>0</v>
      </c>
      <c r="KO107">
        <v>0</v>
      </c>
      <c r="KP107">
        <v>0</v>
      </c>
      <c r="KQ107">
        <v>0</v>
      </c>
      <c r="KR107">
        <v>0</v>
      </c>
      <c r="KS107">
        <v>0</v>
      </c>
      <c r="KT107">
        <v>0</v>
      </c>
      <c r="KU107">
        <v>0</v>
      </c>
      <c r="KV107">
        <v>0</v>
      </c>
      <c r="KW107">
        <v>0</v>
      </c>
      <c r="KX107">
        <v>0</v>
      </c>
      <c r="KY107">
        <v>0</v>
      </c>
      <c r="KZ107">
        <v>0</v>
      </c>
      <c r="LA107">
        <v>0</v>
      </c>
      <c r="LB107">
        <v>0</v>
      </c>
      <c r="LC107">
        <v>0</v>
      </c>
      <c r="LD107">
        <v>0</v>
      </c>
      <c r="LE107">
        <v>0</v>
      </c>
      <c r="LF107">
        <v>0</v>
      </c>
      <c r="LG107">
        <v>0</v>
      </c>
      <c r="LH107">
        <v>0.28000000000000003</v>
      </c>
      <c r="LI107">
        <v>1</v>
      </c>
      <c r="LJ107">
        <v>0</v>
      </c>
      <c r="LK107">
        <v>0</v>
      </c>
      <c r="LL107">
        <v>0</v>
      </c>
      <c r="LM107">
        <v>1</v>
      </c>
      <c r="LN107">
        <v>0</v>
      </c>
      <c r="LO107">
        <v>1</v>
      </c>
      <c r="LP107">
        <v>1</v>
      </c>
      <c r="LQ107">
        <v>0</v>
      </c>
      <c r="LR107">
        <v>0</v>
      </c>
      <c r="LS107">
        <v>0</v>
      </c>
      <c r="LT107">
        <v>0</v>
      </c>
      <c r="LU107">
        <v>0</v>
      </c>
      <c r="LV107">
        <v>0</v>
      </c>
      <c r="LW107">
        <v>0</v>
      </c>
      <c r="LX107">
        <v>0</v>
      </c>
      <c r="LY107">
        <v>1.9560878243512974</v>
      </c>
      <c r="LZ107">
        <v>0</v>
      </c>
      <c r="MA107">
        <v>0</v>
      </c>
      <c r="MB107">
        <v>0</v>
      </c>
      <c r="MC107">
        <v>0</v>
      </c>
      <c r="MD107">
        <v>0</v>
      </c>
      <c r="ME107">
        <v>0</v>
      </c>
      <c r="MF107">
        <v>0</v>
      </c>
      <c r="MG107">
        <v>0</v>
      </c>
      <c r="MH107">
        <v>0</v>
      </c>
      <c r="MI107">
        <v>0</v>
      </c>
      <c r="MJ107">
        <v>0</v>
      </c>
      <c r="MK107">
        <v>0</v>
      </c>
      <c r="ML107">
        <v>0</v>
      </c>
      <c r="MM107">
        <v>0</v>
      </c>
      <c r="MN107">
        <v>0</v>
      </c>
      <c r="MO107">
        <v>0</v>
      </c>
      <c r="MP107">
        <v>0</v>
      </c>
      <c r="MQ107">
        <v>0</v>
      </c>
    </row>
    <row r="108" spans="1:355" x14ac:dyDescent="0.2">
      <c r="A108" t="str">
        <v>GS TPDDTEC</v>
      </c>
      <c r="B108" t="str">
        <v>GS TPDDTEC v1</v>
      </c>
      <c r="C108" t="str">
        <v>GS2439</v>
      </c>
      <c r="D108" t="str">
        <v>1st 2012</v>
      </c>
      <c r="E108" t="str">
        <v>ecocina</v>
      </c>
      <c r="F108">
        <v>30313</v>
      </c>
      <c r="G108" t="str">
        <v>firewood</v>
      </c>
      <c r="H108">
        <v>172</v>
      </c>
      <c r="I108">
        <v>1.9232919601923294E-2</v>
      </c>
      <c r="J108">
        <v>1.8698659063391999E-2</v>
      </c>
      <c r="K108" t="str">
        <v>gs_imp_firewood</v>
      </c>
      <c r="L108">
        <v>1</v>
      </c>
      <c r="M108" t="str">
        <v>Central America</v>
      </c>
      <c r="N108" t="str">
        <v>Guatemala</v>
      </c>
      <c r="O108" t="str">
        <v>Guatemala tot</v>
      </c>
      <c r="P108">
        <v>4.8</v>
      </c>
      <c r="Q108">
        <v>0.61170000000000002</v>
      </c>
      <c r="R108">
        <v>0.28999999999999998</v>
      </c>
      <c r="S108">
        <v>0.34899999999999998</v>
      </c>
      <c r="T108">
        <v>8943</v>
      </c>
      <c r="U108">
        <v>0</v>
      </c>
      <c r="V108">
        <v>1</v>
      </c>
      <c r="W108">
        <v>0</v>
      </c>
      <c r="X108">
        <v>8943</v>
      </c>
      <c r="Y108">
        <v>1</v>
      </c>
      <c r="Z108">
        <v>0</v>
      </c>
      <c r="AA108">
        <v>0</v>
      </c>
      <c r="AB108">
        <v>0</v>
      </c>
      <c r="AC108">
        <v>0</v>
      </c>
      <c r="AD108">
        <v>0</v>
      </c>
      <c r="AE108">
        <v>0</v>
      </c>
      <c r="AF108">
        <v>0</v>
      </c>
      <c r="AG108">
        <v>0</v>
      </c>
      <c r="AH108">
        <v>0</v>
      </c>
      <c r="AI108">
        <v>0</v>
      </c>
      <c r="AJ108">
        <v>0</v>
      </c>
      <c r="AK108">
        <v>0</v>
      </c>
      <c r="AL108">
        <v>0</v>
      </c>
      <c r="AM108">
        <v>24.119999999999997</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1.4999999999999999E-2</v>
      </c>
      <c r="BR108">
        <v>0</v>
      </c>
      <c r="BS108">
        <v>0</v>
      </c>
      <c r="BT108">
        <v>0</v>
      </c>
      <c r="BU108">
        <v>0</v>
      </c>
      <c r="BV108">
        <v>0</v>
      </c>
      <c r="BW108">
        <v>112</v>
      </c>
      <c r="BX108">
        <v>0</v>
      </c>
      <c r="BY108">
        <v>0</v>
      </c>
      <c r="BZ108">
        <v>0</v>
      </c>
      <c r="CA108">
        <v>0</v>
      </c>
      <c r="CB108">
        <v>0</v>
      </c>
      <c r="CC108">
        <v>0</v>
      </c>
      <c r="CD108">
        <v>8.6920000000000002</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1</v>
      </c>
      <c r="FR108">
        <v>0</v>
      </c>
      <c r="FS108">
        <v>0</v>
      </c>
      <c r="FT108">
        <v>0</v>
      </c>
      <c r="FU108">
        <v>0</v>
      </c>
      <c r="FV108">
        <v>0</v>
      </c>
      <c r="FW108">
        <v>0</v>
      </c>
      <c r="FX108">
        <v>7.46</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1.4999999999999999E-2</v>
      </c>
      <c r="HI108">
        <v>0</v>
      </c>
      <c r="HJ108">
        <v>0</v>
      </c>
      <c r="HK108">
        <v>0</v>
      </c>
      <c r="HL108">
        <v>0</v>
      </c>
      <c r="HM108">
        <v>0</v>
      </c>
      <c r="HN108">
        <v>112</v>
      </c>
      <c r="HO108">
        <v>0</v>
      </c>
      <c r="HP108">
        <v>0</v>
      </c>
      <c r="HQ108">
        <v>0</v>
      </c>
      <c r="HR108">
        <v>0</v>
      </c>
      <c r="HS108">
        <v>0</v>
      </c>
      <c r="HT108">
        <v>0</v>
      </c>
      <c r="HU108">
        <v>8.6920000000000002</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0</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c r="KC108">
        <v>0</v>
      </c>
      <c r="KD108">
        <v>0</v>
      </c>
      <c r="KE108">
        <v>0</v>
      </c>
      <c r="KF108">
        <v>0</v>
      </c>
      <c r="KG108">
        <v>0</v>
      </c>
      <c r="KH108">
        <v>0</v>
      </c>
      <c r="KI108">
        <v>0</v>
      </c>
      <c r="KJ108">
        <v>0</v>
      </c>
      <c r="KK108">
        <v>0</v>
      </c>
      <c r="KL108">
        <v>0</v>
      </c>
      <c r="KM108">
        <v>0</v>
      </c>
      <c r="KN108">
        <v>0</v>
      </c>
      <c r="KO108">
        <v>0</v>
      </c>
      <c r="KP108">
        <v>0</v>
      </c>
      <c r="KQ108">
        <v>0</v>
      </c>
      <c r="KR108">
        <v>0</v>
      </c>
      <c r="KS108">
        <v>0</v>
      </c>
      <c r="KT108">
        <v>0</v>
      </c>
      <c r="KU108">
        <v>0</v>
      </c>
      <c r="KV108">
        <v>0</v>
      </c>
      <c r="KW108">
        <v>0</v>
      </c>
      <c r="KX108">
        <v>0</v>
      </c>
      <c r="KY108">
        <v>0</v>
      </c>
      <c r="KZ108">
        <v>0</v>
      </c>
      <c r="LA108">
        <v>0</v>
      </c>
      <c r="LB108">
        <v>0</v>
      </c>
      <c r="LC108">
        <v>0</v>
      </c>
      <c r="LD108">
        <v>0</v>
      </c>
      <c r="LE108">
        <v>0</v>
      </c>
      <c r="LF108">
        <v>0</v>
      </c>
      <c r="LG108">
        <v>0</v>
      </c>
      <c r="LH108">
        <v>0.96919999999999995</v>
      </c>
      <c r="LI108">
        <v>1</v>
      </c>
      <c r="LJ108">
        <v>0</v>
      </c>
      <c r="LK108">
        <v>0</v>
      </c>
      <c r="LL108">
        <v>0</v>
      </c>
      <c r="LM108">
        <v>1</v>
      </c>
      <c r="LN108">
        <v>0</v>
      </c>
      <c r="LO108">
        <v>1</v>
      </c>
      <c r="LP108">
        <v>1</v>
      </c>
      <c r="LQ108">
        <v>0</v>
      </c>
      <c r="LR108">
        <v>0</v>
      </c>
      <c r="LS108">
        <v>0</v>
      </c>
      <c r="LT108">
        <v>0</v>
      </c>
      <c r="LU108">
        <v>0</v>
      </c>
      <c r="LV108">
        <v>0</v>
      </c>
      <c r="LW108">
        <v>0</v>
      </c>
      <c r="LX108">
        <v>0</v>
      </c>
      <c r="LY108">
        <v>1.7527220630372495</v>
      </c>
      <c r="LZ108">
        <v>0</v>
      </c>
      <c r="MA108">
        <v>0</v>
      </c>
      <c r="MB108">
        <v>0</v>
      </c>
      <c r="MC108">
        <v>0</v>
      </c>
      <c r="MD108">
        <v>0</v>
      </c>
      <c r="ME108">
        <v>0</v>
      </c>
      <c r="MF108">
        <v>0</v>
      </c>
      <c r="MG108">
        <v>0</v>
      </c>
      <c r="MH108">
        <v>0</v>
      </c>
      <c r="MI108">
        <v>0</v>
      </c>
      <c r="MJ108">
        <v>0</v>
      </c>
      <c r="MK108">
        <v>0</v>
      </c>
      <c r="ML108">
        <v>0</v>
      </c>
      <c r="MM108">
        <v>0</v>
      </c>
      <c r="MN108">
        <v>0</v>
      </c>
      <c r="MO108">
        <v>0</v>
      </c>
      <c r="MP108">
        <v>0</v>
      </c>
      <c r="MQ108">
        <v>0</v>
      </c>
    </row>
    <row r="109" spans="1:355" x14ac:dyDescent="0.2">
      <c r="A109" t="str">
        <v>GS TPDDTEC</v>
      </c>
      <c r="B109" t="str">
        <v>GS TPDDTEC v1</v>
      </c>
      <c r="C109" t="str">
        <v>GS2439</v>
      </c>
      <c r="D109" t="str">
        <v>1st 2013</v>
      </c>
      <c r="E109" t="str">
        <v>ecocina</v>
      </c>
      <c r="F109">
        <v>30313</v>
      </c>
      <c r="G109" t="str">
        <v>firewood</v>
      </c>
      <c r="H109">
        <v>4754</v>
      </c>
      <c r="I109">
        <v>1.9372295254317405E-2</v>
      </c>
      <c r="J109">
        <v>1.8876889141651199E-2</v>
      </c>
      <c r="K109" t="str">
        <v>gs_imp_firewood</v>
      </c>
      <c r="L109">
        <v>1</v>
      </c>
      <c r="M109" t="str">
        <v>Central America</v>
      </c>
      <c r="N109" t="str">
        <v>Guatemala</v>
      </c>
      <c r="O109" t="str">
        <v>Guatemala tot</v>
      </c>
      <c r="P109">
        <v>4.8</v>
      </c>
      <c r="Q109">
        <v>0.61170000000000002</v>
      </c>
      <c r="R109">
        <v>0.28999999999999998</v>
      </c>
      <c r="S109">
        <v>0.34899999999999998</v>
      </c>
      <c r="T109">
        <v>245402</v>
      </c>
      <c r="U109">
        <v>0</v>
      </c>
      <c r="V109">
        <v>1</v>
      </c>
      <c r="W109">
        <v>0</v>
      </c>
      <c r="X109">
        <v>245402</v>
      </c>
      <c r="Y109">
        <v>1</v>
      </c>
      <c r="Z109">
        <v>0</v>
      </c>
      <c r="AA109">
        <v>0</v>
      </c>
      <c r="AB109">
        <v>0</v>
      </c>
      <c r="AC109">
        <v>0</v>
      </c>
      <c r="AD109">
        <v>0</v>
      </c>
      <c r="AE109">
        <v>0</v>
      </c>
      <c r="AF109">
        <v>0</v>
      </c>
      <c r="AG109">
        <v>0</v>
      </c>
      <c r="AH109">
        <v>0</v>
      </c>
      <c r="AI109">
        <v>0</v>
      </c>
      <c r="AJ109">
        <v>0</v>
      </c>
      <c r="AK109">
        <v>0</v>
      </c>
      <c r="AL109">
        <v>0</v>
      </c>
      <c r="AM109">
        <v>24.119999999999997</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1.4999999999999999E-2</v>
      </c>
      <c r="BR109">
        <v>0</v>
      </c>
      <c r="BS109">
        <v>0</v>
      </c>
      <c r="BT109">
        <v>0</v>
      </c>
      <c r="BU109">
        <v>0</v>
      </c>
      <c r="BV109">
        <v>0</v>
      </c>
      <c r="BW109">
        <v>112</v>
      </c>
      <c r="BX109">
        <v>0</v>
      </c>
      <c r="BY109">
        <v>0</v>
      </c>
      <c r="BZ109">
        <v>0</v>
      </c>
      <c r="CA109">
        <v>0</v>
      </c>
      <c r="CB109">
        <v>0</v>
      </c>
      <c r="CC109">
        <v>0</v>
      </c>
      <c r="CD109">
        <v>8.6920000000000002</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1</v>
      </c>
      <c r="FR109">
        <v>0</v>
      </c>
      <c r="FS109">
        <v>0</v>
      </c>
      <c r="FT109">
        <v>0</v>
      </c>
      <c r="FU109">
        <v>0</v>
      </c>
      <c r="FV109">
        <v>0</v>
      </c>
      <c r="FW109">
        <v>0</v>
      </c>
      <c r="FX109">
        <v>7.3220000000000001</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1.4999999999999999E-2</v>
      </c>
      <c r="HI109">
        <v>0</v>
      </c>
      <c r="HJ109">
        <v>0</v>
      </c>
      <c r="HK109">
        <v>0</v>
      </c>
      <c r="HL109">
        <v>0</v>
      </c>
      <c r="HM109">
        <v>0</v>
      </c>
      <c r="HN109">
        <v>112</v>
      </c>
      <c r="HO109">
        <v>0</v>
      </c>
      <c r="HP109">
        <v>0</v>
      </c>
      <c r="HQ109">
        <v>0</v>
      </c>
      <c r="HR109">
        <v>0</v>
      </c>
      <c r="HS109">
        <v>0</v>
      </c>
      <c r="HT109">
        <v>0</v>
      </c>
      <c r="HU109">
        <v>8.6920000000000002</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c r="KC109">
        <v>0</v>
      </c>
      <c r="KD109">
        <v>0</v>
      </c>
      <c r="KE109">
        <v>0</v>
      </c>
      <c r="KF109">
        <v>0</v>
      </c>
      <c r="KG109">
        <v>0</v>
      </c>
      <c r="KH109">
        <v>0</v>
      </c>
      <c r="KI109">
        <v>0</v>
      </c>
      <c r="KJ109">
        <v>0</v>
      </c>
      <c r="KK109">
        <v>0</v>
      </c>
      <c r="KL109">
        <v>0</v>
      </c>
      <c r="KM109">
        <v>0</v>
      </c>
      <c r="KN109">
        <v>0</v>
      </c>
      <c r="KO109">
        <v>0</v>
      </c>
      <c r="KP109">
        <v>0</v>
      </c>
      <c r="KQ109">
        <v>0</v>
      </c>
      <c r="KR109">
        <v>0</v>
      </c>
      <c r="KS109">
        <v>0</v>
      </c>
      <c r="KT109">
        <v>0</v>
      </c>
      <c r="KU109">
        <v>0</v>
      </c>
      <c r="KV109">
        <v>0</v>
      </c>
      <c r="KW109">
        <v>0</v>
      </c>
      <c r="KX109">
        <v>0</v>
      </c>
      <c r="KY109">
        <v>0</v>
      </c>
      <c r="KZ109">
        <v>0</v>
      </c>
      <c r="LA109">
        <v>0</v>
      </c>
      <c r="LB109">
        <v>0</v>
      </c>
      <c r="LC109">
        <v>0</v>
      </c>
      <c r="LD109">
        <v>0</v>
      </c>
      <c r="LE109">
        <v>0</v>
      </c>
      <c r="LF109">
        <v>0</v>
      </c>
      <c r="LG109">
        <v>0</v>
      </c>
      <c r="LH109">
        <v>0.97040000000000004</v>
      </c>
      <c r="LI109">
        <v>1</v>
      </c>
      <c r="LJ109">
        <v>0</v>
      </c>
      <c r="LK109">
        <v>0</v>
      </c>
      <c r="LL109">
        <v>0</v>
      </c>
      <c r="LM109">
        <v>1</v>
      </c>
      <c r="LN109">
        <v>0</v>
      </c>
      <c r="LO109">
        <v>1</v>
      </c>
      <c r="LP109">
        <v>1</v>
      </c>
      <c r="LQ109">
        <v>0</v>
      </c>
      <c r="LR109">
        <v>0</v>
      </c>
      <c r="LS109">
        <v>0</v>
      </c>
      <c r="LT109">
        <v>0</v>
      </c>
      <c r="LU109">
        <v>0</v>
      </c>
      <c r="LV109">
        <v>0</v>
      </c>
      <c r="LW109">
        <v>0</v>
      </c>
      <c r="LX109">
        <v>0</v>
      </c>
      <c r="LY109">
        <v>1.7527220630372495</v>
      </c>
      <c r="LZ109">
        <v>0</v>
      </c>
      <c r="MA109">
        <v>0</v>
      </c>
      <c r="MB109">
        <v>0</v>
      </c>
      <c r="MC109">
        <v>0</v>
      </c>
      <c r="MD109">
        <v>0</v>
      </c>
      <c r="ME109">
        <v>0</v>
      </c>
      <c r="MF109">
        <v>0</v>
      </c>
      <c r="MG109">
        <v>0</v>
      </c>
      <c r="MH109">
        <v>0</v>
      </c>
      <c r="MI109">
        <v>0</v>
      </c>
      <c r="MJ109">
        <v>0</v>
      </c>
      <c r="MK109">
        <v>0</v>
      </c>
      <c r="ML109">
        <v>0</v>
      </c>
      <c r="MM109">
        <v>0</v>
      </c>
      <c r="MN109">
        <v>0</v>
      </c>
      <c r="MO109">
        <v>0</v>
      </c>
      <c r="MP109">
        <v>0</v>
      </c>
      <c r="MQ109">
        <v>0</v>
      </c>
    </row>
    <row r="110" spans="1:355" x14ac:dyDescent="0.2">
      <c r="A110" t="str">
        <v>GS TPDDTEC</v>
      </c>
      <c r="B110" t="str">
        <v>GS TPDDTEC v1</v>
      </c>
      <c r="C110" t="str">
        <v>GS2439</v>
      </c>
      <c r="D110" t="str">
        <v>1st 2014</v>
      </c>
      <c r="E110" t="str">
        <v>ecocina</v>
      </c>
      <c r="F110">
        <v>30313</v>
      </c>
      <c r="G110" t="str">
        <v>firewood</v>
      </c>
      <c r="H110">
        <v>8973</v>
      </c>
      <c r="I110">
        <v>1.9821467623610808E-2</v>
      </c>
      <c r="J110">
        <v>1.9178405816935199E-2</v>
      </c>
      <c r="K110" t="str">
        <v>gs_imp_firewood</v>
      </c>
      <c r="L110">
        <v>1</v>
      </c>
      <c r="M110" t="str">
        <v>Central America</v>
      </c>
      <c r="N110" t="str">
        <v>Guatemala</v>
      </c>
      <c r="O110" t="str">
        <v>Guatemala tot</v>
      </c>
      <c r="P110">
        <v>4.8</v>
      </c>
      <c r="Q110">
        <v>0.61170000000000002</v>
      </c>
      <c r="R110">
        <v>0.28999999999999998</v>
      </c>
      <c r="S110">
        <v>0.34899999999999998</v>
      </c>
      <c r="T110">
        <v>452691</v>
      </c>
      <c r="U110">
        <v>0</v>
      </c>
      <c r="V110">
        <v>1</v>
      </c>
      <c r="W110">
        <v>0</v>
      </c>
      <c r="X110">
        <v>452691</v>
      </c>
      <c r="Y110">
        <v>1</v>
      </c>
      <c r="Z110">
        <v>0</v>
      </c>
      <c r="AA110">
        <v>0</v>
      </c>
      <c r="AB110">
        <v>0</v>
      </c>
      <c r="AC110">
        <v>0</v>
      </c>
      <c r="AD110">
        <v>0</v>
      </c>
      <c r="AE110">
        <v>0</v>
      </c>
      <c r="AF110">
        <v>0</v>
      </c>
      <c r="AG110">
        <v>0</v>
      </c>
      <c r="AH110">
        <v>0</v>
      </c>
      <c r="AI110">
        <v>0</v>
      </c>
      <c r="AJ110">
        <v>0</v>
      </c>
      <c r="AK110">
        <v>0</v>
      </c>
      <c r="AL110">
        <v>0</v>
      </c>
      <c r="AM110">
        <v>24.119999999999997</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1.4999999999999999E-2</v>
      </c>
      <c r="BR110">
        <v>0</v>
      </c>
      <c r="BS110">
        <v>0</v>
      </c>
      <c r="BT110">
        <v>0</v>
      </c>
      <c r="BU110">
        <v>0</v>
      </c>
      <c r="BV110">
        <v>0</v>
      </c>
      <c r="BW110">
        <v>112</v>
      </c>
      <c r="BX110">
        <v>0</v>
      </c>
      <c r="BY110">
        <v>0</v>
      </c>
      <c r="BZ110">
        <v>0</v>
      </c>
      <c r="CA110">
        <v>0</v>
      </c>
      <c r="CB110">
        <v>0</v>
      </c>
      <c r="CC110">
        <v>0</v>
      </c>
      <c r="CD110">
        <v>8.6920000000000002</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1</v>
      </c>
      <c r="FR110">
        <v>0</v>
      </c>
      <c r="FS110">
        <v>0</v>
      </c>
      <c r="FT110">
        <v>0</v>
      </c>
      <c r="FU110">
        <v>0</v>
      </c>
      <c r="FV110">
        <v>0</v>
      </c>
      <c r="FW110">
        <v>0</v>
      </c>
      <c r="FX110">
        <v>7.3220000000000001</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1.4999999999999999E-2</v>
      </c>
      <c r="HI110">
        <v>0</v>
      </c>
      <c r="HJ110">
        <v>0</v>
      </c>
      <c r="HK110">
        <v>0</v>
      </c>
      <c r="HL110">
        <v>0</v>
      </c>
      <c r="HM110">
        <v>0</v>
      </c>
      <c r="HN110">
        <v>112</v>
      </c>
      <c r="HO110">
        <v>0</v>
      </c>
      <c r="HP110">
        <v>0</v>
      </c>
      <c r="HQ110">
        <v>0</v>
      </c>
      <c r="HR110">
        <v>0</v>
      </c>
      <c r="HS110">
        <v>0</v>
      </c>
      <c r="HT110">
        <v>0</v>
      </c>
      <c r="HU110">
        <v>8.6920000000000002</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0</v>
      </c>
      <c r="KD110">
        <v>0</v>
      </c>
      <c r="KE110">
        <v>0</v>
      </c>
      <c r="KF110">
        <v>0</v>
      </c>
      <c r="KG110">
        <v>0</v>
      </c>
      <c r="KH110">
        <v>0</v>
      </c>
      <c r="KI110">
        <v>0</v>
      </c>
      <c r="KJ110">
        <v>0</v>
      </c>
      <c r="KK110">
        <v>0</v>
      </c>
      <c r="KL110">
        <v>0</v>
      </c>
      <c r="KM110">
        <v>0</v>
      </c>
      <c r="KN110">
        <v>0</v>
      </c>
      <c r="KO110">
        <v>0</v>
      </c>
      <c r="KP110">
        <v>0</v>
      </c>
      <c r="KQ110">
        <v>0</v>
      </c>
      <c r="KR110">
        <v>0</v>
      </c>
      <c r="KS110">
        <v>0</v>
      </c>
      <c r="KT110">
        <v>0</v>
      </c>
      <c r="KU110">
        <v>0</v>
      </c>
      <c r="KV110">
        <v>0</v>
      </c>
      <c r="KW110">
        <v>0</v>
      </c>
      <c r="KX110">
        <v>0</v>
      </c>
      <c r="KY110">
        <v>0</v>
      </c>
      <c r="KZ110">
        <v>0</v>
      </c>
      <c r="LA110">
        <v>0</v>
      </c>
      <c r="LB110">
        <v>0</v>
      </c>
      <c r="LC110">
        <v>0</v>
      </c>
      <c r="LD110">
        <v>0</v>
      </c>
      <c r="LE110">
        <v>0</v>
      </c>
      <c r="LF110">
        <v>0</v>
      </c>
      <c r="LG110">
        <v>0</v>
      </c>
      <c r="LH110">
        <v>0.9859</v>
      </c>
      <c r="LI110">
        <v>1</v>
      </c>
      <c r="LJ110">
        <v>0</v>
      </c>
      <c r="LK110">
        <v>0</v>
      </c>
      <c r="LL110">
        <v>0</v>
      </c>
      <c r="LM110">
        <v>1</v>
      </c>
      <c r="LN110">
        <v>0</v>
      </c>
      <c r="LO110">
        <v>1</v>
      </c>
      <c r="LP110">
        <v>1</v>
      </c>
      <c r="LQ110">
        <v>0</v>
      </c>
      <c r="LR110">
        <v>0</v>
      </c>
      <c r="LS110">
        <v>0</v>
      </c>
      <c r="LT110">
        <v>0</v>
      </c>
      <c r="LU110">
        <v>0</v>
      </c>
      <c r="LV110">
        <v>0</v>
      </c>
      <c r="LW110">
        <v>0</v>
      </c>
      <c r="LX110">
        <v>0</v>
      </c>
      <c r="LY110">
        <v>1.7527220630372495</v>
      </c>
      <c r="LZ110">
        <v>0</v>
      </c>
      <c r="MA110">
        <v>0</v>
      </c>
      <c r="MB110">
        <v>0</v>
      </c>
      <c r="MC110">
        <v>0</v>
      </c>
      <c r="MD110">
        <v>0</v>
      </c>
      <c r="ME110">
        <v>0</v>
      </c>
      <c r="MF110">
        <v>0</v>
      </c>
      <c r="MG110">
        <v>0</v>
      </c>
      <c r="MH110">
        <v>0</v>
      </c>
      <c r="MI110">
        <v>0</v>
      </c>
      <c r="MJ110">
        <v>0</v>
      </c>
      <c r="MK110">
        <v>0</v>
      </c>
      <c r="ML110">
        <v>0</v>
      </c>
      <c r="MM110">
        <v>0</v>
      </c>
      <c r="MN110">
        <v>0</v>
      </c>
      <c r="MO110">
        <v>0</v>
      </c>
      <c r="MP110">
        <v>0</v>
      </c>
      <c r="MQ110">
        <v>0</v>
      </c>
    </row>
    <row r="111" spans="1:355" x14ac:dyDescent="0.2">
      <c r="A111" t="str">
        <v>GS TPDDTEC</v>
      </c>
      <c r="B111" t="str">
        <v>GS TPDDTEC v1</v>
      </c>
      <c r="C111" t="str">
        <v>GS2439</v>
      </c>
      <c r="D111" t="str">
        <v>1st 2012</v>
      </c>
      <c r="E111" t="str">
        <v>ecoplancha</v>
      </c>
      <c r="F111">
        <v>30313</v>
      </c>
      <c r="G111" t="str">
        <v>firewood</v>
      </c>
      <c r="H111">
        <v>1443</v>
      </c>
      <c r="I111">
        <v>1.8721781099174842E-2</v>
      </c>
      <c r="J111">
        <v>1.782363512823102E-2</v>
      </c>
      <c r="K111" t="str">
        <v>gs_imp_firewood</v>
      </c>
      <c r="L111">
        <v>1</v>
      </c>
      <c r="M111" t="str">
        <v>Central America</v>
      </c>
      <c r="N111" t="str">
        <v>Guatemala</v>
      </c>
      <c r="O111" t="str">
        <v>Guatemala tot</v>
      </c>
      <c r="P111">
        <v>4.8</v>
      </c>
      <c r="Q111">
        <v>0.61170000000000002</v>
      </c>
      <c r="R111">
        <v>0.28999999999999998</v>
      </c>
      <c r="S111">
        <v>0.34899999999999998</v>
      </c>
      <c r="T111">
        <v>77076</v>
      </c>
      <c r="U111">
        <v>0</v>
      </c>
      <c r="V111">
        <v>1</v>
      </c>
      <c r="W111">
        <v>0</v>
      </c>
      <c r="X111">
        <v>77076</v>
      </c>
      <c r="Y111">
        <v>1</v>
      </c>
      <c r="Z111">
        <v>0</v>
      </c>
      <c r="AA111">
        <v>0</v>
      </c>
      <c r="AB111">
        <v>0</v>
      </c>
      <c r="AC111">
        <v>0</v>
      </c>
      <c r="AD111">
        <v>0</v>
      </c>
      <c r="AE111">
        <v>0</v>
      </c>
      <c r="AF111">
        <v>0</v>
      </c>
      <c r="AG111">
        <v>0</v>
      </c>
      <c r="AH111">
        <v>0</v>
      </c>
      <c r="AI111">
        <v>0</v>
      </c>
      <c r="AJ111">
        <v>0</v>
      </c>
      <c r="AK111">
        <v>0</v>
      </c>
      <c r="AL111">
        <v>0</v>
      </c>
      <c r="AM111">
        <v>24.119999999999997</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1.4999999999999999E-2</v>
      </c>
      <c r="BR111">
        <v>0</v>
      </c>
      <c r="BS111">
        <v>0</v>
      </c>
      <c r="BT111">
        <v>0</v>
      </c>
      <c r="BU111">
        <v>0</v>
      </c>
      <c r="BV111">
        <v>0</v>
      </c>
      <c r="BW111">
        <v>112</v>
      </c>
      <c r="BX111">
        <v>0</v>
      </c>
      <c r="BY111">
        <v>0</v>
      </c>
      <c r="BZ111">
        <v>0</v>
      </c>
      <c r="CA111">
        <v>0</v>
      </c>
      <c r="CB111">
        <v>0</v>
      </c>
      <c r="CC111">
        <v>0</v>
      </c>
      <c r="CD111">
        <v>8.6920000000000002</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1</v>
      </c>
      <c r="FR111">
        <v>0</v>
      </c>
      <c r="FS111">
        <v>0</v>
      </c>
      <c r="FT111">
        <v>0</v>
      </c>
      <c r="FU111">
        <v>0</v>
      </c>
      <c r="FV111">
        <v>0</v>
      </c>
      <c r="FW111">
        <v>0</v>
      </c>
      <c r="FX111">
        <v>6.569</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1.4999999999999999E-2</v>
      </c>
      <c r="HI111">
        <v>0</v>
      </c>
      <c r="HJ111">
        <v>0</v>
      </c>
      <c r="HK111">
        <v>0</v>
      </c>
      <c r="HL111">
        <v>0</v>
      </c>
      <c r="HM111">
        <v>0</v>
      </c>
      <c r="HN111">
        <v>112</v>
      </c>
      <c r="HO111">
        <v>0</v>
      </c>
      <c r="HP111">
        <v>0</v>
      </c>
      <c r="HQ111">
        <v>0</v>
      </c>
      <c r="HR111">
        <v>0</v>
      </c>
      <c r="HS111">
        <v>0</v>
      </c>
      <c r="HT111">
        <v>0</v>
      </c>
      <c r="HU111">
        <v>8.6920000000000002</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0</v>
      </c>
      <c r="KD111">
        <v>0</v>
      </c>
      <c r="KE111">
        <v>0</v>
      </c>
      <c r="KF111">
        <v>0</v>
      </c>
      <c r="KG111">
        <v>0</v>
      </c>
      <c r="KH111">
        <v>0</v>
      </c>
      <c r="KI111">
        <v>0</v>
      </c>
      <c r="KJ111">
        <v>0</v>
      </c>
      <c r="KK111">
        <v>0</v>
      </c>
      <c r="KL111">
        <v>0</v>
      </c>
      <c r="KM111">
        <v>0</v>
      </c>
      <c r="KN111">
        <v>0</v>
      </c>
      <c r="KO111">
        <v>0</v>
      </c>
      <c r="KP111">
        <v>0</v>
      </c>
      <c r="KQ111">
        <v>0</v>
      </c>
      <c r="KR111">
        <v>0</v>
      </c>
      <c r="KS111">
        <v>0</v>
      </c>
      <c r="KT111">
        <v>0</v>
      </c>
      <c r="KU111">
        <v>0</v>
      </c>
      <c r="KV111">
        <v>0</v>
      </c>
      <c r="KW111">
        <v>0</v>
      </c>
      <c r="KX111">
        <v>0</v>
      </c>
      <c r="KY111">
        <v>0</v>
      </c>
      <c r="KZ111">
        <v>0</v>
      </c>
      <c r="LA111">
        <v>0</v>
      </c>
      <c r="LB111">
        <v>0</v>
      </c>
      <c r="LC111">
        <v>0</v>
      </c>
      <c r="LD111">
        <v>0</v>
      </c>
      <c r="LE111">
        <v>0</v>
      </c>
      <c r="LF111">
        <v>0</v>
      </c>
      <c r="LG111">
        <v>0</v>
      </c>
      <c r="LH111">
        <v>0.87694499999999997</v>
      </c>
      <c r="LI111">
        <v>1</v>
      </c>
      <c r="LJ111">
        <v>0</v>
      </c>
      <c r="LK111">
        <v>0</v>
      </c>
      <c r="LL111">
        <v>0</v>
      </c>
      <c r="LM111">
        <v>1</v>
      </c>
      <c r="LN111">
        <v>0</v>
      </c>
      <c r="LO111">
        <v>1</v>
      </c>
      <c r="LP111">
        <v>1</v>
      </c>
      <c r="LQ111">
        <v>0</v>
      </c>
      <c r="LR111">
        <v>0</v>
      </c>
      <c r="LS111">
        <v>0</v>
      </c>
      <c r="LT111">
        <v>0</v>
      </c>
      <c r="LU111">
        <v>0</v>
      </c>
      <c r="LV111">
        <v>0</v>
      </c>
      <c r="LW111">
        <v>0</v>
      </c>
      <c r="LX111">
        <v>0</v>
      </c>
      <c r="LY111">
        <v>1.7527220630372495</v>
      </c>
      <c r="LZ111">
        <v>0</v>
      </c>
      <c r="MA111">
        <v>0</v>
      </c>
      <c r="MB111">
        <v>0</v>
      </c>
      <c r="MC111">
        <v>0</v>
      </c>
      <c r="MD111">
        <v>0</v>
      </c>
      <c r="ME111">
        <v>0</v>
      </c>
      <c r="MF111">
        <v>0</v>
      </c>
      <c r="MG111">
        <v>0</v>
      </c>
      <c r="MH111">
        <v>0</v>
      </c>
      <c r="MI111">
        <v>0</v>
      </c>
      <c r="MJ111">
        <v>0</v>
      </c>
      <c r="MK111">
        <v>0</v>
      </c>
      <c r="ML111">
        <v>0</v>
      </c>
      <c r="MM111">
        <v>0</v>
      </c>
      <c r="MN111">
        <v>0</v>
      </c>
      <c r="MO111">
        <v>0</v>
      </c>
      <c r="MP111">
        <v>0</v>
      </c>
      <c r="MQ111">
        <v>0</v>
      </c>
    </row>
    <row r="112" spans="1:355" x14ac:dyDescent="0.2">
      <c r="A112" t="str">
        <v>GS TPDDTEC</v>
      </c>
      <c r="B112" t="str">
        <v>GS TPDDTEC v1</v>
      </c>
      <c r="C112" t="str">
        <v>GS2439</v>
      </c>
      <c r="D112" t="str">
        <v>1st 2013</v>
      </c>
      <c r="E112" t="str">
        <v>ecoplancha</v>
      </c>
      <c r="F112">
        <v>30313</v>
      </c>
      <c r="G112" t="str">
        <v>firewood</v>
      </c>
      <c r="H112">
        <v>4775</v>
      </c>
      <c r="I112">
        <v>1.9135362149251819E-2</v>
      </c>
      <c r="J112">
        <v>1.8399332714768939E-2</v>
      </c>
      <c r="K112" t="str">
        <v>gs_imp_firewood</v>
      </c>
      <c r="L112">
        <v>1</v>
      </c>
      <c r="M112" t="str">
        <v>Central America</v>
      </c>
      <c r="N112" t="str">
        <v>Guatemala</v>
      </c>
      <c r="O112" t="str">
        <v>Guatemala tot</v>
      </c>
      <c r="P112">
        <v>4.8</v>
      </c>
      <c r="Q112">
        <v>0.61170000000000002</v>
      </c>
      <c r="R112">
        <v>0.28999999999999998</v>
      </c>
      <c r="S112">
        <v>0.34899999999999998</v>
      </c>
      <c r="T112">
        <v>249538</v>
      </c>
      <c r="U112">
        <v>0</v>
      </c>
      <c r="V112">
        <v>1</v>
      </c>
      <c r="W112">
        <v>0</v>
      </c>
      <c r="X112">
        <v>249538</v>
      </c>
      <c r="Y112">
        <v>1</v>
      </c>
      <c r="Z112">
        <v>0</v>
      </c>
      <c r="AA112">
        <v>0</v>
      </c>
      <c r="AB112">
        <v>0</v>
      </c>
      <c r="AC112">
        <v>0</v>
      </c>
      <c r="AD112">
        <v>0</v>
      </c>
      <c r="AE112">
        <v>0</v>
      </c>
      <c r="AF112">
        <v>0</v>
      </c>
      <c r="AG112">
        <v>0</v>
      </c>
      <c r="AH112">
        <v>0</v>
      </c>
      <c r="AI112">
        <v>0</v>
      </c>
      <c r="AJ112">
        <v>0</v>
      </c>
      <c r="AK112">
        <v>0</v>
      </c>
      <c r="AL112">
        <v>0</v>
      </c>
      <c r="AM112">
        <v>24.119999999999997</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1.4999999999999999E-2</v>
      </c>
      <c r="BR112">
        <v>0</v>
      </c>
      <c r="BS112">
        <v>0</v>
      </c>
      <c r="BT112">
        <v>0</v>
      </c>
      <c r="BU112">
        <v>0</v>
      </c>
      <c r="BV112">
        <v>0</v>
      </c>
      <c r="BW112">
        <v>112</v>
      </c>
      <c r="BX112">
        <v>0</v>
      </c>
      <c r="BY112">
        <v>0</v>
      </c>
      <c r="BZ112">
        <v>0</v>
      </c>
      <c r="CA112">
        <v>0</v>
      </c>
      <c r="CB112">
        <v>0</v>
      </c>
      <c r="CC112">
        <v>0</v>
      </c>
      <c r="CD112">
        <v>8.6920000000000002</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1</v>
      </c>
      <c r="FR112">
        <v>0</v>
      </c>
      <c r="FS112">
        <v>0</v>
      </c>
      <c r="FT112">
        <v>0</v>
      </c>
      <c r="FU112">
        <v>0</v>
      </c>
      <c r="FV112">
        <v>0</v>
      </c>
      <c r="FW112">
        <v>0</v>
      </c>
      <c r="FX112">
        <v>6.3070000000000004</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1.4999999999999999E-2</v>
      </c>
      <c r="HI112">
        <v>0</v>
      </c>
      <c r="HJ112">
        <v>0</v>
      </c>
      <c r="HK112">
        <v>0</v>
      </c>
      <c r="HL112">
        <v>0</v>
      </c>
      <c r="HM112">
        <v>0</v>
      </c>
      <c r="HN112">
        <v>112</v>
      </c>
      <c r="HO112">
        <v>0</v>
      </c>
      <c r="HP112">
        <v>0</v>
      </c>
      <c r="HQ112">
        <v>0</v>
      </c>
      <c r="HR112">
        <v>0</v>
      </c>
      <c r="HS112">
        <v>0</v>
      </c>
      <c r="HT112">
        <v>0</v>
      </c>
      <c r="HU112">
        <v>8.6920000000000002</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0</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c r="KC112">
        <v>0</v>
      </c>
      <c r="KD112">
        <v>0</v>
      </c>
      <c r="KE112">
        <v>0</v>
      </c>
      <c r="KF112">
        <v>0</v>
      </c>
      <c r="KG112">
        <v>0</v>
      </c>
      <c r="KH112">
        <v>0</v>
      </c>
      <c r="KI112">
        <v>0</v>
      </c>
      <c r="KJ112">
        <v>0</v>
      </c>
      <c r="KK112">
        <v>0</v>
      </c>
      <c r="KL112">
        <v>0</v>
      </c>
      <c r="KM112">
        <v>0</v>
      </c>
      <c r="KN112">
        <v>0</v>
      </c>
      <c r="KO112">
        <v>0</v>
      </c>
      <c r="KP112">
        <v>0</v>
      </c>
      <c r="KQ112">
        <v>0</v>
      </c>
      <c r="KR112">
        <v>0</v>
      </c>
      <c r="KS112">
        <v>0</v>
      </c>
      <c r="KT112">
        <v>0</v>
      </c>
      <c r="KU112">
        <v>0</v>
      </c>
      <c r="KV112">
        <v>0</v>
      </c>
      <c r="KW112">
        <v>0</v>
      </c>
      <c r="KX112">
        <v>0</v>
      </c>
      <c r="KY112">
        <v>0</v>
      </c>
      <c r="KZ112">
        <v>0</v>
      </c>
      <c r="LA112">
        <v>0</v>
      </c>
      <c r="LB112">
        <v>0</v>
      </c>
      <c r="LC112">
        <v>0</v>
      </c>
      <c r="LD112">
        <v>0</v>
      </c>
      <c r="LE112">
        <v>0</v>
      </c>
      <c r="LF112">
        <v>0</v>
      </c>
      <c r="LG112">
        <v>0</v>
      </c>
      <c r="LH112">
        <v>0.89195499999999994</v>
      </c>
      <c r="LI112">
        <v>1</v>
      </c>
      <c r="LJ112">
        <v>0</v>
      </c>
      <c r="LK112">
        <v>0</v>
      </c>
      <c r="LL112">
        <v>0</v>
      </c>
      <c r="LM112">
        <v>1</v>
      </c>
      <c r="LN112">
        <v>0</v>
      </c>
      <c r="LO112">
        <v>1</v>
      </c>
      <c r="LP112">
        <v>1</v>
      </c>
      <c r="LQ112">
        <v>0</v>
      </c>
      <c r="LR112">
        <v>0</v>
      </c>
      <c r="LS112">
        <v>0</v>
      </c>
      <c r="LT112">
        <v>0</v>
      </c>
      <c r="LU112">
        <v>0</v>
      </c>
      <c r="LV112">
        <v>0</v>
      </c>
      <c r="LW112">
        <v>0</v>
      </c>
      <c r="LX112">
        <v>0</v>
      </c>
      <c r="LY112">
        <v>1.7527220630372495</v>
      </c>
      <c r="LZ112">
        <v>0</v>
      </c>
      <c r="MA112">
        <v>0</v>
      </c>
      <c r="MB112">
        <v>0</v>
      </c>
      <c r="MC112">
        <v>0</v>
      </c>
      <c r="MD112">
        <v>0</v>
      </c>
      <c r="ME112">
        <v>0</v>
      </c>
      <c r="MF112">
        <v>0</v>
      </c>
      <c r="MG112">
        <v>0</v>
      </c>
      <c r="MH112">
        <v>0</v>
      </c>
      <c r="MI112">
        <v>0</v>
      </c>
      <c r="MJ112">
        <v>0</v>
      </c>
      <c r="MK112">
        <v>0</v>
      </c>
      <c r="ML112">
        <v>0</v>
      </c>
      <c r="MM112">
        <v>0</v>
      </c>
      <c r="MN112">
        <v>0</v>
      </c>
      <c r="MO112">
        <v>0</v>
      </c>
      <c r="MP112">
        <v>0</v>
      </c>
      <c r="MQ112">
        <v>0</v>
      </c>
    </row>
    <row r="113" spans="1:355" x14ac:dyDescent="0.2">
      <c r="A113" t="str">
        <v>GS TPDDTEC</v>
      </c>
      <c r="B113" t="str">
        <v>GS TPDDTEC v1</v>
      </c>
      <c r="C113" t="str">
        <v>GS2439</v>
      </c>
      <c r="D113" t="str">
        <v>1st 2014</v>
      </c>
      <c r="E113" t="str">
        <v>ecoplancha</v>
      </c>
      <c r="F113">
        <v>30313</v>
      </c>
      <c r="G113" t="str">
        <v>firewood</v>
      </c>
      <c r="H113">
        <v>10196</v>
      </c>
      <c r="I113">
        <v>1.8944876652056047E-2</v>
      </c>
      <c r="J113">
        <v>1.804238306222352E-2</v>
      </c>
      <c r="K113" t="str">
        <v>gs_imp_firewood</v>
      </c>
      <c r="L113">
        <v>1</v>
      </c>
      <c r="M113" t="str">
        <v>Central America</v>
      </c>
      <c r="N113" t="str">
        <v>Guatemala</v>
      </c>
      <c r="O113" t="str">
        <v>Guatemala tot</v>
      </c>
      <c r="P113">
        <v>4.8</v>
      </c>
      <c r="Q113">
        <v>0.61170000000000002</v>
      </c>
      <c r="R113">
        <v>0.28999999999999998</v>
      </c>
      <c r="S113">
        <v>0.34899999999999998</v>
      </c>
      <c r="T113">
        <v>538193</v>
      </c>
      <c r="U113">
        <v>0</v>
      </c>
      <c r="V113">
        <v>1</v>
      </c>
      <c r="W113">
        <v>0</v>
      </c>
      <c r="X113">
        <v>538193</v>
      </c>
      <c r="Y113">
        <v>1</v>
      </c>
      <c r="Z113">
        <v>0</v>
      </c>
      <c r="AA113">
        <v>0</v>
      </c>
      <c r="AB113">
        <v>0</v>
      </c>
      <c r="AC113">
        <v>0</v>
      </c>
      <c r="AD113">
        <v>0</v>
      </c>
      <c r="AE113">
        <v>0</v>
      </c>
      <c r="AF113">
        <v>0</v>
      </c>
      <c r="AG113">
        <v>0</v>
      </c>
      <c r="AH113">
        <v>0</v>
      </c>
      <c r="AI113">
        <v>0</v>
      </c>
      <c r="AJ113">
        <v>0</v>
      </c>
      <c r="AK113">
        <v>0</v>
      </c>
      <c r="AL113">
        <v>0</v>
      </c>
      <c r="AM113">
        <v>24.119999999999997</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1.4999999999999999E-2</v>
      </c>
      <c r="BR113">
        <v>0</v>
      </c>
      <c r="BS113">
        <v>0</v>
      </c>
      <c r="BT113">
        <v>0</v>
      </c>
      <c r="BU113">
        <v>0</v>
      </c>
      <c r="BV113">
        <v>0</v>
      </c>
      <c r="BW113">
        <v>112</v>
      </c>
      <c r="BX113">
        <v>0</v>
      </c>
      <c r="BY113">
        <v>0</v>
      </c>
      <c r="BZ113">
        <v>0</v>
      </c>
      <c r="CA113">
        <v>0</v>
      </c>
      <c r="CB113">
        <v>0</v>
      </c>
      <c r="CC113">
        <v>0</v>
      </c>
      <c r="CD113">
        <v>8.6920000000000002</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1</v>
      </c>
      <c r="FR113">
        <v>0</v>
      </c>
      <c r="FS113">
        <v>0</v>
      </c>
      <c r="FT113">
        <v>0</v>
      </c>
      <c r="FU113">
        <v>0</v>
      </c>
      <c r="FV113">
        <v>0</v>
      </c>
      <c r="FW113">
        <v>0</v>
      </c>
      <c r="FX113">
        <v>6.7910000000000004</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1.4999999999999999E-2</v>
      </c>
      <c r="HI113">
        <v>0</v>
      </c>
      <c r="HJ113">
        <v>0</v>
      </c>
      <c r="HK113">
        <v>0</v>
      </c>
      <c r="HL113">
        <v>0</v>
      </c>
      <c r="HM113">
        <v>0</v>
      </c>
      <c r="HN113">
        <v>112</v>
      </c>
      <c r="HO113">
        <v>0</v>
      </c>
      <c r="HP113">
        <v>0</v>
      </c>
      <c r="HQ113">
        <v>0</v>
      </c>
      <c r="HR113">
        <v>0</v>
      </c>
      <c r="HS113">
        <v>0</v>
      </c>
      <c r="HT113">
        <v>0</v>
      </c>
      <c r="HU113">
        <v>8.6920000000000002</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0</v>
      </c>
      <c r="KD113">
        <v>0</v>
      </c>
      <c r="KE113">
        <v>0</v>
      </c>
      <c r="KF113">
        <v>0</v>
      </c>
      <c r="KG113">
        <v>0</v>
      </c>
      <c r="KH113">
        <v>0</v>
      </c>
      <c r="KI113">
        <v>0</v>
      </c>
      <c r="KJ113">
        <v>0</v>
      </c>
      <c r="KK113">
        <v>0</v>
      </c>
      <c r="KL113">
        <v>0</v>
      </c>
      <c r="KM113">
        <v>0</v>
      </c>
      <c r="KN113">
        <v>0</v>
      </c>
      <c r="KO113">
        <v>0</v>
      </c>
      <c r="KP113">
        <v>0</v>
      </c>
      <c r="KQ113">
        <v>0</v>
      </c>
      <c r="KR113">
        <v>0</v>
      </c>
      <c r="KS113">
        <v>0</v>
      </c>
      <c r="KT113">
        <v>0</v>
      </c>
      <c r="KU113">
        <v>0</v>
      </c>
      <c r="KV113">
        <v>0</v>
      </c>
      <c r="KW113">
        <v>0</v>
      </c>
      <c r="KX113">
        <v>0</v>
      </c>
      <c r="KY113">
        <v>0</v>
      </c>
      <c r="KZ113">
        <v>0</v>
      </c>
      <c r="LA113">
        <v>0</v>
      </c>
      <c r="LB113">
        <v>0</v>
      </c>
      <c r="LC113">
        <v>0</v>
      </c>
      <c r="LD113">
        <v>0</v>
      </c>
      <c r="LE113">
        <v>0</v>
      </c>
      <c r="LF113">
        <v>0</v>
      </c>
      <c r="LG113">
        <v>0</v>
      </c>
      <c r="LH113">
        <v>0.89907999999999999</v>
      </c>
      <c r="LI113">
        <v>1</v>
      </c>
      <c r="LJ113">
        <v>0</v>
      </c>
      <c r="LK113">
        <v>0</v>
      </c>
      <c r="LL113">
        <v>0</v>
      </c>
      <c r="LM113">
        <v>1</v>
      </c>
      <c r="LN113">
        <v>0</v>
      </c>
      <c r="LO113">
        <v>1</v>
      </c>
      <c r="LP113">
        <v>1</v>
      </c>
      <c r="LQ113">
        <v>0</v>
      </c>
      <c r="LR113">
        <v>0</v>
      </c>
      <c r="LS113">
        <v>0</v>
      </c>
      <c r="LT113">
        <v>0</v>
      </c>
      <c r="LU113">
        <v>0</v>
      </c>
      <c r="LV113">
        <v>0</v>
      </c>
      <c r="LW113">
        <v>0</v>
      </c>
      <c r="LX113">
        <v>0</v>
      </c>
      <c r="LY113">
        <v>1.7527220630372495</v>
      </c>
      <c r="LZ113">
        <v>0</v>
      </c>
      <c r="MA113">
        <v>0</v>
      </c>
      <c r="MB113">
        <v>0</v>
      </c>
      <c r="MC113">
        <v>0</v>
      </c>
      <c r="MD113">
        <v>0</v>
      </c>
      <c r="ME113">
        <v>0</v>
      </c>
      <c r="MF113">
        <v>0</v>
      </c>
      <c r="MG113">
        <v>0</v>
      </c>
      <c r="MH113">
        <v>0</v>
      </c>
      <c r="MI113">
        <v>0</v>
      </c>
      <c r="MJ113">
        <v>0</v>
      </c>
      <c r="MK113">
        <v>0</v>
      </c>
      <c r="ML113">
        <v>0</v>
      </c>
      <c r="MM113">
        <v>0</v>
      </c>
      <c r="MN113">
        <v>0</v>
      </c>
      <c r="MO113">
        <v>0</v>
      </c>
      <c r="MP113">
        <v>0</v>
      </c>
      <c r="MQ113">
        <v>0</v>
      </c>
    </row>
    <row r="114" spans="1:355" x14ac:dyDescent="0.2">
      <c r="A114" t="str">
        <v>GS TPDDTEC</v>
      </c>
      <c r="B114" t="str">
        <v>GS TPDDTEC v1</v>
      </c>
      <c r="C114" t="str">
        <v>GS2445</v>
      </c>
      <c r="D114" t="str">
        <v>per stove per day in 1st MR</v>
      </c>
      <c r="E114">
        <v>0</v>
      </c>
      <c r="F114">
        <v>250634</v>
      </c>
      <c r="G114" t="str">
        <v>firewood</v>
      </c>
      <c r="H114">
        <v>7.79143537187112E-3</v>
      </c>
      <c r="I114">
        <v>7.79143537187112E-3</v>
      </c>
      <c r="J114">
        <v>7.7669147255395024E-3</v>
      </c>
      <c r="K114" t="str">
        <v>gs_imp_firewood</v>
      </c>
      <c r="L114">
        <v>1</v>
      </c>
      <c r="M114" t="str">
        <v>Sub-Saharan Africa</v>
      </c>
      <c r="N114" t="str">
        <v>Malawi</v>
      </c>
      <c r="O114" t="str">
        <v>Malawi tot</v>
      </c>
      <c r="P114">
        <v>4.5</v>
      </c>
      <c r="Q114">
        <v>0.81</v>
      </c>
      <c r="R114">
        <v>0.312</v>
      </c>
      <c r="S114">
        <v>0.41399999999999998</v>
      </c>
      <c r="T114">
        <v>1</v>
      </c>
      <c r="U114">
        <v>0</v>
      </c>
      <c r="V114">
        <v>1</v>
      </c>
      <c r="W114">
        <v>0</v>
      </c>
      <c r="X114">
        <v>1</v>
      </c>
      <c r="Y114">
        <v>1</v>
      </c>
      <c r="Z114">
        <v>0</v>
      </c>
      <c r="AA114">
        <v>0</v>
      </c>
      <c r="AB114">
        <v>0</v>
      </c>
      <c r="AC114">
        <v>0</v>
      </c>
      <c r="AD114">
        <v>0</v>
      </c>
      <c r="AE114">
        <v>0</v>
      </c>
      <c r="AF114">
        <v>0</v>
      </c>
      <c r="AG114">
        <v>0</v>
      </c>
      <c r="AH114">
        <v>0</v>
      </c>
      <c r="AI114">
        <v>0</v>
      </c>
      <c r="AJ114">
        <v>0</v>
      </c>
      <c r="AK114">
        <v>0</v>
      </c>
      <c r="AL114">
        <v>0</v>
      </c>
      <c r="AM114">
        <v>14.161643835616436</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1.4999999999999999E-2</v>
      </c>
      <c r="BR114">
        <v>0</v>
      </c>
      <c r="BS114">
        <v>0</v>
      </c>
      <c r="BT114">
        <v>0</v>
      </c>
      <c r="BU114">
        <v>0</v>
      </c>
      <c r="BV114">
        <v>0</v>
      </c>
      <c r="BW114">
        <v>112</v>
      </c>
      <c r="BX114">
        <v>0</v>
      </c>
      <c r="BY114">
        <v>0</v>
      </c>
      <c r="BZ114">
        <v>0</v>
      </c>
      <c r="CA114">
        <v>0</v>
      </c>
      <c r="CB114">
        <v>0</v>
      </c>
      <c r="CC114">
        <v>0</v>
      </c>
      <c r="CD114">
        <v>34</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1</v>
      </c>
      <c r="FR114">
        <v>0</v>
      </c>
      <c r="FS114">
        <v>0</v>
      </c>
      <c r="FT114">
        <v>0</v>
      </c>
      <c r="FU114">
        <v>0</v>
      </c>
      <c r="FV114">
        <v>0</v>
      </c>
      <c r="FW114">
        <v>0</v>
      </c>
      <c r="FX114">
        <v>5.772602739726028</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1.4999999999999999E-2</v>
      </c>
      <c r="HI114">
        <v>0</v>
      </c>
      <c r="HJ114">
        <v>0</v>
      </c>
      <c r="HK114">
        <v>0</v>
      </c>
      <c r="HL114">
        <v>0</v>
      </c>
      <c r="HM114">
        <v>0</v>
      </c>
      <c r="HN114">
        <v>112</v>
      </c>
      <c r="HO114">
        <v>0</v>
      </c>
      <c r="HP114">
        <v>0</v>
      </c>
      <c r="HQ114">
        <v>0</v>
      </c>
      <c r="HR114">
        <v>0</v>
      </c>
      <c r="HS114">
        <v>0</v>
      </c>
      <c r="HT114">
        <v>0</v>
      </c>
      <c r="HU114">
        <v>34</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0</v>
      </c>
      <c r="KD114">
        <v>0</v>
      </c>
      <c r="KE114">
        <v>0</v>
      </c>
      <c r="KF114">
        <v>0</v>
      </c>
      <c r="KG114">
        <v>0</v>
      </c>
      <c r="KH114">
        <v>0</v>
      </c>
      <c r="KI114">
        <v>0</v>
      </c>
      <c r="KJ114">
        <v>0</v>
      </c>
      <c r="KK114">
        <v>0</v>
      </c>
      <c r="KL114">
        <v>0</v>
      </c>
      <c r="KM114">
        <v>0</v>
      </c>
      <c r="KN114">
        <v>0</v>
      </c>
      <c r="KO114">
        <v>0</v>
      </c>
      <c r="KP114">
        <v>0</v>
      </c>
      <c r="KQ114">
        <v>0</v>
      </c>
      <c r="KR114">
        <v>0</v>
      </c>
      <c r="KS114">
        <v>0</v>
      </c>
      <c r="KT114">
        <v>0</v>
      </c>
      <c r="KU114">
        <v>0</v>
      </c>
      <c r="KV114">
        <v>0</v>
      </c>
      <c r="KW114">
        <v>0</v>
      </c>
      <c r="KX114">
        <v>0</v>
      </c>
      <c r="KY114">
        <v>0</v>
      </c>
      <c r="KZ114">
        <v>0</v>
      </c>
      <c r="LA114">
        <v>0</v>
      </c>
      <c r="LB114">
        <v>0</v>
      </c>
      <c r="LC114">
        <v>0</v>
      </c>
      <c r="LD114">
        <v>0</v>
      </c>
      <c r="LE114">
        <v>0</v>
      </c>
      <c r="LF114">
        <v>0</v>
      </c>
      <c r="LG114">
        <v>0</v>
      </c>
      <c r="LH114">
        <v>1</v>
      </c>
      <c r="LI114">
        <v>0.63349999999999995</v>
      </c>
      <c r="LJ114">
        <v>0</v>
      </c>
      <c r="LK114">
        <v>0</v>
      </c>
      <c r="LL114">
        <v>1</v>
      </c>
      <c r="LM114">
        <v>0.78120000000000001</v>
      </c>
      <c r="LN114">
        <v>0</v>
      </c>
      <c r="LO114">
        <v>1</v>
      </c>
      <c r="LP114">
        <v>1</v>
      </c>
      <c r="LQ114">
        <v>0</v>
      </c>
      <c r="LR114">
        <v>0</v>
      </c>
      <c r="LS114">
        <v>0</v>
      </c>
      <c r="LT114">
        <v>0</v>
      </c>
      <c r="LU114">
        <v>0</v>
      </c>
      <c r="LV114">
        <v>0</v>
      </c>
      <c r="LW114">
        <v>0</v>
      </c>
      <c r="LX114">
        <v>0</v>
      </c>
      <c r="LY114">
        <v>1.956521739130435</v>
      </c>
      <c r="LZ114">
        <v>0</v>
      </c>
      <c r="MA114">
        <v>0</v>
      </c>
      <c r="MB114">
        <v>0</v>
      </c>
      <c r="MC114">
        <v>0</v>
      </c>
      <c r="MD114">
        <v>0</v>
      </c>
      <c r="ME114">
        <v>0</v>
      </c>
      <c r="MF114">
        <v>0</v>
      </c>
      <c r="MG114">
        <v>0</v>
      </c>
      <c r="MH114">
        <v>0</v>
      </c>
      <c r="MI114">
        <v>0</v>
      </c>
      <c r="MJ114">
        <v>0</v>
      </c>
      <c r="MK114">
        <v>0</v>
      </c>
      <c r="ML114">
        <v>0</v>
      </c>
      <c r="MM114">
        <v>0</v>
      </c>
      <c r="MN114">
        <v>0</v>
      </c>
      <c r="MO114">
        <v>0</v>
      </c>
      <c r="MP114">
        <v>0</v>
      </c>
      <c r="MQ114">
        <v>0</v>
      </c>
    </row>
    <row r="115" spans="1:355" x14ac:dyDescent="0.2">
      <c r="A115" t="str">
        <v>CDM AMS I E</v>
      </c>
      <c r="B115" t="str">
        <v>AMS-I.E, version 10</v>
      </c>
      <c r="C115" t="str">
        <v>GS7578</v>
      </c>
      <c r="D115" t="str">
        <v>PDD</v>
      </c>
      <c r="E115">
        <v>0</v>
      </c>
      <c r="F115">
        <v>356309</v>
      </c>
      <c r="G115" t="str">
        <v>switch</v>
      </c>
      <c r="H115">
        <v>96658</v>
      </c>
      <c r="I115">
        <v>1.0384958366908408E-2</v>
      </c>
      <c r="J115">
        <v>9.9783231780821904E-3</v>
      </c>
      <c r="K115" t="str">
        <v>ethanol</v>
      </c>
      <c r="L115">
        <v>1</v>
      </c>
      <c r="M115" t="str">
        <v>Sub-Saharan Africa</v>
      </c>
      <c r="N115" t="str">
        <v>Mozambique</v>
      </c>
      <c r="O115" t="str">
        <v>Maputo &amp; Matola</v>
      </c>
      <c r="P115">
        <v>4.4000000000000004</v>
      </c>
      <c r="Q115">
        <v>0.86</v>
      </c>
      <c r="R115">
        <v>1.2E-2</v>
      </c>
      <c r="S115">
        <v>0.23799999999999999</v>
      </c>
      <c r="T115">
        <v>25500</v>
      </c>
      <c r="U115">
        <v>0</v>
      </c>
      <c r="V115">
        <v>365</v>
      </c>
      <c r="W115">
        <v>0</v>
      </c>
      <c r="X115">
        <v>9307500</v>
      </c>
      <c r="Y115">
        <v>1</v>
      </c>
      <c r="Z115">
        <v>0</v>
      </c>
      <c r="AA115">
        <v>0</v>
      </c>
      <c r="AB115">
        <v>0</v>
      </c>
      <c r="AC115">
        <v>0</v>
      </c>
      <c r="AD115">
        <v>0</v>
      </c>
      <c r="AE115">
        <v>0</v>
      </c>
      <c r="AF115">
        <v>0</v>
      </c>
      <c r="AG115">
        <v>0</v>
      </c>
      <c r="AH115">
        <v>0</v>
      </c>
      <c r="AI115">
        <v>0</v>
      </c>
      <c r="AJ115">
        <v>0</v>
      </c>
      <c r="AK115">
        <v>0</v>
      </c>
      <c r="AL115">
        <v>0</v>
      </c>
      <c r="AM115">
        <v>11.123287671232875</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1.4999999999999999E-2</v>
      </c>
      <c r="BR115">
        <v>0</v>
      </c>
      <c r="BS115">
        <v>0</v>
      </c>
      <c r="BT115">
        <v>0</v>
      </c>
      <c r="BU115">
        <v>0</v>
      </c>
      <c r="BV115">
        <v>0</v>
      </c>
      <c r="BW115">
        <v>73.2</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0</v>
      </c>
      <c r="JV115">
        <v>0</v>
      </c>
      <c r="JW115">
        <v>0</v>
      </c>
      <c r="JX115">
        <v>0</v>
      </c>
      <c r="JY115">
        <v>0</v>
      </c>
      <c r="JZ115">
        <v>0</v>
      </c>
      <c r="KA115">
        <v>0</v>
      </c>
      <c r="KB115">
        <v>0</v>
      </c>
      <c r="KC115">
        <v>0</v>
      </c>
      <c r="KD115">
        <v>0</v>
      </c>
      <c r="KE115">
        <v>0</v>
      </c>
      <c r="KF115">
        <v>0</v>
      </c>
      <c r="KG115">
        <v>0</v>
      </c>
      <c r="KH115">
        <v>0</v>
      </c>
      <c r="KI115">
        <v>0</v>
      </c>
      <c r="KJ115">
        <v>0</v>
      </c>
      <c r="KK115">
        <v>0</v>
      </c>
      <c r="KL115">
        <v>0</v>
      </c>
      <c r="KM115">
        <v>0</v>
      </c>
      <c r="KN115">
        <v>0</v>
      </c>
      <c r="KO115">
        <v>0</v>
      </c>
      <c r="KP115">
        <v>0</v>
      </c>
      <c r="KQ115">
        <v>0</v>
      </c>
      <c r="KR115">
        <v>0</v>
      </c>
      <c r="KS115">
        <v>0</v>
      </c>
      <c r="KT115">
        <v>0</v>
      </c>
      <c r="KU115">
        <v>0</v>
      </c>
      <c r="KV115">
        <v>0</v>
      </c>
      <c r="KW115">
        <v>0</v>
      </c>
      <c r="KX115">
        <v>0</v>
      </c>
      <c r="KY115">
        <v>0</v>
      </c>
      <c r="KZ115">
        <v>0</v>
      </c>
      <c r="LA115">
        <v>0</v>
      </c>
      <c r="LB115">
        <v>0</v>
      </c>
      <c r="LC115">
        <v>0</v>
      </c>
      <c r="LD115">
        <v>0</v>
      </c>
      <c r="LE115">
        <v>0</v>
      </c>
      <c r="LF115">
        <v>0</v>
      </c>
      <c r="LG115">
        <v>0</v>
      </c>
      <c r="LH115">
        <v>1</v>
      </c>
      <c r="LI115">
        <v>1</v>
      </c>
      <c r="LJ115">
        <v>0</v>
      </c>
      <c r="LK115">
        <v>0</v>
      </c>
      <c r="LL115">
        <v>1</v>
      </c>
      <c r="LM115">
        <v>0.95</v>
      </c>
      <c r="LN115">
        <v>0</v>
      </c>
      <c r="LO115">
        <v>1</v>
      </c>
      <c r="LP115">
        <v>0.78</v>
      </c>
      <c r="LQ115">
        <v>0</v>
      </c>
      <c r="LR115">
        <v>0</v>
      </c>
      <c r="LS115">
        <v>0</v>
      </c>
      <c r="LT115">
        <v>0</v>
      </c>
      <c r="LU115">
        <v>0</v>
      </c>
      <c r="LV115">
        <v>0</v>
      </c>
      <c r="LW115">
        <v>0</v>
      </c>
      <c r="LX115">
        <v>0</v>
      </c>
      <c r="LY115">
        <v>3.6134453781512605</v>
      </c>
      <c r="LZ115">
        <v>0</v>
      </c>
      <c r="MA115">
        <v>0</v>
      </c>
      <c r="MB115">
        <v>0</v>
      </c>
      <c r="MC115">
        <v>0</v>
      </c>
      <c r="MD115">
        <v>0</v>
      </c>
      <c r="ME115">
        <v>0</v>
      </c>
      <c r="MF115">
        <v>0</v>
      </c>
      <c r="MG115">
        <v>0</v>
      </c>
      <c r="MH115">
        <v>0</v>
      </c>
      <c r="MI115">
        <v>0</v>
      </c>
      <c r="MJ115">
        <v>0</v>
      </c>
      <c r="MK115">
        <v>0</v>
      </c>
      <c r="ML115">
        <v>0</v>
      </c>
      <c r="MM115">
        <v>0</v>
      </c>
      <c r="MN115">
        <v>0</v>
      </c>
      <c r="MO115">
        <v>0</v>
      </c>
      <c r="MP115">
        <v>0</v>
      </c>
      <c r="MQ115">
        <v>0</v>
      </c>
    </row>
    <row r="116" spans="1:355" x14ac:dyDescent="0.2">
      <c r="A116" t="str">
        <v>CDM AMS I E</v>
      </c>
      <c r="B116" t="str">
        <v>AMS-I.E, version 5</v>
      </c>
      <c r="C116" t="str">
        <v>GS2513</v>
      </c>
      <c r="D116" t="str">
        <v>PDD</v>
      </c>
      <c r="E116">
        <v>0</v>
      </c>
      <c r="F116">
        <v>174984</v>
      </c>
      <c r="G116" t="str">
        <v>switch</v>
      </c>
      <c r="H116">
        <v>6.75</v>
      </c>
      <c r="I116">
        <v>1.8493150684931507E-2</v>
      </c>
      <c r="J116">
        <v>1.7788482542465751E-2</v>
      </c>
      <c r="K116" t="str">
        <v>ethanol</v>
      </c>
      <c r="L116">
        <v>1</v>
      </c>
      <c r="M116" t="str">
        <v>Sub-Saharan Africa</v>
      </c>
      <c r="N116" t="str">
        <v>Mozambique</v>
      </c>
      <c r="O116" t="str">
        <v>Maputo Province and Maputo City Province</v>
      </c>
      <c r="P116">
        <v>4.4000000000000004</v>
      </c>
      <c r="Q116">
        <v>0.91</v>
      </c>
      <c r="R116">
        <v>1.2E-2</v>
      </c>
      <c r="S116">
        <v>0.23799999999999999</v>
      </c>
      <c r="T116">
        <v>1</v>
      </c>
      <c r="U116">
        <v>0</v>
      </c>
      <c r="V116">
        <v>365</v>
      </c>
      <c r="W116">
        <v>0</v>
      </c>
      <c r="X116">
        <v>365</v>
      </c>
      <c r="Y116">
        <v>1</v>
      </c>
      <c r="Z116">
        <v>0</v>
      </c>
      <c r="AA116">
        <v>0</v>
      </c>
      <c r="AB116">
        <v>0</v>
      </c>
      <c r="AC116">
        <v>0</v>
      </c>
      <c r="AD116">
        <v>0</v>
      </c>
      <c r="AE116">
        <v>0</v>
      </c>
      <c r="AF116">
        <v>0</v>
      </c>
      <c r="AG116">
        <v>0</v>
      </c>
      <c r="AH116">
        <v>0</v>
      </c>
      <c r="AI116">
        <v>0</v>
      </c>
      <c r="AJ116">
        <v>0</v>
      </c>
      <c r="AK116">
        <v>0</v>
      </c>
      <c r="AL116">
        <v>0</v>
      </c>
      <c r="AM116">
        <v>16.81095890410959</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1.4999999999999999E-2</v>
      </c>
      <c r="BR116">
        <v>0</v>
      </c>
      <c r="BS116">
        <v>0</v>
      </c>
      <c r="BT116">
        <v>0</v>
      </c>
      <c r="BU116">
        <v>0</v>
      </c>
      <c r="BV116">
        <v>0</v>
      </c>
      <c r="BW116">
        <v>81.599999999999994</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c r="KC116">
        <v>0</v>
      </c>
      <c r="KD116">
        <v>0</v>
      </c>
      <c r="KE116">
        <v>0</v>
      </c>
      <c r="KF116">
        <v>0</v>
      </c>
      <c r="KG116">
        <v>0</v>
      </c>
      <c r="KH116">
        <v>0</v>
      </c>
      <c r="KI116">
        <v>0</v>
      </c>
      <c r="KJ116">
        <v>0</v>
      </c>
      <c r="KK116">
        <v>0</v>
      </c>
      <c r="KL116">
        <v>0</v>
      </c>
      <c r="KM116">
        <v>0</v>
      </c>
      <c r="KN116">
        <v>0</v>
      </c>
      <c r="KO116">
        <v>0</v>
      </c>
      <c r="KP116">
        <v>0</v>
      </c>
      <c r="KQ116">
        <v>0</v>
      </c>
      <c r="KR116">
        <v>0</v>
      </c>
      <c r="KS116">
        <v>0</v>
      </c>
      <c r="KT116">
        <v>0</v>
      </c>
      <c r="KU116">
        <v>0</v>
      </c>
      <c r="KV116">
        <v>0</v>
      </c>
      <c r="KW116">
        <v>0</v>
      </c>
      <c r="KX116">
        <v>0</v>
      </c>
      <c r="KY116">
        <v>0</v>
      </c>
      <c r="KZ116">
        <v>0</v>
      </c>
      <c r="LA116">
        <v>0</v>
      </c>
      <c r="LB116">
        <v>0</v>
      </c>
      <c r="LC116">
        <v>0</v>
      </c>
      <c r="LD116">
        <v>0</v>
      </c>
      <c r="LE116">
        <v>0</v>
      </c>
      <c r="LF116">
        <v>0</v>
      </c>
      <c r="LG116">
        <v>0</v>
      </c>
      <c r="LH116">
        <v>1</v>
      </c>
      <c r="LI116">
        <v>1</v>
      </c>
      <c r="LJ116">
        <v>0</v>
      </c>
      <c r="LK116">
        <v>0</v>
      </c>
      <c r="LL116">
        <v>1</v>
      </c>
      <c r="LM116">
        <v>0.95</v>
      </c>
      <c r="LN116">
        <v>0</v>
      </c>
      <c r="LO116">
        <v>1</v>
      </c>
      <c r="LP116">
        <v>0.78</v>
      </c>
      <c r="LQ116">
        <v>0</v>
      </c>
      <c r="LR116">
        <v>0</v>
      </c>
      <c r="LS116">
        <v>0</v>
      </c>
      <c r="LT116">
        <v>0</v>
      </c>
      <c r="LU116">
        <v>0</v>
      </c>
      <c r="LV116">
        <v>0</v>
      </c>
      <c r="LW116">
        <v>0</v>
      </c>
      <c r="LX116">
        <v>0</v>
      </c>
      <c r="LY116">
        <v>3.8235294117647061</v>
      </c>
      <c r="LZ116">
        <v>0</v>
      </c>
      <c r="MA116">
        <v>0</v>
      </c>
      <c r="MB116">
        <v>0</v>
      </c>
      <c r="MC116">
        <v>0</v>
      </c>
      <c r="MD116">
        <v>0</v>
      </c>
      <c r="ME116">
        <v>0</v>
      </c>
      <c r="MF116">
        <v>0</v>
      </c>
      <c r="MG116">
        <v>0</v>
      </c>
      <c r="MH116">
        <v>0</v>
      </c>
      <c r="MI116">
        <v>0</v>
      </c>
      <c r="MJ116">
        <v>0</v>
      </c>
      <c r="MK116">
        <v>0</v>
      </c>
      <c r="ML116">
        <v>0</v>
      </c>
      <c r="MM116">
        <v>0</v>
      </c>
      <c r="MN116">
        <v>0</v>
      </c>
      <c r="MO116">
        <v>0</v>
      </c>
      <c r="MP116">
        <v>0</v>
      </c>
      <c r="MQ116">
        <v>0</v>
      </c>
    </row>
    <row r="117" spans="1:355" x14ac:dyDescent="0.2">
      <c r="A117" t="str">
        <v>CDM AMS I E</v>
      </c>
      <c r="B117" t="str">
        <v>AMS-I.E, version 6</v>
      </c>
      <c r="C117" t="str">
        <v>GS4677</v>
      </c>
      <c r="D117" t="str">
        <v>PDD</v>
      </c>
      <c r="E117">
        <v>0</v>
      </c>
      <c r="F117">
        <v>73181</v>
      </c>
      <c r="G117" t="str">
        <v>switch</v>
      </c>
      <c r="H117">
        <v>4.2</v>
      </c>
      <c r="I117">
        <v>1.1506849315068493E-2</v>
      </c>
      <c r="J117">
        <v>1.150961740273972E-2</v>
      </c>
      <c r="K117" t="str">
        <v>ethanol</v>
      </c>
      <c r="L117">
        <v>1</v>
      </c>
      <c r="M117" t="str">
        <v>Sub-Saharan Africa</v>
      </c>
      <c r="N117" t="str">
        <v>Ethiopia</v>
      </c>
      <c r="O117" t="str">
        <v>Ethiopia tot</v>
      </c>
      <c r="P117">
        <v>4.5999999999999996</v>
      </c>
      <c r="Q117">
        <v>0.88</v>
      </c>
      <c r="R117">
        <v>0.46100000000000002</v>
      </c>
      <c r="S117">
        <v>0.61599999999999999</v>
      </c>
      <c r="T117">
        <v>1</v>
      </c>
      <c r="U117">
        <v>0</v>
      </c>
      <c r="V117">
        <v>365</v>
      </c>
      <c r="W117">
        <v>0</v>
      </c>
      <c r="X117">
        <v>365</v>
      </c>
      <c r="Y117">
        <v>1</v>
      </c>
      <c r="Z117">
        <v>0</v>
      </c>
      <c r="AA117">
        <v>0</v>
      </c>
      <c r="AB117">
        <v>0</v>
      </c>
      <c r="AC117">
        <v>0</v>
      </c>
      <c r="AD117">
        <v>0</v>
      </c>
      <c r="AE117">
        <v>0</v>
      </c>
      <c r="AF117">
        <v>0</v>
      </c>
      <c r="AG117">
        <v>0</v>
      </c>
      <c r="AH117">
        <v>0</v>
      </c>
      <c r="AI117">
        <v>0</v>
      </c>
      <c r="AJ117">
        <v>0</v>
      </c>
      <c r="AK117">
        <v>0</v>
      </c>
      <c r="AL117">
        <v>0</v>
      </c>
      <c r="AM117">
        <v>13.232876712328768</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1.4999999999999999E-2</v>
      </c>
      <c r="BR117">
        <v>0</v>
      </c>
      <c r="BS117">
        <v>0</v>
      </c>
      <c r="BT117">
        <v>0</v>
      </c>
      <c r="BU117">
        <v>0</v>
      </c>
      <c r="BV117">
        <v>0</v>
      </c>
      <c r="BW117">
        <v>81.599999999999994</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c r="KC117">
        <v>0</v>
      </c>
      <c r="KD117">
        <v>0</v>
      </c>
      <c r="KE117">
        <v>0</v>
      </c>
      <c r="KF117">
        <v>0</v>
      </c>
      <c r="KG117">
        <v>0</v>
      </c>
      <c r="KH117">
        <v>0</v>
      </c>
      <c r="KI117">
        <v>0</v>
      </c>
      <c r="KJ117">
        <v>0</v>
      </c>
      <c r="KK117">
        <v>0</v>
      </c>
      <c r="KL117">
        <v>0</v>
      </c>
      <c r="KM117">
        <v>0</v>
      </c>
      <c r="KN117">
        <v>0</v>
      </c>
      <c r="KO117">
        <v>0</v>
      </c>
      <c r="KP117">
        <v>0</v>
      </c>
      <c r="KQ117">
        <v>0</v>
      </c>
      <c r="KR117">
        <v>0</v>
      </c>
      <c r="KS117">
        <v>0</v>
      </c>
      <c r="KT117">
        <v>0</v>
      </c>
      <c r="KU117">
        <v>0</v>
      </c>
      <c r="KV117">
        <v>0</v>
      </c>
      <c r="KW117">
        <v>0</v>
      </c>
      <c r="KX117">
        <v>0</v>
      </c>
      <c r="KY117">
        <v>0</v>
      </c>
      <c r="KZ117">
        <v>0</v>
      </c>
      <c r="LA117">
        <v>0</v>
      </c>
      <c r="LB117">
        <v>0</v>
      </c>
      <c r="LC117">
        <v>0</v>
      </c>
      <c r="LD117">
        <v>0</v>
      </c>
      <c r="LE117">
        <v>0</v>
      </c>
      <c r="LF117">
        <v>0</v>
      </c>
      <c r="LG117">
        <v>0</v>
      </c>
      <c r="LH117">
        <v>1</v>
      </c>
      <c r="LI117">
        <v>0.85</v>
      </c>
      <c r="LJ117">
        <v>0</v>
      </c>
      <c r="LK117">
        <v>0</v>
      </c>
      <c r="LL117">
        <v>1</v>
      </c>
      <c r="LM117">
        <v>0.95</v>
      </c>
      <c r="LN117">
        <v>0</v>
      </c>
      <c r="LO117">
        <v>1</v>
      </c>
      <c r="LP117">
        <v>0.78</v>
      </c>
      <c r="LQ117">
        <v>0</v>
      </c>
      <c r="LR117">
        <v>0</v>
      </c>
      <c r="LS117">
        <v>0</v>
      </c>
      <c r="LT117">
        <v>0</v>
      </c>
      <c r="LU117">
        <v>0</v>
      </c>
      <c r="LV117">
        <v>0</v>
      </c>
      <c r="LW117">
        <v>0</v>
      </c>
      <c r="LX117">
        <v>0</v>
      </c>
      <c r="LY117">
        <v>1.4285714285714286</v>
      </c>
      <c r="LZ117">
        <v>0</v>
      </c>
      <c r="MA117">
        <v>0</v>
      </c>
      <c r="MB117">
        <v>0</v>
      </c>
      <c r="MC117">
        <v>0</v>
      </c>
      <c r="MD117">
        <v>0</v>
      </c>
      <c r="ME117">
        <v>0</v>
      </c>
      <c r="MF117">
        <v>0</v>
      </c>
      <c r="MG117">
        <v>0</v>
      </c>
      <c r="MH117">
        <v>0</v>
      </c>
      <c r="MI117">
        <v>0</v>
      </c>
      <c r="MJ117">
        <v>0</v>
      </c>
      <c r="MK117">
        <v>0</v>
      </c>
      <c r="ML117">
        <v>0</v>
      </c>
      <c r="MM117">
        <v>0</v>
      </c>
      <c r="MN117">
        <v>0</v>
      </c>
      <c r="MO117">
        <v>0</v>
      </c>
      <c r="MP117">
        <v>0</v>
      </c>
      <c r="MQ117">
        <v>0</v>
      </c>
    </row>
    <row r="118" spans="1:355" x14ac:dyDescent="0.2">
      <c r="A118" t="str">
        <v>GS TPDDTEC</v>
      </c>
      <c r="B118" t="str">
        <v>GS TPDDTEC v1</v>
      </c>
      <c r="C118" t="str">
        <v>GS2441</v>
      </c>
      <c r="D118" t="str">
        <v>1st</v>
      </c>
      <c r="E118" t="str">
        <v>Ecocina 2013</v>
      </c>
      <c r="F118">
        <v>172720</v>
      </c>
      <c r="G118" t="str">
        <v>firewood</v>
      </c>
      <c r="H118">
        <v>314</v>
      </c>
      <c r="I118">
        <v>8.5598233514161872E-3</v>
      </c>
      <c r="J118">
        <v>8.2618230048191691E-3</v>
      </c>
      <c r="K118" t="str">
        <v>gs_imp_firewood</v>
      </c>
      <c r="L118">
        <v>1</v>
      </c>
      <c r="M118" t="str">
        <v>Central America</v>
      </c>
      <c r="N118" t="str">
        <v>Mexico</v>
      </c>
      <c r="O118" t="str">
        <v>Jalisco, Mexico, San Luis Potosi, Veracruz, Sonora, Michoacan, Oaxaca, and Guanajuato</v>
      </c>
      <c r="P118">
        <v>3.7</v>
      </c>
      <c r="Q118">
        <v>0.86670000000000003</v>
      </c>
      <c r="R118">
        <v>2.9714285714285714E-2</v>
      </c>
      <c r="S118">
        <v>0.27742857142857141</v>
      </c>
      <c r="T118">
        <v>36683</v>
      </c>
      <c r="U118">
        <v>0</v>
      </c>
      <c r="V118">
        <v>1</v>
      </c>
      <c r="W118">
        <v>0</v>
      </c>
      <c r="X118">
        <v>36683</v>
      </c>
      <c r="Y118">
        <v>1</v>
      </c>
      <c r="Z118">
        <v>0</v>
      </c>
      <c r="AA118">
        <v>0</v>
      </c>
      <c r="AB118">
        <v>0</v>
      </c>
      <c r="AC118">
        <v>0</v>
      </c>
      <c r="AD118">
        <v>0</v>
      </c>
      <c r="AE118">
        <v>0</v>
      </c>
      <c r="AF118">
        <v>0</v>
      </c>
      <c r="AG118">
        <v>0</v>
      </c>
      <c r="AH118">
        <v>0</v>
      </c>
      <c r="AI118">
        <v>0</v>
      </c>
      <c r="AJ118">
        <v>0</v>
      </c>
      <c r="AK118">
        <v>0</v>
      </c>
      <c r="AL118">
        <v>0</v>
      </c>
      <c r="AM118">
        <v>12.91</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1.5599999999999999E-2</v>
      </c>
      <c r="BR118">
        <v>0</v>
      </c>
      <c r="BS118">
        <v>0</v>
      </c>
      <c r="BT118">
        <v>0</v>
      </c>
      <c r="BU118">
        <v>0</v>
      </c>
      <c r="BV118">
        <v>0</v>
      </c>
      <c r="BW118">
        <v>112</v>
      </c>
      <c r="BX118">
        <v>0</v>
      </c>
      <c r="BY118">
        <v>0</v>
      </c>
      <c r="BZ118">
        <v>0</v>
      </c>
      <c r="CA118">
        <v>0</v>
      </c>
      <c r="CB118">
        <v>0</v>
      </c>
      <c r="CC118">
        <v>0</v>
      </c>
      <c r="CD118">
        <v>8.6920000000000002</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1</v>
      </c>
      <c r="FR118">
        <v>0</v>
      </c>
      <c r="FS118">
        <v>0</v>
      </c>
      <c r="FT118">
        <v>0</v>
      </c>
      <c r="FU118">
        <v>0</v>
      </c>
      <c r="FV118">
        <v>0</v>
      </c>
      <c r="FW118">
        <v>0</v>
      </c>
      <c r="FX118">
        <v>5.8599999999999994</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1.5599999999999999E-2</v>
      </c>
      <c r="HI118">
        <v>0</v>
      </c>
      <c r="HJ118">
        <v>0</v>
      </c>
      <c r="HK118">
        <v>0</v>
      </c>
      <c r="HL118">
        <v>0</v>
      </c>
      <c r="HM118">
        <v>0</v>
      </c>
      <c r="HN118">
        <v>112</v>
      </c>
      <c r="HO118">
        <v>0</v>
      </c>
      <c r="HP118">
        <v>0</v>
      </c>
      <c r="HQ118">
        <v>0</v>
      </c>
      <c r="HR118">
        <v>0</v>
      </c>
      <c r="HS118">
        <v>0</v>
      </c>
      <c r="HT118">
        <v>0</v>
      </c>
      <c r="HU118">
        <v>8.6920000000000002</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0</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c r="KC118">
        <v>0</v>
      </c>
      <c r="KD118">
        <v>0</v>
      </c>
      <c r="KE118">
        <v>0</v>
      </c>
      <c r="KF118">
        <v>0</v>
      </c>
      <c r="KG118">
        <v>0</v>
      </c>
      <c r="KH118">
        <v>0</v>
      </c>
      <c r="KI118">
        <v>0</v>
      </c>
      <c r="KJ118">
        <v>0</v>
      </c>
      <c r="KK118">
        <v>0</v>
      </c>
      <c r="KL118">
        <v>0</v>
      </c>
      <c r="KM118">
        <v>0</v>
      </c>
      <c r="KN118">
        <v>0</v>
      </c>
      <c r="KO118">
        <v>0</v>
      </c>
      <c r="KP118">
        <v>0</v>
      </c>
      <c r="KQ118">
        <v>0</v>
      </c>
      <c r="KR118">
        <v>0</v>
      </c>
      <c r="KS118">
        <v>0</v>
      </c>
      <c r="KT118">
        <v>0</v>
      </c>
      <c r="KU118">
        <v>0</v>
      </c>
      <c r="KV118">
        <v>0</v>
      </c>
      <c r="KW118">
        <v>0</v>
      </c>
      <c r="KX118">
        <v>0</v>
      </c>
      <c r="KY118">
        <v>0</v>
      </c>
      <c r="KZ118">
        <v>0</v>
      </c>
      <c r="LA118">
        <v>0</v>
      </c>
      <c r="LB118">
        <v>0</v>
      </c>
      <c r="LC118">
        <v>0</v>
      </c>
      <c r="LD118">
        <v>0</v>
      </c>
      <c r="LE118">
        <v>0</v>
      </c>
      <c r="LF118">
        <v>0</v>
      </c>
      <c r="LG118">
        <v>0</v>
      </c>
      <c r="LH118">
        <v>0.71965665000000001</v>
      </c>
      <c r="LI118">
        <v>1</v>
      </c>
      <c r="LJ118">
        <v>0</v>
      </c>
      <c r="LK118">
        <v>0</v>
      </c>
      <c r="LL118">
        <v>0</v>
      </c>
      <c r="LM118">
        <v>1</v>
      </c>
      <c r="LN118">
        <v>4</v>
      </c>
      <c r="LO118">
        <v>1</v>
      </c>
      <c r="LP118">
        <v>1</v>
      </c>
      <c r="LQ118">
        <v>0</v>
      </c>
      <c r="LR118">
        <v>0</v>
      </c>
      <c r="LS118">
        <v>0</v>
      </c>
      <c r="LT118">
        <v>0</v>
      </c>
      <c r="LU118">
        <v>0</v>
      </c>
      <c r="LV118">
        <v>0</v>
      </c>
      <c r="LW118">
        <v>0</v>
      </c>
      <c r="LX118">
        <v>0</v>
      </c>
      <c r="LY118">
        <v>3.124047373841401</v>
      </c>
      <c r="LZ118">
        <v>0</v>
      </c>
      <c r="MA118">
        <v>0</v>
      </c>
      <c r="MB118">
        <v>0</v>
      </c>
      <c r="MC118">
        <v>0</v>
      </c>
      <c r="MD118">
        <v>0</v>
      </c>
      <c r="ME118">
        <v>0</v>
      </c>
      <c r="MF118">
        <v>0</v>
      </c>
      <c r="MG118">
        <v>0</v>
      </c>
      <c r="MH118">
        <v>0</v>
      </c>
      <c r="MI118">
        <v>0</v>
      </c>
      <c r="MJ118">
        <v>0</v>
      </c>
      <c r="MK118">
        <v>0</v>
      </c>
      <c r="ML118">
        <v>0</v>
      </c>
      <c r="MM118">
        <v>0</v>
      </c>
      <c r="MN118">
        <v>0</v>
      </c>
      <c r="MO118">
        <v>0</v>
      </c>
      <c r="MP118">
        <v>0</v>
      </c>
      <c r="MQ118">
        <v>0</v>
      </c>
    </row>
    <row r="119" spans="1:355" x14ac:dyDescent="0.2">
      <c r="A119" t="str">
        <v>GS TPDDTEC</v>
      </c>
      <c r="B119" t="str">
        <v>GS TPDDTEC v1</v>
      </c>
      <c r="C119" t="str">
        <v>GS2441</v>
      </c>
      <c r="D119" t="str">
        <v>1st</v>
      </c>
      <c r="E119" t="str">
        <v>Ecocina 2014</v>
      </c>
      <c r="F119">
        <v>172720</v>
      </c>
      <c r="G119" t="str">
        <v>firewood</v>
      </c>
      <c r="H119">
        <v>578</v>
      </c>
      <c r="I119">
        <v>8.9047743764347001E-3</v>
      </c>
      <c r="J119">
        <v>8.940486187391454E-3</v>
      </c>
      <c r="K119" t="str">
        <v>gs_imp_firewood</v>
      </c>
      <c r="L119">
        <v>1</v>
      </c>
      <c r="M119" t="str">
        <v>Central America</v>
      </c>
      <c r="N119" t="str">
        <v>Mexico</v>
      </c>
      <c r="O119" t="str">
        <v>Jalisco, Mexico, San Luis Potosi, Veracruz, Sonora, Michoacan, Oaxaca, and Guanajuato</v>
      </c>
      <c r="P119">
        <v>3.7</v>
      </c>
      <c r="Q119">
        <v>0.86670000000000003</v>
      </c>
      <c r="R119">
        <v>2.9714285714285714E-2</v>
      </c>
      <c r="S119">
        <v>0.27742857142857141</v>
      </c>
      <c r="T119">
        <v>64909</v>
      </c>
      <c r="U119">
        <v>0</v>
      </c>
      <c r="V119">
        <v>1</v>
      </c>
      <c r="W119">
        <v>0</v>
      </c>
      <c r="X119">
        <v>64909</v>
      </c>
      <c r="Y119">
        <v>1</v>
      </c>
      <c r="Z119">
        <v>0</v>
      </c>
      <c r="AA119">
        <v>0</v>
      </c>
      <c r="AB119">
        <v>0</v>
      </c>
      <c r="AC119">
        <v>0</v>
      </c>
      <c r="AD119">
        <v>0</v>
      </c>
      <c r="AE119">
        <v>0</v>
      </c>
      <c r="AF119">
        <v>0</v>
      </c>
      <c r="AG119">
        <v>0</v>
      </c>
      <c r="AH119">
        <v>0</v>
      </c>
      <c r="AI119">
        <v>0</v>
      </c>
      <c r="AJ119">
        <v>0</v>
      </c>
      <c r="AK119">
        <v>0</v>
      </c>
      <c r="AL119">
        <v>0</v>
      </c>
      <c r="AM119">
        <v>12.91</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1.5599999999999999E-2</v>
      </c>
      <c r="BR119">
        <v>0</v>
      </c>
      <c r="BS119">
        <v>0</v>
      </c>
      <c r="BT119">
        <v>0</v>
      </c>
      <c r="BU119">
        <v>0</v>
      </c>
      <c r="BV119">
        <v>0</v>
      </c>
      <c r="BW119">
        <v>112</v>
      </c>
      <c r="BX119">
        <v>0</v>
      </c>
      <c r="BY119">
        <v>0</v>
      </c>
      <c r="BZ119">
        <v>0</v>
      </c>
      <c r="CA119">
        <v>0</v>
      </c>
      <c r="CB119">
        <v>0</v>
      </c>
      <c r="CC119">
        <v>0</v>
      </c>
      <c r="CD119">
        <v>8.6920000000000002</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1</v>
      </c>
      <c r="FR119">
        <v>0</v>
      </c>
      <c r="FS119">
        <v>0</v>
      </c>
      <c r="FT119">
        <v>0</v>
      </c>
      <c r="FU119">
        <v>0</v>
      </c>
      <c r="FV119">
        <v>0</v>
      </c>
      <c r="FW119">
        <v>0</v>
      </c>
      <c r="FX119">
        <v>5.8599999999999994</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1.5599999999999999E-2</v>
      </c>
      <c r="HI119">
        <v>0</v>
      </c>
      <c r="HJ119">
        <v>0</v>
      </c>
      <c r="HK119">
        <v>0</v>
      </c>
      <c r="HL119">
        <v>0</v>
      </c>
      <c r="HM119">
        <v>0</v>
      </c>
      <c r="HN119">
        <v>112</v>
      </c>
      <c r="HO119">
        <v>0</v>
      </c>
      <c r="HP119">
        <v>0</v>
      </c>
      <c r="HQ119">
        <v>0</v>
      </c>
      <c r="HR119">
        <v>0</v>
      </c>
      <c r="HS119">
        <v>0</v>
      </c>
      <c r="HT119">
        <v>0</v>
      </c>
      <c r="HU119">
        <v>8.6920000000000002</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0</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c r="KC119">
        <v>0</v>
      </c>
      <c r="KD119">
        <v>0</v>
      </c>
      <c r="KE119">
        <v>0</v>
      </c>
      <c r="KF119">
        <v>0</v>
      </c>
      <c r="KG119">
        <v>0</v>
      </c>
      <c r="KH119">
        <v>0</v>
      </c>
      <c r="KI119">
        <v>0</v>
      </c>
      <c r="KJ119">
        <v>0</v>
      </c>
      <c r="KK119">
        <v>0</v>
      </c>
      <c r="KL119">
        <v>0</v>
      </c>
      <c r="KM119">
        <v>0</v>
      </c>
      <c r="KN119">
        <v>0</v>
      </c>
      <c r="KO119">
        <v>0</v>
      </c>
      <c r="KP119">
        <v>0</v>
      </c>
      <c r="KQ119">
        <v>0</v>
      </c>
      <c r="KR119">
        <v>0</v>
      </c>
      <c r="KS119">
        <v>0</v>
      </c>
      <c r="KT119">
        <v>0</v>
      </c>
      <c r="KU119">
        <v>0</v>
      </c>
      <c r="KV119">
        <v>0</v>
      </c>
      <c r="KW119">
        <v>0</v>
      </c>
      <c r="KX119">
        <v>0</v>
      </c>
      <c r="KY119">
        <v>0</v>
      </c>
      <c r="KZ119">
        <v>0</v>
      </c>
      <c r="LA119">
        <v>0</v>
      </c>
      <c r="LB119">
        <v>0</v>
      </c>
      <c r="LC119">
        <v>0</v>
      </c>
      <c r="LD119">
        <v>0</v>
      </c>
      <c r="LE119">
        <v>0</v>
      </c>
      <c r="LF119">
        <v>0</v>
      </c>
      <c r="LG119">
        <v>0</v>
      </c>
      <c r="LH119">
        <v>0.77392584000000009</v>
      </c>
      <c r="LI119">
        <v>1</v>
      </c>
      <c r="LJ119">
        <v>0</v>
      </c>
      <c r="LK119">
        <v>0</v>
      </c>
      <c r="LL119">
        <v>0</v>
      </c>
      <c r="LM119">
        <v>1</v>
      </c>
      <c r="LN119">
        <v>4</v>
      </c>
      <c r="LO119">
        <v>1</v>
      </c>
      <c r="LP119">
        <v>1</v>
      </c>
      <c r="LQ119">
        <v>0</v>
      </c>
      <c r="LR119">
        <v>0</v>
      </c>
      <c r="LS119">
        <v>0</v>
      </c>
      <c r="LT119">
        <v>0</v>
      </c>
      <c r="LU119">
        <v>0</v>
      </c>
      <c r="LV119">
        <v>0</v>
      </c>
      <c r="LW119">
        <v>0</v>
      </c>
      <c r="LX119">
        <v>0</v>
      </c>
      <c r="LY119">
        <v>3.124047373841401</v>
      </c>
      <c r="LZ119">
        <v>0</v>
      </c>
      <c r="MA119">
        <v>0</v>
      </c>
      <c r="MB119">
        <v>0</v>
      </c>
      <c r="MC119">
        <v>0</v>
      </c>
      <c r="MD119">
        <v>0</v>
      </c>
      <c r="ME119">
        <v>0</v>
      </c>
      <c r="MF119">
        <v>0</v>
      </c>
      <c r="MG119">
        <v>0</v>
      </c>
      <c r="MH119">
        <v>0</v>
      </c>
      <c r="MI119">
        <v>0</v>
      </c>
      <c r="MJ119">
        <v>0</v>
      </c>
      <c r="MK119">
        <v>0</v>
      </c>
      <c r="ML119">
        <v>0</v>
      </c>
      <c r="MM119">
        <v>0</v>
      </c>
      <c r="MN119">
        <v>0</v>
      </c>
      <c r="MO119">
        <v>0</v>
      </c>
      <c r="MP119">
        <v>0</v>
      </c>
      <c r="MQ119">
        <v>0</v>
      </c>
    </row>
    <row r="120" spans="1:355" x14ac:dyDescent="0.2">
      <c r="A120" t="str">
        <v>GS TPDDTEC</v>
      </c>
      <c r="B120" t="str">
        <v>GS TPDDTEC v1</v>
      </c>
      <c r="C120" t="str">
        <v>GS2441</v>
      </c>
      <c r="D120" t="str">
        <v>1st</v>
      </c>
      <c r="E120" t="str">
        <v>Plancha 2011</v>
      </c>
      <c r="F120">
        <v>172720</v>
      </c>
      <c r="G120" t="str">
        <v>firewood</v>
      </c>
      <c r="H120">
        <v>30</v>
      </c>
      <c r="I120">
        <v>1.0471204188481676E-2</v>
      </c>
      <c r="J120">
        <v>1.0625313753599999E-2</v>
      </c>
      <c r="K120" t="str">
        <v>gs_imp_firewood</v>
      </c>
      <c r="L120">
        <v>1</v>
      </c>
      <c r="M120" t="str">
        <v>Central America</v>
      </c>
      <c r="N120" t="str">
        <v>Mexico</v>
      </c>
      <c r="O120" t="str">
        <v>Jalisco, Mexico, San Luis Potosi, Veracruz, Sonora, Michoacan, Oaxaca, and Guanajuato</v>
      </c>
      <c r="P120">
        <v>3.7</v>
      </c>
      <c r="Q120">
        <v>0.86670000000000003</v>
      </c>
      <c r="R120">
        <v>2.9714285714285714E-2</v>
      </c>
      <c r="S120">
        <v>0.27742857142857141</v>
      </c>
      <c r="T120">
        <v>2865</v>
      </c>
      <c r="U120">
        <v>0</v>
      </c>
      <c r="V120">
        <v>1</v>
      </c>
      <c r="W120">
        <v>0</v>
      </c>
      <c r="X120">
        <v>2865</v>
      </c>
      <c r="Y120">
        <v>1</v>
      </c>
      <c r="Z120">
        <v>0</v>
      </c>
      <c r="AA120">
        <v>0</v>
      </c>
      <c r="AB120">
        <v>0</v>
      </c>
      <c r="AC120">
        <v>0</v>
      </c>
      <c r="AD120">
        <v>0</v>
      </c>
      <c r="AE120">
        <v>0</v>
      </c>
      <c r="AF120">
        <v>0</v>
      </c>
      <c r="AG120">
        <v>0</v>
      </c>
      <c r="AH120">
        <v>0</v>
      </c>
      <c r="AI120">
        <v>0</v>
      </c>
      <c r="AJ120">
        <v>0</v>
      </c>
      <c r="AK120">
        <v>0</v>
      </c>
      <c r="AL120">
        <v>0</v>
      </c>
      <c r="AM120">
        <v>15.98</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1.5599999999999999E-2</v>
      </c>
      <c r="BR120">
        <v>0</v>
      </c>
      <c r="BS120">
        <v>0</v>
      </c>
      <c r="BT120">
        <v>0</v>
      </c>
      <c r="BU120">
        <v>0</v>
      </c>
      <c r="BV120">
        <v>0</v>
      </c>
      <c r="BW120">
        <v>112</v>
      </c>
      <c r="BX120">
        <v>0</v>
      </c>
      <c r="BY120">
        <v>0</v>
      </c>
      <c r="BZ120">
        <v>0</v>
      </c>
      <c r="CA120">
        <v>0</v>
      </c>
      <c r="CB120">
        <v>0</v>
      </c>
      <c r="CC120">
        <v>0</v>
      </c>
      <c r="CD120">
        <v>8.6920000000000002</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1</v>
      </c>
      <c r="FR120">
        <v>0</v>
      </c>
      <c r="FS120">
        <v>0</v>
      </c>
      <c r="FT120">
        <v>0</v>
      </c>
      <c r="FU120">
        <v>0</v>
      </c>
      <c r="FV120">
        <v>0</v>
      </c>
      <c r="FW120">
        <v>0</v>
      </c>
      <c r="FX120">
        <v>9.5399999999999991</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1.5599999999999999E-2</v>
      </c>
      <c r="HI120">
        <v>0</v>
      </c>
      <c r="HJ120">
        <v>0</v>
      </c>
      <c r="HK120">
        <v>0</v>
      </c>
      <c r="HL120">
        <v>0</v>
      </c>
      <c r="HM120">
        <v>0</v>
      </c>
      <c r="HN120">
        <v>112</v>
      </c>
      <c r="HO120">
        <v>0</v>
      </c>
      <c r="HP120">
        <v>0</v>
      </c>
      <c r="HQ120">
        <v>0</v>
      </c>
      <c r="HR120">
        <v>0</v>
      </c>
      <c r="HS120">
        <v>0</v>
      </c>
      <c r="HT120">
        <v>0</v>
      </c>
      <c r="HU120">
        <v>8.6920000000000002</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v>0</v>
      </c>
      <c r="IS120">
        <v>0</v>
      </c>
      <c r="IT120">
        <v>0</v>
      </c>
      <c r="IU120">
        <v>0</v>
      </c>
      <c r="IV120">
        <v>0</v>
      </c>
      <c r="IW120">
        <v>0</v>
      </c>
      <c r="IX120">
        <v>0</v>
      </c>
      <c r="IY120">
        <v>0</v>
      </c>
      <c r="IZ120">
        <v>0</v>
      </c>
      <c r="JA120">
        <v>0</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0</v>
      </c>
      <c r="JV120">
        <v>0</v>
      </c>
      <c r="JW120">
        <v>0</v>
      </c>
      <c r="JX120">
        <v>0</v>
      </c>
      <c r="JY120">
        <v>0</v>
      </c>
      <c r="JZ120">
        <v>0</v>
      </c>
      <c r="KA120">
        <v>0</v>
      </c>
      <c r="KB120">
        <v>0</v>
      </c>
      <c r="KC120">
        <v>0</v>
      </c>
      <c r="KD120">
        <v>0</v>
      </c>
      <c r="KE120">
        <v>0</v>
      </c>
      <c r="KF120">
        <v>0</v>
      </c>
      <c r="KG120">
        <v>0</v>
      </c>
      <c r="KH120">
        <v>0</v>
      </c>
      <c r="KI120">
        <v>0</v>
      </c>
      <c r="KJ120">
        <v>0</v>
      </c>
      <c r="KK120">
        <v>0</v>
      </c>
      <c r="KL120">
        <v>0</v>
      </c>
      <c r="KM120">
        <v>0</v>
      </c>
      <c r="KN120">
        <v>0</v>
      </c>
      <c r="KO120">
        <v>0</v>
      </c>
      <c r="KP120">
        <v>0</v>
      </c>
      <c r="KQ120">
        <v>0</v>
      </c>
      <c r="KR120">
        <v>0</v>
      </c>
      <c r="KS120">
        <v>0</v>
      </c>
      <c r="KT120">
        <v>0</v>
      </c>
      <c r="KU120">
        <v>0</v>
      </c>
      <c r="KV120">
        <v>0</v>
      </c>
      <c r="KW120">
        <v>0</v>
      </c>
      <c r="KX120">
        <v>0</v>
      </c>
      <c r="KY120">
        <v>0</v>
      </c>
      <c r="KZ120">
        <v>0</v>
      </c>
      <c r="LA120">
        <v>0</v>
      </c>
      <c r="LB120">
        <v>0</v>
      </c>
      <c r="LC120">
        <v>0</v>
      </c>
      <c r="LD120">
        <v>0</v>
      </c>
      <c r="LE120">
        <v>0</v>
      </c>
      <c r="LF120">
        <v>0</v>
      </c>
      <c r="LG120">
        <v>0</v>
      </c>
      <c r="LH120">
        <v>1</v>
      </c>
      <c r="LI120">
        <v>1</v>
      </c>
      <c r="LJ120">
        <v>0</v>
      </c>
      <c r="LK120">
        <v>0</v>
      </c>
      <c r="LL120">
        <v>0</v>
      </c>
      <c r="LM120">
        <v>1</v>
      </c>
      <c r="LN120">
        <v>0</v>
      </c>
      <c r="LO120">
        <v>1</v>
      </c>
      <c r="LP120">
        <v>1</v>
      </c>
      <c r="LQ120">
        <v>0</v>
      </c>
      <c r="LR120">
        <v>0</v>
      </c>
      <c r="LS120">
        <v>0</v>
      </c>
      <c r="LT120">
        <v>0</v>
      </c>
      <c r="LU120">
        <v>0</v>
      </c>
      <c r="LV120">
        <v>0</v>
      </c>
      <c r="LW120">
        <v>0</v>
      </c>
      <c r="LX120">
        <v>0</v>
      </c>
      <c r="LY120">
        <v>3.124047373841401</v>
      </c>
      <c r="LZ120">
        <v>0</v>
      </c>
      <c r="MA120">
        <v>0</v>
      </c>
      <c r="MB120">
        <v>0</v>
      </c>
      <c r="MC120">
        <v>0</v>
      </c>
      <c r="MD120">
        <v>0</v>
      </c>
      <c r="ME120">
        <v>0</v>
      </c>
      <c r="MF120">
        <v>0</v>
      </c>
      <c r="MG120">
        <v>0</v>
      </c>
      <c r="MH120">
        <v>0</v>
      </c>
      <c r="MI120">
        <v>0</v>
      </c>
      <c r="MJ120">
        <v>0</v>
      </c>
      <c r="MK120">
        <v>0</v>
      </c>
      <c r="ML120">
        <v>0</v>
      </c>
      <c r="MM120">
        <v>0</v>
      </c>
      <c r="MN120">
        <v>0</v>
      </c>
      <c r="MO120">
        <v>0</v>
      </c>
      <c r="MP120">
        <v>0</v>
      </c>
      <c r="MQ120">
        <v>0</v>
      </c>
    </row>
    <row r="121" spans="1:355" x14ac:dyDescent="0.2">
      <c r="A121" t="str">
        <v>GS TPDDTEC</v>
      </c>
      <c r="B121" t="str">
        <v>GS TPDDTEC v1</v>
      </c>
      <c r="C121" t="str">
        <v>GS2441</v>
      </c>
      <c r="D121" t="str">
        <v>1st</v>
      </c>
      <c r="E121" t="str">
        <v>Plancha 2012</v>
      </c>
      <c r="F121">
        <v>172720</v>
      </c>
      <c r="G121" t="str">
        <v>firewood</v>
      </c>
      <c r="H121">
        <v>2456</v>
      </c>
      <c r="I121">
        <v>1.0227367369034729E-2</v>
      </c>
      <c r="J121">
        <v>1.060831325159424E-2</v>
      </c>
      <c r="K121" t="str">
        <v>gs_imp_firewood</v>
      </c>
      <c r="L121">
        <v>1</v>
      </c>
      <c r="M121" t="str">
        <v>Central America</v>
      </c>
      <c r="N121" t="str">
        <v>Mexico</v>
      </c>
      <c r="O121" t="str">
        <v>Jalisco, Mexico, San Luis Potosi, Veracruz, Sonora, Michoacan, Oaxaca, and Guanajuato</v>
      </c>
      <c r="P121">
        <v>3.7</v>
      </c>
      <c r="Q121">
        <v>0.86670000000000003</v>
      </c>
      <c r="R121">
        <v>2.9714285714285714E-2</v>
      </c>
      <c r="S121">
        <v>0.27742857142857141</v>
      </c>
      <c r="T121">
        <v>240140</v>
      </c>
      <c r="U121">
        <v>0</v>
      </c>
      <c r="V121">
        <v>1</v>
      </c>
      <c r="W121">
        <v>0</v>
      </c>
      <c r="X121">
        <v>240140</v>
      </c>
      <c r="Y121">
        <v>1</v>
      </c>
      <c r="Z121">
        <v>0</v>
      </c>
      <c r="AA121">
        <v>0</v>
      </c>
      <c r="AB121">
        <v>0</v>
      </c>
      <c r="AC121">
        <v>0</v>
      </c>
      <c r="AD121">
        <v>0</v>
      </c>
      <c r="AE121">
        <v>0</v>
      </c>
      <c r="AF121">
        <v>0</v>
      </c>
      <c r="AG121">
        <v>0</v>
      </c>
      <c r="AH121">
        <v>0</v>
      </c>
      <c r="AI121">
        <v>0</v>
      </c>
      <c r="AJ121">
        <v>0</v>
      </c>
      <c r="AK121">
        <v>0</v>
      </c>
      <c r="AL121">
        <v>0</v>
      </c>
      <c r="AM121">
        <v>15.98</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1.5599999999999999E-2</v>
      </c>
      <c r="BR121">
        <v>0</v>
      </c>
      <c r="BS121">
        <v>0</v>
      </c>
      <c r="BT121">
        <v>0</v>
      </c>
      <c r="BU121">
        <v>0</v>
      </c>
      <c r="BV121">
        <v>0</v>
      </c>
      <c r="BW121">
        <v>112</v>
      </c>
      <c r="BX121">
        <v>0</v>
      </c>
      <c r="BY121">
        <v>0</v>
      </c>
      <c r="BZ121">
        <v>0</v>
      </c>
      <c r="CA121">
        <v>0</v>
      </c>
      <c r="CB121">
        <v>0</v>
      </c>
      <c r="CC121">
        <v>0</v>
      </c>
      <c r="CD121">
        <v>8.6920000000000002</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1</v>
      </c>
      <c r="FR121">
        <v>0</v>
      </c>
      <c r="FS121">
        <v>0</v>
      </c>
      <c r="FT121">
        <v>0</v>
      </c>
      <c r="FU121">
        <v>0</v>
      </c>
      <c r="FV121">
        <v>0</v>
      </c>
      <c r="FW121">
        <v>0</v>
      </c>
      <c r="FX121">
        <v>9.5399999999999991</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1.5599999999999999E-2</v>
      </c>
      <c r="HI121">
        <v>0</v>
      </c>
      <c r="HJ121">
        <v>0</v>
      </c>
      <c r="HK121">
        <v>0</v>
      </c>
      <c r="HL121">
        <v>0</v>
      </c>
      <c r="HM121">
        <v>0</v>
      </c>
      <c r="HN121">
        <v>112</v>
      </c>
      <c r="HO121">
        <v>0</v>
      </c>
      <c r="HP121">
        <v>0</v>
      </c>
      <c r="HQ121">
        <v>0</v>
      </c>
      <c r="HR121">
        <v>0</v>
      </c>
      <c r="HS121">
        <v>0</v>
      </c>
      <c r="HT121">
        <v>0</v>
      </c>
      <c r="HU121">
        <v>8.6920000000000002</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0</v>
      </c>
      <c r="JV121">
        <v>0</v>
      </c>
      <c r="JW121">
        <v>0</v>
      </c>
      <c r="JX121">
        <v>0</v>
      </c>
      <c r="JY121">
        <v>0</v>
      </c>
      <c r="JZ121">
        <v>0</v>
      </c>
      <c r="KA121">
        <v>0</v>
      </c>
      <c r="KB121">
        <v>0</v>
      </c>
      <c r="KC121">
        <v>0</v>
      </c>
      <c r="KD121">
        <v>0</v>
      </c>
      <c r="KE121">
        <v>0</v>
      </c>
      <c r="KF121">
        <v>0</v>
      </c>
      <c r="KG121">
        <v>0</v>
      </c>
      <c r="KH121">
        <v>0</v>
      </c>
      <c r="KI121">
        <v>0</v>
      </c>
      <c r="KJ121">
        <v>0</v>
      </c>
      <c r="KK121">
        <v>0</v>
      </c>
      <c r="KL121">
        <v>0</v>
      </c>
      <c r="KM121">
        <v>0</v>
      </c>
      <c r="KN121">
        <v>0</v>
      </c>
      <c r="KO121">
        <v>0</v>
      </c>
      <c r="KP121">
        <v>0</v>
      </c>
      <c r="KQ121">
        <v>0</v>
      </c>
      <c r="KR121">
        <v>0</v>
      </c>
      <c r="KS121">
        <v>0</v>
      </c>
      <c r="KT121">
        <v>0</v>
      </c>
      <c r="KU121">
        <v>0</v>
      </c>
      <c r="KV121">
        <v>0</v>
      </c>
      <c r="KW121">
        <v>0</v>
      </c>
      <c r="KX121">
        <v>0</v>
      </c>
      <c r="KY121">
        <v>0</v>
      </c>
      <c r="KZ121">
        <v>0</v>
      </c>
      <c r="LA121">
        <v>0</v>
      </c>
      <c r="LB121">
        <v>0</v>
      </c>
      <c r="LC121">
        <v>0</v>
      </c>
      <c r="LD121">
        <v>0</v>
      </c>
      <c r="LE121">
        <v>0</v>
      </c>
      <c r="LF121">
        <v>0</v>
      </c>
      <c r="LG121">
        <v>0</v>
      </c>
      <c r="LH121">
        <v>0.99839999999999995</v>
      </c>
      <c r="LI121">
        <v>1</v>
      </c>
      <c r="LJ121">
        <v>0</v>
      </c>
      <c r="LK121">
        <v>0</v>
      </c>
      <c r="LL121">
        <v>0</v>
      </c>
      <c r="LM121">
        <v>1</v>
      </c>
      <c r="LN121">
        <v>0</v>
      </c>
      <c r="LO121">
        <v>1</v>
      </c>
      <c r="LP121">
        <v>1</v>
      </c>
      <c r="LQ121">
        <v>0</v>
      </c>
      <c r="LR121">
        <v>0</v>
      </c>
      <c r="LS121">
        <v>0</v>
      </c>
      <c r="LT121">
        <v>0</v>
      </c>
      <c r="LU121">
        <v>0</v>
      </c>
      <c r="LV121">
        <v>0</v>
      </c>
      <c r="LW121">
        <v>0</v>
      </c>
      <c r="LX121">
        <v>0</v>
      </c>
      <c r="LY121">
        <v>3.124047373841401</v>
      </c>
      <c r="LZ121">
        <v>0</v>
      </c>
      <c r="MA121">
        <v>0</v>
      </c>
      <c r="MB121">
        <v>0</v>
      </c>
      <c r="MC121">
        <v>0</v>
      </c>
      <c r="MD121">
        <v>0</v>
      </c>
      <c r="ME121">
        <v>0</v>
      </c>
      <c r="MF121">
        <v>0</v>
      </c>
      <c r="MG121">
        <v>0</v>
      </c>
      <c r="MH121">
        <v>0</v>
      </c>
      <c r="MI121">
        <v>0</v>
      </c>
      <c r="MJ121">
        <v>0</v>
      </c>
      <c r="MK121">
        <v>0</v>
      </c>
      <c r="ML121">
        <v>0</v>
      </c>
      <c r="MM121">
        <v>0</v>
      </c>
      <c r="MN121">
        <v>0</v>
      </c>
      <c r="MO121">
        <v>0</v>
      </c>
      <c r="MP121">
        <v>0</v>
      </c>
      <c r="MQ121">
        <v>0</v>
      </c>
    </row>
    <row r="122" spans="1:355" x14ac:dyDescent="0.2">
      <c r="A122" t="str">
        <v>GS TPDDTEC</v>
      </c>
      <c r="B122" t="str">
        <v>GS TPDDTEC v1</v>
      </c>
      <c r="C122" t="str">
        <v>GS2441</v>
      </c>
      <c r="D122" t="str">
        <v>1st</v>
      </c>
      <c r="E122" t="str">
        <v>ONIL 2011</v>
      </c>
      <c r="F122">
        <v>172720</v>
      </c>
      <c r="G122" t="str">
        <v>firewood</v>
      </c>
      <c r="H122">
        <v>51</v>
      </c>
      <c r="I122">
        <v>1.3484928609201481E-2</v>
      </c>
      <c r="J122">
        <v>1.3320630823880641E-2</v>
      </c>
      <c r="K122" t="str">
        <v>gs_imp_firewood</v>
      </c>
      <c r="L122">
        <v>1</v>
      </c>
      <c r="M122" t="str">
        <v>Central America</v>
      </c>
      <c r="N122" t="str">
        <v>Mexico</v>
      </c>
      <c r="O122" t="str">
        <v>Jalisco, Mexico, San Luis Potosi, Veracruz, Sonora, Michoacan, Oaxaca, and Guanajuato</v>
      </c>
      <c r="P122">
        <v>3.7</v>
      </c>
      <c r="Q122">
        <v>0.86670000000000003</v>
      </c>
      <c r="R122">
        <v>2.9714285714285714E-2</v>
      </c>
      <c r="S122">
        <v>0.27742857142857141</v>
      </c>
      <c r="T122">
        <v>3782</v>
      </c>
      <c r="U122">
        <v>0</v>
      </c>
      <c r="V122">
        <v>1</v>
      </c>
      <c r="W122">
        <v>0</v>
      </c>
      <c r="X122">
        <v>3782</v>
      </c>
      <c r="Y122">
        <v>1</v>
      </c>
      <c r="Z122">
        <v>0</v>
      </c>
      <c r="AA122">
        <v>0</v>
      </c>
      <c r="AB122">
        <v>0</v>
      </c>
      <c r="AC122">
        <v>0</v>
      </c>
      <c r="AD122">
        <v>0</v>
      </c>
      <c r="AE122">
        <v>0</v>
      </c>
      <c r="AF122">
        <v>0</v>
      </c>
      <c r="AG122">
        <v>0</v>
      </c>
      <c r="AH122">
        <v>0</v>
      </c>
      <c r="AI122">
        <v>0</v>
      </c>
      <c r="AJ122">
        <v>0</v>
      </c>
      <c r="AK122">
        <v>0</v>
      </c>
      <c r="AL122">
        <v>0</v>
      </c>
      <c r="AM122">
        <v>15.85</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1.5599999999999999E-2</v>
      </c>
      <c r="BR122">
        <v>0</v>
      </c>
      <c r="BS122">
        <v>0</v>
      </c>
      <c r="BT122">
        <v>0</v>
      </c>
      <c r="BU122">
        <v>0</v>
      </c>
      <c r="BV122">
        <v>0</v>
      </c>
      <c r="BW122">
        <v>112</v>
      </c>
      <c r="BX122">
        <v>0</v>
      </c>
      <c r="BY122">
        <v>0</v>
      </c>
      <c r="BZ122">
        <v>0</v>
      </c>
      <c r="CA122">
        <v>0</v>
      </c>
      <c r="CB122">
        <v>0</v>
      </c>
      <c r="CC122">
        <v>0</v>
      </c>
      <c r="CD122">
        <v>8.6920000000000002</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1</v>
      </c>
      <c r="FR122">
        <v>0</v>
      </c>
      <c r="FS122">
        <v>0</v>
      </c>
      <c r="FT122">
        <v>0</v>
      </c>
      <c r="FU122">
        <v>0</v>
      </c>
      <c r="FV122">
        <v>0</v>
      </c>
      <c r="FW122">
        <v>0</v>
      </c>
      <c r="FX122">
        <v>7.56</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1.5599999999999999E-2</v>
      </c>
      <c r="HI122">
        <v>0</v>
      </c>
      <c r="HJ122">
        <v>0</v>
      </c>
      <c r="HK122">
        <v>0</v>
      </c>
      <c r="HL122">
        <v>0</v>
      </c>
      <c r="HM122">
        <v>0</v>
      </c>
      <c r="HN122">
        <v>112</v>
      </c>
      <c r="HO122">
        <v>0</v>
      </c>
      <c r="HP122">
        <v>0</v>
      </c>
      <c r="HQ122">
        <v>0</v>
      </c>
      <c r="HR122">
        <v>0</v>
      </c>
      <c r="HS122">
        <v>0</v>
      </c>
      <c r="HT122">
        <v>0</v>
      </c>
      <c r="HU122">
        <v>8.6920000000000002</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0</v>
      </c>
      <c r="KD122">
        <v>0</v>
      </c>
      <c r="KE122">
        <v>0</v>
      </c>
      <c r="KF122">
        <v>0</v>
      </c>
      <c r="KG122">
        <v>0</v>
      </c>
      <c r="KH122">
        <v>0</v>
      </c>
      <c r="KI122">
        <v>0</v>
      </c>
      <c r="KJ122">
        <v>0</v>
      </c>
      <c r="KK122">
        <v>0</v>
      </c>
      <c r="KL122">
        <v>0</v>
      </c>
      <c r="KM122">
        <v>0</v>
      </c>
      <c r="KN122">
        <v>0</v>
      </c>
      <c r="KO122">
        <v>0</v>
      </c>
      <c r="KP122">
        <v>0</v>
      </c>
      <c r="KQ122">
        <v>0</v>
      </c>
      <c r="KR122">
        <v>0</v>
      </c>
      <c r="KS122">
        <v>0</v>
      </c>
      <c r="KT122">
        <v>0</v>
      </c>
      <c r="KU122">
        <v>0</v>
      </c>
      <c r="KV122">
        <v>0</v>
      </c>
      <c r="KW122">
        <v>0</v>
      </c>
      <c r="KX122">
        <v>0</v>
      </c>
      <c r="KY122">
        <v>0</v>
      </c>
      <c r="KZ122">
        <v>0</v>
      </c>
      <c r="LA122">
        <v>0</v>
      </c>
      <c r="LB122">
        <v>0</v>
      </c>
      <c r="LC122">
        <v>0</v>
      </c>
      <c r="LD122">
        <v>0</v>
      </c>
      <c r="LE122">
        <v>0</v>
      </c>
      <c r="LF122">
        <v>0</v>
      </c>
      <c r="LG122">
        <v>0</v>
      </c>
      <c r="LH122">
        <v>0.97389999999999999</v>
      </c>
      <c r="LI122">
        <v>1</v>
      </c>
      <c r="LJ122">
        <v>0</v>
      </c>
      <c r="LK122">
        <v>0</v>
      </c>
      <c r="LL122">
        <v>0</v>
      </c>
      <c r="LM122">
        <v>1</v>
      </c>
      <c r="LN122">
        <v>0</v>
      </c>
      <c r="LO122">
        <v>1</v>
      </c>
      <c r="LP122">
        <v>1</v>
      </c>
      <c r="LQ122">
        <v>0</v>
      </c>
      <c r="LR122">
        <v>0</v>
      </c>
      <c r="LS122">
        <v>0</v>
      </c>
      <c r="LT122">
        <v>0</v>
      </c>
      <c r="LU122">
        <v>0</v>
      </c>
      <c r="LV122">
        <v>0</v>
      </c>
      <c r="LW122">
        <v>0</v>
      </c>
      <c r="LX122">
        <v>0</v>
      </c>
      <c r="LY122">
        <v>3.124047373841401</v>
      </c>
      <c r="LZ122">
        <v>0</v>
      </c>
      <c r="MA122">
        <v>0</v>
      </c>
      <c r="MB122">
        <v>0</v>
      </c>
      <c r="MC122">
        <v>0</v>
      </c>
      <c r="MD122">
        <v>0</v>
      </c>
      <c r="ME122">
        <v>0</v>
      </c>
      <c r="MF122">
        <v>0</v>
      </c>
      <c r="MG122">
        <v>0</v>
      </c>
      <c r="MH122">
        <v>0</v>
      </c>
      <c r="MI122">
        <v>0</v>
      </c>
      <c r="MJ122">
        <v>0</v>
      </c>
      <c r="MK122">
        <v>0</v>
      </c>
      <c r="ML122">
        <v>0</v>
      </c>
      <c r="MM122">
        <v>0</v>
      </c>
      <c r="MN122">
        <v>0</v>
      </c>
      <c r="MO122">
        <v>0</v>
      </c>
      <c r="MP122">
        <v>0</v>
      </c>
      <c r="MQ122">
        <v>0</v>
      </c>
    </row>
    <row r="123" spans="1:355" x14ac:dyDescent="0.2">
      <c r="A123" t="str">
        <v>GS TPDDTEC</v>
      </c>
      <c r="B123" t="str">
        <v>GS TPDDTEC v1</v>
      </c>
      <c r="C123" t="str">
        <v>GS2441</v>
      </c>
      <c r="D123" t="str">
        <v>1st</v>
      </c>
      <c r="E123" t="str">
        <v>ONIL 2012</v>
      </c>
      <c r="F123">
        <v>172720</v>
      </c>
      <c r="G123" t="str">
        <v>firewood</v>
      </c>
      <c r="H123">
        <v>3564</v>
      </c>
      <c r="I123">
        <v>1.3691578373145451E-2</v>
      </c>
      <c r="J123">
        <v>1.3320630823880641E-2</v>
      </c>
      <c r="K123" t="str">
        <v>gs_imp_firewood</v>
      </c>
      <c r="L123">
        <v>1</v>
      </c>
      <c r="M123" t="str">
        <v>Central America</v>
      </c>
      <c r="N123" t="str">
        <v>Mexico</v>
      </c>
      <c r="O123" t="str">
        <v>Jalisco, Mexico, San Luis Potosi, Veracruz, Sonora, Michoacan, Oaxaca, and Guanajuato</v>
      </c>
      <c r="P123">
        <v>3.7</v>
      </c>
      <c r="Q123">
        <v>0.86670000000000003</v>
      </c>
      <c r="R123">
        <v>2.9714285714285714E-2</v>
      </c>
      <c r="S123">
        <v>0.27742857142857141</v>
      </c>
      <c r="T123">
        <v>260306</v>
      </c>
      <c r="U123">
        <v>0</v>
      </c>
      <c r="V123">
        <v>1</v>
      </c>
      <c r="W123">
        <v>0</v>
      </c>
      <c r="X123">
        <v>260306</v>
      </c>
      <c r="Y123">
        <v>1</v>
      </c>
      <c r="Z123">
        <v>0</v>
      </c>
      <c r="AA123">
        <v>0</v>
      </c>
      <c r="AB123">
        <v>0</v>
      </c>
      <c r="AC123">
        <v>0</v>
      </c>
      <c r="AD123">
        <v>0</v>
      </c>
      <c r="AE123">
        <v>0</v>
      </c>
      <c r="AF123">
        <v>0</v>
      </c>
      <c r="AG123">
        <v>0</v>
      </c>
      <c r="AH123">
        <v>0</v>
      </c>
      <c r="AI123">
        <v>0</v>
      </c>
      <c r="AJ123">
        <v>0</v>
      </c>
      <c r="AK123">
        <v>0</v>
      </c>
      <c r="AL123">
        <v>0</v>
      </c>
      <c r="AM123">
        <v>15.85</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1.5599999999999999E-2</v>
      </c>
      <c r="BR123">
        <v>0</v>
      </c>
      <c r="BS123">
        <v>0</v>
      </c>
      <c r="BT123">
        <v>0</v>
      </c>
      <c r="BU123">
        <v>0</v>
      </c>
      <c r="BV123">
        <v>0</v>
      </c>
      <c r="BW123">
        <v>112</v>
      </c>
      <c r="BX123">
        <v>0</v>
      </c>
      <c r="BY123">
        <v>0</v>
      </c>
      <c r="BZ123">
        <v>0</v>
      </c>
      <c r="CA123">
        <v>0</v>
      </c>
      <c r="CB123">
        <v>0</v>
      </c>
      <c r="CC123">
        <v>0</v>
      </c>
      <c r="CD123">
        <v>8.6920000000000002</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1</v>
      </c>
      <c r="FR123">
        <v>0</v>
      </c>
      <c r="FS123">
        <v>0</v>
      </c>
      <c r="FT123">
        <v>0</v>
      </c>
      <c r="FU123">
        <v>0</v>
      </c>
      <c r="FV123">
        <v>0</v>
      </c>
      <c r="FW123">
        <v>0</v>
      </c>
      <c r="FX123">
        <v>7.56</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1.5599999999999999E-2</v>
      </c>
      <c r="HI123">
        <v>0</v>
      </c>
      <c r="HJ123">
        <v>0</v>
      </c>
      <c r="HK123">
        <v>0</v>
      </c>
      <c r="HL123">
        <v>0</v>
      </c>
      <c r="HM123">
        <v>0</v>
      </c>
      <c r="HN123">
        <v>112</v>
      </c>
      <c r="HO123">
        <v>0</v>
      </c>
      <c r="HP123">
        <v>0</v>
      </c>
      <c r="HQ123">
        <v>0</v>
      </c>
      <c r="HR123">
        <v>0</v>
      </c>
      <c r="HS123">
        <v>0</v>
      </c>
      <c r="HT123">
        <v>0</v>
      </c>
      <c r="HU123">
        <v>8.6920000000000002</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0</v>
      </c>
      <c r="JV123">
        <v>0</v>
      </c>
      <c r="JW123">
        <v>0</v>
      </c>
      <c r="JX123">
        <v>0</v>
      </c>
      <c r="JY123">
        <v>0</v>
      </c>
      <c r="JZ123">
        <v>0</v>
      </c>
      <c r="KA123">
        <v>0</v>
      </c>
      <c r="KB123">
        <v>0</v>
      </c>
      <c r="KC123">
        <v>0</v>
      </c>
      <c r="KD123">
        <v>0</v>
      </c>
      <c r="KE123">
        <v>0</v>
      </c>
      <c r="KF123">
        <v>0</v>
      </c>
      <c r="KG123">
        <v>0</v>
      </c>
      <c r="KH123">
        <v>0</v>
      </c>
      <c r="KI123">
        <v>0</v>
      </c>
      <c r="KJ123">
        <v>0</v>
      </c>
      <c r="KK123">
        <v>0</v>
      </c>
      <c r="KL123">
        <v>0</v>
      </c>
      <c r="KM123">
        <v>0</v>
      </c>
      <c r="KN123">
        <v>0</v>
      </c>
      <c r="KO123">
        <v>0</v>
      </c>
      <c r="KP123">
        <v>0</v>
      </c>
      <c r="KQ123">
        <v>0</v>
      </c>
      <c r="KR123">
        <v>0</v>
      </c>
      <c r="KS123">
        <v>0</v>
      </c>
      <c r="KT123">
        <v>0</v>
      </c>
      <c r="KU123">
        <v>0</v>
      </c>
      <c r="KV123">
        <v>0</v>
      </c>
      <c r="KW123">
        <v>0</v>
      </c>
      <c r="KX123">
        <v>0</v>
      </c>
      <c r="KY123">
        <v>0</v>
      </c>
      <c r="KZ123">
        <v>0</v>
      </c>
      <c r="LA123">
        <v>0</v>
      </c>
      <c r="LB123">
        <v>0</v>
      </c>
      <c r="LC123">
        <v>0</v>
      </c>
      <c r="LD123">
        <v>0</v>
      </c>
      <c r="LE123">
        <v>0</v>
      </c>
      <c r="LF123">
        <v>0</v>
      </c>
      <c r="LG123">
        <v>0</v>
      </c>
      <c r="LH123">
        <v>0.97389999999999999</v>
      </c>
      <c r="LI123">
        <v>1</v>
      </c>
      <c r="LJ123">
        <v>0</v>
      </c>
      <c r="LK123">
        <v>0</v>
      </c>
      <c r="LL123">
        <v>0</v>
      </c>
      <c r="LM123">
        <v>1</v>
      </c>
      <c r="LN123">
        <v>0</v>
      </c>
      <c r="LO123">
        <v>1</v>
      </c>
      <c r="LP123">
        <v>1</v>
      </c>
      <c r="LQ123">
        <v>0</v>
      </c>
      <c r="LR123">
        <v>0</v>
      </c>
      <c r="LS123">
        <v>0</v>
      </c>
      <c r="LT123">
        <v>0</v>
      </c>
      <c r="LU123">
        <v>0</v>
      </c>
      <c r="LV123">
        <v>0</v>
      </c>
      <c r="LW123">
        <v>0</v>
      </c>
      <c r="LX123">
        <v>0</v>
      </c>
      <c r="LY123">
        <v>3.124047373841401</v>
      </c>
      <c r="LZ123">
        <v>0</v>
      </c>
      <c r="MA123">
        <v>0</v>
      </c>
      <c r="MB123">
        <v>0</v>
      </c>
      <c r="MC123">
        <v>0</v>
      </c>
      <c r="MD123">
        <v>0</v>
      </c>
      <c r="ME123">
        <v>0</v>
      </c>
      <c r="MF123">
        <v>0</v>
      </c>
      <c r="MG123">
        <v>0</v>
      </c>
      <c r="MH123">
        <v>0</v>
      </c>
      <c r="MI123">
        <v>0</v>
      </c>
      <c r="MJ123">
        <v>0</v>
      </c>
      <c r="MK123">
        <v>0</v>
      </c>
      <c r="ML123">
        <v>0</v>
      </c>
      <c r="MM123">
        <v>0</v>
      </c>
      <c r="MN123">
        <v>0</v>
      </c>
      <c r="MO123">
        <v>0</v>
      </c>
      <c r="MP123">
        <v>0</v>
      </c>
      <c r="MQ123">
        <v>0</v>
      </c>
    </row>
    <row r="124" spans="1:355" x14ac:dyDescent="0.2">
      <c r="A124" t="str">
        <v>GS TPDDTEC</v>
      </c>
      <c r="B124" t="str">
        <v>GS TPDDTEC v1</v>
      </c>
      <c r="C124" t="str">
        <v>GS2441</v>
      </c>
      <c r="D124" t="str">
        <v>1st</v>
      </c>
      <c r="E124" t="str">
        <v>ONIL 2013</v>
      </c>
      <c r="F124">
        <v>172720</v>
      </c>
      <c r="G124" t="str">
        <v>firewood</v>
      </c>
      <c r="H124">
        <v>3823</v>
      </c>
      <c r="I124">
        <v>1.3382433761678563E-2</v>
      </c>
      <c r="J124">
        <v>1.3320630823880641E-2</v>
      </c>
      <c r="K124" t="str">
        <v>gs_imp_firewood</v>
      </c>
      <c r="L124">
        <v>1</v>
      </c>
      <c r="M124" t="str">
        <v>Central America</v>
      </c>
      <c r="N124" t="str">
        <v>Mexico</v>
      </c>
      <c r="O124" t="str">
        <v>Jalisco, Mexico, San Luis Potosi, Veracruz, Sonora, Michoacan, Oaxaca, and Guanajuato</v>
      </c>
      <c r="P124">
        <v>3.7</v>
      </c>
      <c r="Q124">
        <v>0.86670000000000003</v>
      </c>
      <c r="R124">
        <v>2.9714285714285714E-2</v>
      </c>
      <c r="S124">
        <v>0.27742857142857141</v>
      </c>
      <c r="T124">
        <v>285673</v>
      </c>
      <c r="U124">
        <v>0</v>
      </c>
      <c r="V124">
        <v>1</v>
      </c>
      <c r="W124">
        <v>0</v>
      </c>
      <c r="X124">
        <v>285673</v>
      </c>
      <c r="Y124">
        <v>1</v>
      </c>
      <c r="Z124">
        <v>0</v>
      </c>
      <c r="AA124">
        <v>0</v>
      </c>
      <c r="AB124">
        <v>0</v>
      </c>
      <c r="AC124">
        <v>0</v>
      </c>
      <c r="AD124">
        <v>0</v>
      </c>
      <c r="AE124">
        <v>0</v>
      </c>
      <c r="AF124">
        <v>0</v>
      </c>
      <c r="AG124">
        <v>0</v>
      </c>
      <c r="AH124">
        <v>0</v>
      </c>
      <c r="AI124">
        <v>0</v>
      </c>
      <c r="AJ124">
        <v>0</v>
      </c>
      <c r="AK124">
        <v>0</v>
      </c>
      <c r="AL124">
        <v>0</v>
      </c>
      <c r="AM124">
        <v>15.85</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1.5599999999999999E-2</v>
      </c>
      <c r="BR124">
        <v>0</v>
      </c>
      <c r="BS124">
        <v>0</v>
      </c>
      <c r="BT124">
        <v>0</v>
      </c>
      <c r="BU124">
        <v>0</v>
      </c>
      <c r="BV124">
        <v>0</v>
      </c>
      <c r="BW124">
        <v>112</v>
      </c>
      <c r="BX124">
        <v>0</v>
      </c>
      <c r="BY124">
        <v>0</v>
      </c>
      <c r="BZ124">
        <v>0</v>
      </c>
      <c r="CA124">
        <v>0</v>
      </c>
      <c r="CB124">
        <v>0</v>
      </c>
      <c r="CC124">
        <v>0</v>
      </c>
      <c r="CD124">
        <v>8.6920000000000002</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1</v>
      </c>
      <c r="FR124">
        <v>0</v>
      </c>
      <c r="FS124">
        <v>0</v>
      </c>
      <c r="FT124">
        <v>0</v>
      </c>
      <c r="FU124">
        <v>0</v>
      </c>
      <c r="FV124">
        <v>0</v>
      </c>
      <c r="FW124">
        <v>0</v>
      </c>
      <c r="FX124">
        <v>7.56</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1.5599999999999999E-2</v>
      </c>
      <c r="HI124">
        <v>0</v>
      </c>
      <c r="HJ124">
        <v>0</v>
      </c>
      <c r="HK124">
        <v>0</v>
      </c>
      <c r="HL124">
        <v>0</v>
      </c>
      <c r="HM124">
        <v>0</v>
      </c>
      <c r="HN124">
        <v>112</v>
      </c>
      <c r="HO124">
        <v>0</v>
      </c>
      <c r="HP124">
        <v>0</v>
      </c>
      <c r="HQ124">
        <v>0</v>
      </c>
      <c r="HR124">
        <v>0</v>
      </c>
      <c r="HS124">
        <v>0</v>
      </c>
      <c r="HT124">
        <v>0</v>
      </c>
      <c r="HU124">
        <v>8.6920000000000002</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0</v>
      </c>
      <c r="JW124">
        <v>0</v>
      </c>
      <c r="JX124">
        <v>0</v>
      </c>
      <c r="JY124">
        <v>0</v>
      </c>
      <c r="JZ124">
        <v>0</v>
      </c>
      <c r="KA124">
        <v>0</v>
      </c>
      <c r="KB124">
        <v>0</v>
      </c>
      <c r="KC124">
        <v>0</v>
      </c>
      <c r="KD124">
        <v>0</v>
      </c>
      <c r="KE124">
        <v>0</v>
      </c>
      <c r="KF124">
        <v>0</v>
      </c>
      <c r="KG124">
        <v>0</v>
      </c>
      <c r="KH124">
        <v>0</v>
      </c>
      <c r="KI124">
        <v>0</v>
      </c>
      <c r="KJ124">
        <v>0</v>
      </c>
      <c r="KK124">
        <v>0</v>
      </c>
      <c r="KL124">
        <v>0</v>
      </c>
      <c r="KM124">
        <v>0</v>
      </c>
      <c r="KN124">
        <v>0</v>
      </c>
      <c r="KO124">
        <v>0</v>
      </c>
      <c r="KP124">
        <v>0</v>
      </c>
      <c r="KQ124">
        <v>0</v>
      </c>
      <c r="KR124">
        <v>0</v>
      </c>
      <c r="KS124">
        <v>0</v>
      </c>
      <c r="KT124">
        <v>0</v>
      </c>
      <c r="KU124">
        <v>0</v>
      </c>
      <c r="KV124">
        <v>0</v>
      </c>
      <c r="KW124">
        <v>0</v>
      </c>
      <c r="KX124">
        <v>0</v>
      </c>
      <c r="KY124">
        <v>0</v>
      </c>
      <c r="KZ124">
        <v>0</v>
      </c>
      <c r="LA124">
        <v>0</v>
      </c>
      <c r="LB124">
        <v>0</v>
      </c>
      <c r="LC124">
        <v>0</v>
      </c>
      <c r="LD124">
        <v>0</v>
      </c>
      <c r="LE124">
        <v>0</v>
      </c>
      <c r="LF124">
        <v>0</v>
      </c>
      <c r="LG124">
        <v>0</v>
      </c>
      <c r="LH124">
        <v>0.97389999999999999</v>
      </c>
      <c r="LI124">
        <v>1</v>
      </c>
      <c r="LJ124">
        <v>0</v>
      </c>
      <c r="LK124">
        <v>0</v>
      </c>
      <c r="LL124">
        <v>0</v>
      </c>
      <c r="LM124">
        <v>1</v>
      </c>
      <c r="LN124">
        <v>0</v>
      </c>
      <c r="LO124">
        <v>1</v>
      </c>
      <c r="LP124">
        <v>1</v>
      </c>
      <c r="LQ124">
        <v>0</v>
      </c>
      <c r="LR124">
        <v>0</v>
      </c>
      <c r="LS124">
        <v>0</v>
      </c>
      <c r="LT124">
        <v>0</v>
      </c>
      <c r="LU124">
        <v>0</v>
      </c>
      <c r="LV124">
        <v>0</v>
      </c>
      <c r="LW124">
        <v>0</v>
      </c>
      <c r="LX124">
        <v>0</v>
      </c>
      <c r="LY124">
        <v>3.124047373841401</v>
      </c>
      <c r="LZ124">
        <v>0</v>
      </c>
      <c r="MA124">
        <v>0</v>
      </c>
      <c r="MB124">
        <v>0</v>
      </c>
      <c r="MC124">
        <v>0</v>
      </c>
      <c r="MD124">
        <v>0</v>
      </c>
      <c r="ME124">
        <v>0</v>
      </c>
      <c r="MF124">
        <v>0</v>
      </c>
      <c r="MG124">
        <v>0</v>
      </c>
      <c r="MH124">
        <v>0</v>
      </c>
      <c r="MI124">
        <v>0</v>
      </c>
      <c r="MJ124">
        <v>0</v>
      </c>
      <c r="MK124">
        <v>0</v>
      </c>
      <c r="ML124">
        <v>0</v>
      </c>
      <c r="MM124">
        <v>0</v>
      </c>
      <c r="MN124">
        <v>0</v>
      </c>
      <c r="MO124">
        <v>0</v>
      </c>
      <c r="MP124">
        <v>0</v>
      </c>
      <c r="MQ124">
        <v>0</v>
      </c>
    </row>
    <row r="125" spans="1:355" x14ac:dyDescent="0.2">
      <c r="A125" t="str">
        <v>GS TPDDTEC</v>
      </c>
      <c r="B125" t="str">
        <v>GS TPDDTEC v1</v>
      </c>
      <c r="C125" t="str">
        <v>GS2441</v>
      </c>
      <c r="D125" t="str">
        <v>1st</v>
      </c>
      <c r="E125" t="str">
        <v>ONIL 2013</v>
      </c>
      <c r="F125">
        <v>172720</v>
      </c>
      <c r="G125" t="str">
        <v>firewood</v>
      </c>
      <c r="H125">
        <v>3729</v>
      </c>
      <c r="I125">
        <v>1.3302654109589042E-2</v>
      </c>
      <c r="J125">
        <v>1.3320630823880641E-2</v>
      </c>
      <c r="K125" t="str">
        <v>gs_imp_firewood</v>
      </c>
      <c r="L125">
        <v>1</v>
      </c>
      <c r="M125" t="str">
        <v>Central America</v>
      </c>
      <c r="N125" t="str">
        <v>Mexico</v>
      </c>
      <c r="O125" t="str">
        <v>Jalisco, Mexico, San Luis Potosi, Veracruz, Sonora, Michoacan, Oaxaca, and Guanajuato</v>
      </c>
      <c r="P125">
        <v>3.7</v>
      </c>
      <c r="Q125">
        <v>0.86670000000000003</v>
      </c>
      <c r="R125">
        <v>2.9714285714285714E-2</v>
      </c>
      <c r="S125">
        <v>0.27742857142857141</v>
      </c>
      <c r="T125">
        <v>280320</v>
      </c>
      <c r="U125">
        <v>0</v>
      </c>
      <c r="V125">
        <v>1</v>
      </c>
      <c r="W125">
        <v>0</v>
      </c>
      <c r="X125">
        <v>280320</v>
      </c>
      <c r="Y125">
        <v>1</v>
      </c>
      <c r="Z125">
        <v>0</v>
      </c>
      <c r="AA125">
        <v>0</v>
      </c>
      <c r="AB125">
        <v>0</v>
      </c>
      <c r="AC125">
        <v>0</v>
      </c>
      <c r="AD125">
        <v>0</v>
      </c>
      <c r="AE125">
        <v>0</v>
      </c>
      <c r="AF125">
        <v>0</v>
      </c>
      <c r="AG125">
        <v>0</v>
      </c>
      <c r="AH125">
        <v>0</v>
      </c>
      <c r="AI125">
        <v>0</v>
      </c>
      <c r="AJ125">
        <v>0</v>
      </c>
      <c r="AK125">
        <v>0</v>
      </c>
      <c r="AL125">
        <v>0</v>
      </c>
      <c r="AM125">
        <v>15.85</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1.5599999999999999E-2</v>
      </c>
      <c r="BR125">
        <v>0</v>
      </c>
      <c r="BS125">
        <v>0</v>
      </c>
      <c r="BT125">
        <v>0</v>
      </c>
      <c r="BU125">
        <v>0</v>
      </c>
      <c r="BV125">
        <v>0</v>
      </c>
      <c r="BW125">
        <v>112</v>
      </c>
      <c r="BX125">
        <v>0</v>
      </c>
      <c r="BY125">
        <v>0</v>
      </c>
      <c r="BZ125">
        <v>0</v>
      </c>
      <c r="CA125">
        <v>0</v>
      </c>
      <c r="CB125">
        <v>0</v>
      </c>
      <c r="CC125">
        <v>0</v>
      </c>
      <c r="CD125">
        <v>8.6920000000000002</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1</v>
      </c>
      <c r="FR125">
        <v>0</v>
      </c>
      <c r="FS125">
        <v>0</v>
      </c>
      <c r="FT125">
        <v>0</v>
      </c>
      <c r="FU125">
        <v>0</v>
      </c>
      <c r="FV125">
        <v>0</v>
      </c>
      <c r="FW125">
        <v>0</v>
      </c>
      <c r="FX125">
        <v>7.56</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1.5599999999999999E-2</v>
      </c>
      <c r="HI125">
        <v>0</v>
      </c>
      <c r="HJ125">
        <v>0</v>
      </c>
      <c r="HK125">
        <v>0</v>
      </c>
      <c r="HL125">
        <v>0</v>
      </c>
      <c r="HM125">
        <v>0</v>
      </c>
      <c r="HN125">
        <v>112</v>
      </c>
      <c r="HO125">
        <v>0</v>
      </c>
      <c r="HP125">
        <v>0</v>
      </c>
      <c r="HQ125">
        <v>0</v>
      </c>
      <c r="HR125">
        <v>0</v>
      </c>
      <c r="HS125">
        <v>0</v>
      </c>
      <c r="HT125">
        <v>0</v>
      </c>
      <c r="HU125">
        <v>8.6920000000000002</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c r="KC125">
        <v>0</v>
      </c>
      <c r="KD125">
        <v>0</v>
      </c>
      <c r="KE125">
        <v>0</v>
      </c>
      <c r="KF125">
        <v>0</v>
      </c>
      <c r="KG125">
        <v>0</v>
      </c>
      <c r="KH125">
        <v>0</v>
      </c>
      <c r="KI125">
        <v>0</v>
      </c>
      <c r="KJ125">
        <v>0</v>
      </c>
      <c r="KK125">
        <v>0</v>
      </c>
      <c r="KL125">
        <v>0</v>
      </c>
      <c r="KM125">
        <v>0</v>
      </c>
      <c r="KN125">
        <v>0</v>
      </c>
      <c r="KO125">
        <v>0</v>
      </c>
      <c r="KP125">
        <v>0</v>
      </c>
      <c r="KQ125">
        <v>0</v>
      </c>
      <c r="KR125">
        <v>0</v>
      </c>
      <c r="KS125">
        <v>0</v>
      </c>
      <c r="KT125">
        <v>0</v>
      </c>
      <c r="KU125">
        <v>0</v>
      </c>
      <c r="KV125">
        <v>0</v>
      </c>
      <c r="KW125">
        <v>0</v>
      </c>
      <c r="KX125">
        <v>0</v>
      </c>
      <c r="KY125">
        <v>0</v>
      </c>
      <c r="KZ125">
        <v>0</v>
      </c>
      <c r="LA125">
        <v>0</v>
      </c>
      <c r="LB125">
        <v>0</v>
      </c>
      <c r="LC125">
        <v>0</v>
      </c>
      <c r="LD125">
        <v>0</v>
      </c>
      <c r="LE125">
        <v>0</v>
      </c>
      <c r="LF125">
        <v>0</v>
      </c>
      <c r="LG125">
        <v>0</v>
      </c>
      <c r="LH125">
        <v>0.97389999999999999</v>
      </c>
      <c r="LI125">
        <v>1</v>
      </c>
      <c r="LJ125">
        <v>0</v>
      </c>
      <c r="LK125">
        <v>0</v>
      </c>
      <c r="LL125">
        <v>0</v>
      </c>
      <c r="LM125">
        <v>1</v>
      </c>
      <c r="LN125">
        <v>0</v>
      </c>
      <c r="LO125">
        <v>1</v>
      </c>
      <c r="LP125">
        <v>1</v>
      </c>
      <c r="LQ125">
        <v>0</v>
      </c>
      <c r="LR125">
        <v>0</v>
      </c>
      <c r="LS125">
        <v>0</v>
      </c>
      <c r="LT125">
        <v>0</v>
      </c>
      <c r="LU125">
        <v>0</v>
      </c>
      <c r="LV125">
        <v>0</v>
      </c>
      <c r="LW125">
        <v>0</v>
      </c>
      <c r="LX125">
        <v>0</v>
      </c>
      <c r="LY125">
        <v>3.124047373841401</v>
      </c>
      <c r="LZ125">
        <v>0</v>
      </c>
      <c r="MA125">
        <v>0</v>
      </c>
      <c r="MB125">
        <v>0</v>
      </c>
      <c r="MC125">
        <v>0</v>
      </c>
      <c r="MD125">
        <v>0</v>
      </c>
      <c r="ME125">
        <v>0</v>
      </c>
      <c r="MF125">
        <v>0</v>
      </c>
      <c r="MG125">
        <v>0</v>
      </c>
      <c r="MH125">
        <v>0</v>
      </c>
      <c r="MI125">
        <v>0</v>
      </c>
      <c r="MJ125">
        <v>0</v>
      </c>
      <c r="MK125">
        <v>0</v>
      </c>
      <c r="ML125">
        <v>0</v>
      </c>
      <c r="MM125">
        <v>0</v>
      </c>
      <c r="MN125">
        <v>0</v>
      </c>
      <c r="MO125">
        <v>0</v>
      </c>
      <c r="MP125">
        <v>0</v>
      </c>
      <c r="MQ125">
        <v>0</v>
      </c>
    </row>
    <row r="126" spans="1:355" x14ac:dyDescent="0.2">
      <c r="A126" t="str">
        <v>GS TPDDTEC</v>
      </c>
      <c r="B126" t="str">
        <v>GS TPDDTEC v 2.</v>
      </c>
      <c r="C126" t="str">
        <v>GS5003</v>
      </c>
      <c r="D126" t="str">
        <v>1st</v>
      </c>
      <c r="E126" t="str">
        <v>SGF</v>
      </c>
      <c r="F126">
        <v>165127</v>
      </c>
      <c r="G126" t="str">
        <v>biomass</v>
      </c>
      <c r="H126">
        <v>6.82</v>
      </c>
      <c r="I126">
        <v>1.8684931506849314E-2</v>
      </c>
      <c r="J126">
        <v>1.8925925391359989E-2</v>
      </c>
      <c r="K126" t="str">
        <v>gs_imp_charcoal</v>
      </c>
      <c r="L126">
        <v>1</v>
      </c>
      <c r="M126" t="str">
        <v>Sub-Saharan Africa</v>
      </c>
      <c r="N126" t="str">
        <v>Malawi</v>
      </c>
      <c r="O126" t="str">
        <v>Malawi tot</v>
      </c>
      <c r="P126">
        <v>3.7</v>
      </c>
      <c r="Q126">
        <v>0.92700000000000005</v>
      </c>
      <c r="R126">
        <v>0.313</v>
      </c>
      <c r="S126">
        <v>0.41399999999999998</v>
      </c>
      <c r="T126">
        <v>1</v>
      </c>
      <c r="U126">
        <v>0</v>
      </c>
      <c r="V126">
        <v>365</v>
      </c>
      <c r="W126">
        <v>0</v>
      </c>
      <c r="X126">
        <v>365</v>
      </c>
      <c r="Y126">
        <v>1</v>
      </c>
      <c r="Z126">
        <v>1</v>
      </c>
      <c r="AA126">
        <v>0</v>
      </c>
      <c r="AB126">
        <v>0</v>
      </c>
      <c r="AC126">
        <v>0</v>
      </c>
      <c r="AD126">
        <v>0</v>
      </c>
      <c r="AE126">
        <v>0</v>
      </c>
      <c r="AF126">
        <v>0</v>
      </c>
      <c r="AG126">
        <v>0</v>
      </c>
      <c r="AH126">
        <v>0</v>
      </c>
      <c r="AI126">
        <v>0</v>
      </c>
      <c r="AJ126">
        <v>0</v>
      </c>
      <c r="AK126">
        <v>0</v>
      </c>
      <c r="AL126">
        <v>0</v>
      </c>
      <c r="AM126">
        <v>1.1000000000000001</v>
      </c>
      <c r="AN126">
        <v>3.63</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1.5599999999999999E-2</v>
      </c>
      <c r="BR126">
        <v>1.5599999999999999E-2</v>
      </c>
      <c r="BS126">
        <v>0</v>
      </c>
      <c r="BT126">
        <v>0</v>
      </c>
      <c r="BU126">
        <v>0</v>
      </c>
      <c r="BV126">
        <v>0</v>
      </c>
      <c r="BW126">
        <v>112</v>
      </c>
      <c r="BX126">
        <v>672</v>
      </c>
      <c r="BY126">
        <v>0</v>
      </c>
      <c r="BZ126">
        <v>0</v>
      </c>
      <c r="CA126">
        <v>0</v>
      </c>
      <c r="CB126">
        <v>0</v>
      </c>
      <c r="CC126">
        <v>0</v>
      </c>
      <c r="CD126">
        <v>33.951999999999998</v>
      </c>
      <c r="CE126">
        <v>203.71199999999999</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1</v>
      </c>
      <c r="FR126">
        <v>1</v>
      </c>
      <c r="FS126">
        <v>0</v>
      </c>
      <c r="FT126">
        <v>0</v>
      </c>
      <c r="FU126">
        <v>0</v>
      </c>
      <c r="FV126">
        <v>0</v>
      </c>
      <c r="FW126">
        <v>0</v>
      </c>
      <c r="FX126">
        <v>1.6E-2</v>
      </c>
      <c r="FY126">
        <v>2.1800000000000002</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1.5599999999999999E-2</v>
      </c>
      <c r="HI126">
        <v>1.5599999999999999E-2</v>
      </c>
      <c r="HJ126">
        <v>0</v>
      </c>
      <c r="HK126">
        <v>0</v>
      </c>
      <c r="HL126">
        <v>0</v>
      </c>
      <c r="HM126">
        <v>0</v>
      </c>
      <c r="HN126">
        <v>112</v>
      </c>
      <c r="HO126">
        <v>672</v>
      </c>
      <c r="HP126">
        <v>0</v>
      </c>
      <c r="HQ126">
        <v>0</v>
      </c>
      <c r="HR126">
        <v>0</v>
      </c>
      <c r="HS126">
        <v>0</v>
      </c>
      <c r="HT126">
        <v>0</v>
      </c>
      <c r="HU126">
        <v>33.951999999999998</v>
      </c>
      <c r="HV126">
        <v>203.71199999999999</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c r="KC126">
        <v>0</v>
      </c>
      <c r="KD126">
        <v>0</v>
      </c>
      <c r="KE126">
        <v>0</v>
      </c>
      <c r="KF126">
        <v>0</v>
      </c>
      <c r="KG126">
        <v>0</v>
      </c>
      <c r="KH126">
        <v>0</v>
      </c>
      <c r="KI126">
        <v>0</v>
      </c>
      <c r="KJ126">
        <v>0</v>
      </c>
      <c r="KK126">
        <v>0</v>
      </c>
      <c r="KL126">
        <v>0</v>
      </c>
      <c r="KM126">
        <v>0</v>
      </c>
      <c r="KN126">
        <v>0</v>
      </c>
      <c r="KO126">
        <v>0</v>
      </c>
      <c r="KP126">
        <v>0</v>
      </c>
      <c r="KQ126">
        <v>0</v>
      </c>
      <c r="KR126">
        <v>0</v>
      </c>
      <c r="KS126">
        <v>0</v>
      </c>
      <c r="KT126">
        <v>0</v>
      </c>
      <c r="KU126">
        <v>0</v>
      </c>
      <c r="KV126">
        <v>0</v>
      </c>
      <c r="KW126">
        <v>0</v>
      </c>
      <c r="KX126">
        <v>0</v>
      </c>
      <c r="KY126">
        <v>0</v>
      </c>
      <c r="KZ126">
        <v>0</v>
      </c>
      <c r="LA126">
        <v>0</v>
      </c>
      <c r="LB126">
        <v>0</v>
      </c>
      <c r="LC126">
        <v>0</v>
      </c>
      <c r="LD126">
        <v>0</v>
      </c>
      <c r="LE126">
        <v>0</v>
      </c>
      <c r="LF126">
        <v>0</v>
      </c>
      <c r="LG126">
        <v>0</v>
      </c>
      <c r="LH126">
        <v>0.9</v>
      </c>
      <c r="LI126">
        <v>1</v>
      </c>
      <c r="LJ126">
        <v>0</v>
      </c>
      <c r="LK126">
        <v>0</v>
      </c>
      <c r="LL126">
        <v>0</v>
      </c>
      <c r="LM126">
        <v>1</v>
      </c>
      <c r="LN126">
        <v>0</v>
      </c>
      <c r="LO126">
        <v>1</v>
      </c>
      <c r="LP126">
        <v>1</v>
      </c>
      <c r="LQ126">
        <v>0</v>
      </c>
      <c r="LR126">
        <v>0</v>
      </c>
      <c r="LS126">
        <v>0</v>
      </c>
      <c r="LT126">
        <v>0</v>
      </c>
      <c r="LU126">
        <v>0</v>
      </c>
      <c r="LV126">
        <v>0</v>
      </c>
      <c r="LW126">
        <v>0</v>
      </c>
      <c r="LX126">
        <v>0</v>
      </c>
      <c r="LY126">
        <v>2.2391304347826089</v>
      </c>
      <c r="LZ126">
        <v>0</v>
      </c>
      <c r="MA126">
        <v>0</v>
      </c>
      <c r="MB126">
        <v>0</v>
      </c>
      <c r="MC126">
        <v>0</v>
      </c>
      <c r="MD126">
        <v>0</v>
      </c>
      <c r="ME126">
        <v>0</v>
      </c>
      <c r="MF126">
        <v>0</v>
      </c>
      <c r="MG126">
        <v>0</v>
      </c>
      <c r="MH126">
        <v>0</v>
      </c>
      <c r="MI126">
        <v>0</v>
      </c>
      <c r="MJ126">
        <v>0</v>
      </c>
      <c r="MK126">
        <v>0</v>
      </c>
      <c r="ML126">
        <v>0</v>
      </c>
      <c r="MM126">
        <v>0</v>
      </c>
      <c r="MN126">
        <v>0</v>
      </c>
      <c r="MO126">
        <v>0</v>
      </c>
      <c r="MP126">
        <v>0</v>
      </c>
      <c r="MQ126">
        <v>0</v>
      </c>
    </row>
    <row r="127" spans="1:355" x14ac:dyDescent="0.2">
      <c r="A127" t="str">
        <v>GS TPDDTEC</v>
      </c>
      <c r="B127" t="str">
        <v>GS TPDDTEC v 2.</v>
      </c>
      <c r="C127" t="str">
        <v>GS5003</v>
      </c>
      <c r="D127" t="str">
        <v>1st</v>
      </c>
      <c r="E127" t="str">
        <v>GF</v>
      </c>
      <c r="F127">
        <v>165127</v>
      </c>
      <c r="G127" t="str">
        <v>biomass</v>
      </c>
      <c r="H127">
        <v>4.29</v>
      </c>
      <c r="I127">
        <v>1.1753424657534246E-2</v>
      </c>
      <c r="J127">
        <v>1.1761000243200001E-2</v>
      </c>
      <c r="K127" t="str">
        <v>gs_imp_charcoal</v>
      </c>
      <c r="L127">
        <v>1</v>
      </c>
      <c r="M127" t="str">
        <v>Sub-Saharan Africa</v>
      </c>
      <c r="N127" t="str">
        <v>Malawi</v>
      </c>
      <c r="O127" t="str">
        <v>Malawi tot</v>
      </c>
      <c r="P127">
        <v>3.7</v>
      </c>
      <c r="Q127">
        <v>0.92700000000000005</v>
      </c>
      <c r="R127">
        <v>0.313</v>
      </c>
      <c r="S127">
        <v>0.41399999999999998</v>
      </c>
      <c r="T127">
        <v>1</v>
      </c>
      <c r="U127">
        <v>0</v>
      </c>
      <c r="V127">
        <v>365</v>
      </c>
      <c r="W127">
        <v>0</v>
      </c>
      <c r="X127">
        <v>365</v>
      </c>
      <c r="Y127">
        <v>1</v>
      </c>
      <c r="Z127">
        <v>1</v>
      </c>
      <c r="AA127">
        <v>0</v>
      </c>
      <c r="AB127">
        <v>0</v>
      </c>
      <c r="AC127">
        <v>0</v>
      </c>
      <c r="AD127">
        <v>0</v>
      </c>
      <c r="AE127">
        <v>0</v>
      </c>
      <c r="AF127">
        <v>0</v>
      </c>
      <c r="AG127">
        <v>0</v>
      </c>
      <c r="AH127">
        <v>0</v>
      </c>
      <c r="AI127">
        <v>0</v>
      </c>
      <c r="AJ127">
        <v>0</v>
      </c>
      <c r="AK127">
        <v>0</v>
      </c>
      <c r="AL127">
        <v>0</v>
      </c>
      <c r="AM127">
        <v>1.1000000000000001</v>
      </c>
      <c r="AN127">
        <v>3.63</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1.5599999999999999E-2</v>
      </c>
      <c r="BR127">
        <v>1.5599999999999999E-2</v>
      </c>
      <c r="BS127">
        <v>0</v>
      </c>
      <c r="BT127">
        <v>0</v>
      </c>
      <c r="BU127">
        <v>0</v>
      </c>
      <c r="BV127">
        <v>0</v>
      </c>
      <c r="BW127">
        <v>112</v>
      </c>
      <c r="BX127">
        <v>672</v>
      </c>
      <c r="BY127">
        <v>0</v>
      </c>
      <c r="BZ127">
        <v>0</v>
      </c>
      <c r="CA127">
        <v>0</v>
      </c>
      <c r="CB127">
        <v>0</v>
      </c>
      <c r="CC127">
        <v>0</v>
      </c>
      <c r="CD127">
        <v>33.951999999999998</v>
      </c>
      <c r="CE127">
        <v>203.71199999999999</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1</v>
      </c>
      <c r="FR127">
        <v>1</v>
      </c>
      <c r="FS127">
        <v>0</v>
      </c>
      <c r="FT127">
        <v>0</v>
      </c>
      <c r="FU127">
        <v>0</v>
      </c>
      <c r="FV127">
        <v>0</v>
      </c>
      <c r="FW127">
        <v>0</v>
      </c>
      <c r="FX127">
        <v>0.54</v>
      </c>
      <c r="FY127">
        <v>2.71</v>
      </c>
      <c r="FZ127">
        <v>0.91999999999999993</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1.5599999999999999E-2</v>
      </c>
      <c r="HI127">
        <v>1.5599999999999999E-2</v>
      </c>
      <c r="HJ127">
        <v>0</v>
      </c>
      <c r="HK127">
        <v>0</v>
      </c>
      <c r="HL127">
        <v>0</v>
      </c>
      <c r="HM127">
        <v>0</v>
      </c>
      <c r="HN127">
        <v>112</v>
      </c>
      <c r="HO127">
        <v>672</v>
      </c>
      <c r="HP127">
        <v>0</v>
      </c>
      <c r="HQ127">
        <v>0</v>
      </c>
      <c r="HR127">
        <v>0</v>
      </c>
      <c r="HS127">
        <v>0</v>
      </c>
      <c r="HT127">
        <v>0</v>
      </c>
      <c r="HU127">
        <v>33.951999999999998</v>
      </c>
      <c r="HV127">
        <v>203.71199999999999</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c r="KC127">
        <v>0</v>
      </c>
      <c r="KD127">
        <v>0</v>
      </c>
      <c r="KE127">
        <v>0</v>
      </c>
      <c r="KF127">
        <v>0</v>
      </c>
      <c r="KG127">
        <v>0</v>
      </c>
      <c r="KH127">
        <v>0</v>
      </c>
      <c r="KI127">
        <v>0</v>
      </c>
      <c r="KJ127">
        <v>0</v>
      </c>
      <c r="KK127">
        <v>0</v>
      </c>
      <c r="KL127">
        <v>0</v>
      </c>
      <c r="KM127">
        <v>0</v>
      </c>
      <c r="KN127">
        <v>0</v>
      </c>
      <c r="KO127">
        <v>0</v>
      </c>
      <c r="KP127">
        <v>0</v>
      </c>
      <c r="KQ127">
        <v>0</v>
      </c>
      <c r="KR127">
        <v>0</v>
      </c>
      <c r="KS127">
        <v>0</v>
      </c>
      <c r="KT127">
        <v>0</v>
      </c>
      <c r="KU127">
        <v>0</v>
      </c>
      <c r="KV127">
        <v>0</v>
      </c>
      <c r="KW127">
        <v>0</v>
      </c>
      <c r="KX127">
        <v>0</v>
      </c>
      <c r="KY127">
        <v>0</v>
      </c>
      <c r="KZ127">
        <v>0</v>
      </c>
      <c r="LA127">
        <v>0</v>
      </c>
      <c r="LB127">
        <v>0</v>
      </c>
      <c r="LC127">
        <v>0</v>
      </c>
      <c r="LD127">
        <v>0</v>
      </c>
      <c r="LE127">
        <v>0</v>
      </c>
      <c r="LF127">
        <v>0</v>
      </c>
      <c r="LG127">
        <v>0</v>
      </c>
      <c r="LH127">
        <v>0.9</v>
      </c>
      <c r="LI127">
        <v>1</v>
      </c>
      <c r="LJ127">
        <v>0</v>
      </c>
      <c r="LK127">
        <v>0</v>
      </c>
      <c r="LL127">
        <v>0</v>
      </c>
      <c r="LM127">
        <v>1</v>
      </c>
      <c r="LN127">
        <v>0</v>
      </c>
      <c r="LO127">
        <v>1</v>
      </c>
      <c r="LP127">
        <v>1</v>
      </c>
      <c r="LQ127">
        <v>0</v>
      </c>
      <c r="LR127">
        <v>0</v>
      </c>
      <c r="LS127">
        <v>0</v>
      </c>
      <c r="LT127">
        <v>0</v>
      </c>
      <c r="LU127">
        <v>0</v>
      </c>
      <c r="LV127">
        <v>0</v>
      </c>
      <c r="LW127">
        <v>0</v>
      </c>
      <c r="LX127">
        <v>0</v>
      </c>
      <c r="LY127">
        <v>2.2391304347826089</v>
      </c>
      <c r="LZ127">
        <v>0</v>
      </c>
      <c r="MA127">
        <v>0</v>
      </c>
      <c r="MB127">
        <v>0</v>
      </c>
      <c r="MC127">
        <v>0</v>
      </c>
      <c r="MD127">
        <v>0</v>
      </c>
      <c r="ME127">
        <v>0</v>
      </c>
      <c r="MF127">
        <v>0</v>
      </c>
      <c r="MG127">
        <v>0</v>
      </c>
      <c r="MH127">
        <v>0</v>
      </c>
      <c r="MI127">
        <v>0</v>
      </c>
      <c r="MJ127">
        <v>0</v>
      </c>
      <c r="MK127">
        <v>0</v>
      </c>
      <c r="ML127">
        <v>0</v>
      </c>
      <c r="MM127">
        <v>0</v>
      </c>
      <c r="MN127">
        <v>0</v>
      </c>
      <c r="MO127">
        <v>0</v>
      </c>
      <c r="MP127">
        <v>0</v>
      </c>
      <c r="MQ127">
        <v>0</v>
      </c>
    </row>
    <row r="128" spans="1:355" x14ac:dyDescent="0.2">
      <c r="A128" t="str">
        <v>GS TPDDTEC</v>
      </c>
      <c r="B128" t="str">
        <v>GS TPDDTEC v 2.</v>
      </c>
      <c r="C128" t="str">
        <v>GS5003</v>
      </c>
      <c r="D128" t="str">
        <v>1st</v>
      </c>
      <c r="E128" t="str">
        <v>GF</v>
      </c>
      <c r="F128">
        <v>165127</v>
      </c>
      <c r="G128" t="str">
        <v>biomass</v>
      </c>
      <c r="H128">
        <v>3.22</v>
      </c>
      <c r="I128">
        <v>8.8219178082191794E-3</v>
      </c>
      <c r="J128">
        <v>8.7820626816000058E-3</v>
      </c>
      <c r="K128" t="str">
        <v>gs_imp_charcoal</v>
      </c>
      <c r="L128">
        <v>1</v>
      </c>
      <c r="M128" t="str">
        <v>Sub-Saharan Africa</v>
      </c>
      <c r="N128" t="str">
        <v>Malawi</v>
      </c>
      <c r="O128" t="str">
        <v>Malawi tot</v>
      </c>
      <c r="P128">
        <v>3.7</v>
      </c>
      <c r="Q128">
        <v>0.92700000000000005</v>
      </c>
      <c r="R128">
        <v>0.313</v>
      </c>
      <c r="S128">
        <v>0.41399999999999998</v>
      </c>
      <c r="T128">
        <v>1</v>
      </c>
      <c r="U128">
        <v>0</v>
      </c>
      <c r="V128">
        <v>365</v>
      </c>
      <c r="W128">
        <v>0</v>
      </c>
      <c r="X128">
        <v>365</v>
      </c>
      <c r="Y128">
        <v>1</v>
      </c>
      <c r="Z128">
        <v>1</v>
      </c>
      <c r="AA128">
        <v>0</v>
      </c>
      <c r="AB128">
        <v>0</v>
      </c>
      <c r="AC128">
        <v>0</v>
      </c>
      <c r="AD128">
        <v>0</v>
      </c>
      <c r="AE128">
        <v>0</v>
      </c>
      <c r="AF128">
        <v>0</v>
      </c>
      <c r="AG128">
        <v>0</v>
      </c>
      <c r="AH128">
        <v>0</v>
      </c>
      <c r="AI128">
        <v>0</v>
      </c>
      <c r="AJ128">
        <v>0</v>
      </c>
      <c r="AK128">
        <v>0</v>
      </c>
      <c r="AL128">
        <v>0</v>
      </c>
      <c r="AM128">
        <v>1.1000000000000001</v>
      </c>
      <c r="AN128">
        <v>3.63</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1.5599999999999999E-2</v>
      </c>
      <c r="BR128">
        <v>1.5599999999999999E-2</v>
      </c>
      <c r="BS128">
        <v>0</v>
      </c>
      <c r="BT128">
        <v>0</v>
      </c>
      <c r="BU128">
        <v>0</v>
      </c>
      <c r="BV128">
        <v>0</v>
      </c>
      <c r="BW128">
        <v>112</v>
      </c>
      <c r="BX128">
        <v>672</v>
      </c>
      <c r="BY128">
        <v>0</v>
      </c>
      <c r="BZ128">
        <v>0</v>
      </c>
      <c r="CA128">
        <v>0</v>
      </c>
      <c r="CB128">
        <v>0</v>
      </c>
      <c r="CC128">
        <v>0</v>
      </c>
      <c r="CD128">
        <v>33.951999999999998</v>
      </c>
      <c r="CE128">
        <v>203.71199999999999</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1</v>
      </c>
      <c r="FR128">
        <v>1</v>
      </c>
      <c r="FS128">
        <v>0</v>
      </c>
      <c r="FT128">
        <v>0</v>
      </c>
      <c r="FU128">
        <v>0</v>
      </c>
      <c r="FV128">
        <v>0</v>
      </c>
      <c r="FW128">
        <v>0</v>
      </c>
      <c r="FX128">
        <v>0.57999999999999996</v>
      </c>
      <c r="FY128">
        <v>2.96</v>
      </c>
      <c r="FZ128">
        <v>0.66999999999999993</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1.5599999999999999E-2</v>
      </c>
      <c r="HI128">
        <v>1.5599999999999999E-2</v>
      </c>
      <c r="HJ128">
        <v>0</v>
      </c>
      <c r="HK128">
        <v>0</v>
      </c>
      <c r="HL128">
        <v>0</v>
      </c>
      <c r="HM128">
        <v>0</v>
      </c>
      <c r="HN128">
        <v>112</v>
      </c>
      <c r="HO128">
        <v>672</v>
      </c>
      <c r="HP128">
        <v>0</v>
      </c>
      <c r="HQ128">
        <v>0</v>
      </c>
      <c r="HR128">
        <v>0</v>
      </c>
      <c r="HS128">
        <v>0</v>
      </c>
      <c r="HT128">
        <v>0</v>
      </c>
      <c r="HU128">
        <v>33.951999999999998</v>
      </c>
      <c r="HV128">
        <v>203.71199999999999</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v>0</v>
      </c>
      <c r="IS128">
        <v>0</v>
      </c>
      <c r="IT128">
        <v>0</v>
      </c>
      <c r="IU128">
        <v>0</v>
      </c>
      <c r="IV128">
        <v>0</v>
      </c>
      <c r="IW128">
        <v>0</v>
      </c>
      <c r="IX128">
        <v>0</v>
      </c>
      <c r="IY128">
        <v>0</v>
      </c>
      <c r="IZ128">
        <v>0</v>
      </c>
      <c r="JA128">
        <v>0</v>
      </c>
      <c r="JB128">
        <v>0</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0</v>
      </c>
      <c r="JV128">
        <v>0</v>
      </c>
      <c r="JW128">
        <v>0</v>
      </c>
      <c r="JX128">
        <v>0</v>
      </c>
      <c r="JY128">
        <v>0</v>
      </c>
      <c r="JZ128">
        <v>0</v>
      </c>
      <c r="KA128">
        <v>0</v>
      </c>
      <c r="KB128">
        <v>0</v>
      </c>
      <c r="KC128">
        <v>0</v>
      </c>
      <c r="KD128">
        <v>0</v>
      </c>
      <c r="KE128">
        <v>0</v>
      </c>
      <c r="KF128">
        <v>0</v>
      </c>
      <c r="KG128">
        <v>0</v>
      </c>
      <c r="KH128">
        <v>0</v>
      </c>
      <c r="KI128">
        <v>0</v>
      </c>
      <c r="KJ128">
        <v>0</v>
      </c>
      <c r="KK128">
        <v>0</v>
      </c>
      <c r="KL128">
        <v>0</v>
      </c>
      <c r="KM128">
        <v>0</v>
      </c>
      <c r="KN128">
        <v>0</v>
      </c>
      <c r="KO128">
        <v>0</v>
      </c>
      <c r="KP128">
        <v>0</v>
      </c>
      <c r="KQ128">
        <v>0</v>
      </c>
      <c r="KR128">
        <v>0</v>
      </c>
      <c r="KS128">
        <v>0</v>
      </c>
      <c r="KT128">
        <v>0</v>
      </c>
      <c r="KU128">
        <v>0</v>
      </c>
      <c r="KV128">
        <v>0</v>
      </c>
      <c r="KW128">
        <v>0</v>
      </c>
      <c r="KX128">
        <v>0</v>
      </c>
      <c r="KY128">
        <v>0</v>
      </c>
      <c r="KZ128">
        <v>0</v>
      </c>
      <c r="LA128">
        <v>0</v>
      </c>
      <c r="LB128">
        <v>0</v>
      </c>
      <c r="LC128">
        <v>0</v>
      </c>
      <c r="LD128">
        <v>0</v>
      </c>
      <c r="LE128">
        <v>0</v>
      </c>
      <c r="LF128">
        <v>0</v>
      </c>
      <c r="LG128">
        <v>0</v>
      </c>
      <c r="LH128">
        <v>0.9</v>
      </c>
      <c r="LI128">
        <v>1</v>
      </c>
      <c r="LJ128">
        <v>0</v>
      </c>
      <c r="LK128">
        <v>0</v>
      </c>
      <c r="LL128">
        <v>0</v>
      </c>
      <c r="LM128">
        <v>1</v>
      </c>
      <c r="LN128">
        <v>0</v>
      </c>
      <c r="LO128">
        <v>1</v>
      </c>
      <c r="LP128">
        <v>1</v>
      </c>
      <c r="LQ128">
        <v>0</v>
      </c>
      <c r="LR128">
        <v>0</v>
      </c>
      <c r="LS128">
        <v>0</v>
      </c>
      <c r="LT128">
        <v>0</v>
      </c>
      <c r="LU128">
        <v>0</v>
      </c>
      <c r="LV128">
        <v>0</v>
      </c>
      <c r="LW128">
        <v>0</v>
      </c>
      <c r="LX128">
        <v>0</v>
      </c>
      <c r="LY128">
        <v>2.2391304347826089</v>
      </c>
      <c r="LZ128">
        <v>0</v>
      </c>
      <c r="MA128">
        <v>0</v>
      </c>
      <c r="MB128">
        <v>0</v>
      </c>
      <c r="MC128">
        <v>0</v>
      </c>
      <c r="MD128">
        <v>0</v>
      </c>
      <c r="ME128">
        <v>0</v>
      </c>
      <c r="MF128">
        <v>0</v>
      </c>
      <c r="MG128">
        <v>0</v>
      </c>
      <c r="MH128">
        <v>0</v>
      </c>
      <c r="MI128">
        <v>0</v>
      </c>
      <c r="MJ128">
        <v>0</v>
      </c>
      <c r="MK128">
        <v>0</v>
      </c>
      <c r="ML128">
        <v>0</v>
      </c>
      <c r="MM128">
        <v>0</v>
      </c>
      <c r="MN128">
        <v>0</v>
      </c>
      <c r="MO128">
        <v>0</v>
      </c>
      <c r="MP128">
        <v>0</v>
      </c>
      <c r="MQ128">
        <v>0</v>
      </c>
    </row>
    <row r="129" spans="1:355" x14ac:dyDescent="0.2">
      <c r="A129" t="str">
        <v>GS Simplified</v>
      </c>
      <c r="B129" t="str">
        <v>The Gold Standard Simplified Methodology for Efficient Cookstoves, Version 01, </v>
      </c>
      <c r="C129" t="str">
        <v>GS6129</v>
      </c>
      <c r="D129" t="str">
        <v>1st</v>
      </c>
      <c r="E129">
        <v>0</v>
      </c>
      <c r="F129">
        <v>25186</v>
      </c>
      <c r="G129" t="str">
        <v>firewood</v>
      </c>
      <c r="H129">
        <v>9090</v>
      </c>
      <c r="I129">
        <v>1.3936267257437658E-2</v>
      </c>
      <c r="J129">
        <v>1.341216902866277E-2</v>
      </c>
      <c r="K129" t="str">
        <v>gs_simple_firewood</v>
      </c>
      <c r="L129">
        <v>1</v>
      </c>
      <c r="M129" t="str">
        <v>Asia</v>
      </c>
      <c r="N129" t="str">
        <v>Myanmar</v>
      </c>
      <c r="O129" t="str">
        <v>Mandalay Region </v>
      </c>
      <c r="P129">
        <v>4.2</v>
      </c>
      <c r="Q129">
        <v>0.95</v>
      </c>
      <c r="R129">
        <v>5.1999999999999998E-2</v>
      </c>
      <c r="S129">
        <v>5.8000000000000003E-2</v>
      </c>
      <c r="T129">
        <v>1787</v>
      </c>
      <c r="U129">
        <v>0</v>
      </c>
      <c r="V129">
        <v>365</v>
      </c>
      <c r="W129">
        <v>0</v>
      </c>
      <c r="X129">
        <v>652255</v>
      </c>
      <c r="Y129">
        <v>1</v>
      </c>
      <c r="Z129">
        <v>0</v>
      </c>
      <c r="AA129">
        <v>0</v>
      </c>
      <c r="AB129">
        <v>0</v>
      </c>
      <c r="AC129">
        <v>0</v>
      </c>
      <c r="AD129">
        <v>0</v>
      </c>
      <c r="AE129">
        <v>0</v>
      </c>
      <c r="AF129">
        <v>0</v>
      </c>
      <c r="AG129">
        <v>0</v>
      </c>
      <c r="AH129">
        <v>0</v>
      </c>
      <c r="AI129">
        <v>0</v>
      </c>
      <c r="AJ129">
        <v>0</v>
      </c>
      <c r="AK129">
        <v>0</v>
      </c>
      <c r="AL129">
        <v>0</v>
      </c>
      <c r="AM129">
        <v>11.561643835616438</v>
      </c>
      <c r="AN129">
        <v>0</v>
      </c>
      <c r="AO129">
        <v>0</v>
      </c>
      <c r="AP129">
        <v>0</v>
      </c>
      <c r="AQ129">
        <v>0</v>
      </c>
      <c r="AR129">
        <v>0</v>
      </c>
      <c r="AS129">
        <v>0</v>
      </c>
      <c r="AT129">
        <v>0</v>
      </c>
      <c r="AU129">
        <v>0</v>
      </c>
      <c r="AV129">
        <v>0</v>
      </c>
      <c r="AW129">
        <v>0</v>
      </c>
      <c r="AX129">
        <v>0</v>
      </c>
      <c r="AY129">
        <v>0</v>
      </c>
      <c r="AZ129">
        <v>0</v>
      </c>
      <c r="BA129">
        <v>0</v>
      </c>
      <c r="BB129">
        <v>0</v>
      </c>
      <c r="BC129">
        <v>0.1</v>
      </c>
      <c r="BD129">
        <v>0</v>
      </c>
      <c r="BE129">
        <v>0</v>
      </c>
      <c r="BF129">
        <v>0</v>
      </c>
      <c r="BG129">
        <v>0</v>
      </c>
      <c r="BH129">
        <v>0</v>
      </c>
      <c r="BI129">
        <v>0</v>
      </c>
      <c r="BJ129">
        <v>0</v>
      </c>
      <c r="BK129">
        <v>0</v>
      </c>
      <c r="BL129">
        <v>0</v>
      </c>
      <c r="BM129">
        <v>0</v>
      </c>
      <c r="BN129">
        <v>0</v>
      </c>
      <c r="BO129">
        <v>0</v>
      </c>
      <c r="BP129">
        <v>0</v>
      </c>
      <c r="BQ129">
        <v>1.4999999999999999E-2</v>
      </c>
      <c r="BR129">
        <v>0</v>
      </c>
      <c r="BS129">
        <v>0</v>
      </c>
      <c r="BT129">
        <v>0</v>
      </c>
      <c r="BU129">
        <v>0</v>
      </c>
      <c r="BV129">
        <v>0</v>
      </c>
      <c r="BW129">
        <v>116.46</v>
      </c>
      <c r="BX129">
        <v>0</v>
      </c>
      <c r="BY129">
        <v>0</v>
      </c>
      <c r="BZ129">
        <v>0</v>
      </c>
      <c r="CA129">
        <v>0</v>
      </c>
      <c r="CB129">
        <v>0</v>
      </c>
      <c r="CC129">
        <v>0</v>
      </c>
      <c r="CD129">
        <v>30.33</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1</v>
      </c>
      <c r="FR129">
        <v>0</v>
      </c>
      <c r="FS129">
        <v>0</v>
      </c>
      <c r="FT129">
        <v>0</v>
      </c>
      <c r="FU129">
        <v>0</v>
      </c>
      <c r="FV129">
        <v>0</v>
      </c>
      <c r="FW129">
        <v>0</v>
      </c>
      <c r="FX129">
        <v>3.8928093726027404</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0.29699999999999999</v>
      </c>
      <c r="GU129">
        <v>0</v>
      </c>
      <c r="GV129">
        <v>0</v>
      </c>
      <c r="GW129">
        <v>0</v>
      </c>
      <c r="GX129">
        <v>0</v>
      </c>
      <c r="GY129">
        <v>0</v>
      </c>
      <c r="GZ129">
        <v>0</v>
      </c>
      <c r="HA129">
        <v>0</v>
      </c>
      <c r="HB129">
        <v>0</v>
      </c>
      <c r="HC129">
        <v>0</v>
      </c>
      <c r="HD129">
        <v>0</v>
      </c>
      <c r="HE129">
        <v>0</v>
      </c>
      <c r="HF129">
        <v>0</v>
      </c>
      <c r="HG129">
        <v>0</v>
      </c>
      <c r="HH129">
        <v>1.5599999999999999E-2</v>
      </c>
      <c r="HI129">
        <v>0</v>
      </c>
      <c r="HJ129">
        <v>0</v>
      </c>
      <c r="HK129">
        <v>0</v>
      </c>
      <c r="HL129">
        <v>0</v>
      </c>
      <c r="HM129">
        <v>0</v>
      </c>
      <c r="HN129">
        <v>116.47</v>
      </c>
      <c r="HO129">
        <v>0</v>
      </c>
      <c r="HP129">
        <v>0</v>
      </c>
      <c r="HQ129">
        <v>0</v>
      </c>
      <c r="HR129">
        <v>0</v>
      </c>
      <c r="HS129">
        <v>0</v>
      </c>
      <c r="HT129">
        <v>0</v>
      </c>
      <c r="HU129">
        <v>30.33</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c r="KC129">
        <v>0</v>
      </c>
      <c r="KD129">
        <v>0</v>
      </c>
      <c r="KE129">
        <v>0</v>
      </c>
      <c r="KF129">
        <v>0</v>
      </c>
      <c r="KG129">
        <v>0</v>
      </c>
      <c r="KH129">
        <v>0</v>
      </c>
      <c r="KI129">
        <v>0</v>
      </c>
      <c r="KJ129">
        <v>0</v>
      </c>
      <c r="KK129">
        <v>0</v>
      </c>
      <c r="KL129">
        <v>0</v>
      </c>
      <c r="KM129">
        <v>0</v>
      </c>
      <c r="KN129">
        <v>0</v>
      </c>
      <c r="KO129">
        <v>0</v>
      </c>
      <c r="KP129">
        <v>0</v>
      </c>
      <c r="KQ129">
        <v>0</v>
      </c>
      <c r="KR129">
        <v>0</v>
      </c>
      <c r="KS129">
        <v>0</v>
      </c>
      <c r="KT129">
        <v>0</v>
      </c>
      <c r="KU129">
        <v>0</v>
      </c>
      <c r="KV129">
        <v>0</v>
      </c>
      <c r="KW129">
        <v>0</v>
      </c>
      <c r="KX129">
        <v>0</v>
      </c>
      <c r="KY129">
        <v>0</v>
      </c>
      <c r="KZ129">
        <v>0</v>
      </c>
      <c r="LA129">
        <v>0</v>
      </c>
      <c r="LB129">
        <v>0</v>
      </c>
      <c r="LC129">
        <v>0</v>
      </c>
      <c r="LD129">
        <v>0</v>
      </c>
      <c r="LE129">
        <v>0</v>
      </c>
      <c r="LF129">
        <v>0</v>
      </c>
      <c r="LG129">
        <v>0</v>
      </c>
      <c r="LH129">
        <v>0.97</v>
      </c>
      <c r="LI129">
        <v>1</v>
      </c>
      <c r="LJ129">
        <v>0</v>
      </c>
      <c r="LK129">
        <v>0</v>
      </c>
      <c r="LL129">
        <v>1</v>
      </c>
      <c r="LM129">
        <v>0.95</v>
      </c>
      <c r="LN129">
        <v>0</v>
      </c>
      <c r="LO129">
        <v>1</v>
      </c>
      <c r="LP129">
        <v>0.78</v>
      </c>
      <c r="LQ129">
        <v>0</v>
      </c>
      <c r="LR129">
        <v>8.3799999999999986E-2</v>
      </c>
      <c r="LS129">
        <v>0</v>
      </c>
      <c r="LT129">
        <v>0</v>
      </c>
      <c r="LU129">
        <v>0</v>
      </c>
      <c r="LV129">
        <v>0</v>
      </c>
      <c r="LW129">
        <v>0</v>
      </c>
      <c r="LX129">
        <v>0</v>
      </c>
      <c r="LY129">
        <v>16.379310344827584</v>
      </c>
      <c r="LZ129">
        <v>0</v>
      </c>
      <c r="MA129">
        <v>0</v>
      </c>
      <c r="MB129">
        <v>0</v>
      </c>
      <c r="MC129">
        <v>0</v>
      </c>
      <c r="MD129">
        <v>0</v>
      </c>
      <c r="ME129">
        <v>0</v>
      </c>
      <c r="MF129">
        <v>0</v>
      </c>
      <c r="MG129">
        <v>0</v>
      </c>
      <c r="MH129">
        <v>0</v>
      </c>
      <c r="MI129">
        <v>0</v>
      </c>
      <c r="MJ129">
        <v>0</v>
      </c>
      <c r="MK129">
        <v>0</v>
      </c>
      <c r="ML129">
        <v>0</v>
      </c>
      <c r="MM129">
        <v>0</v>
      </c>
      <c r="MN129">
        <v>0</v>
      </c>
      <c r="MO129">
        <v>0</v>
      </c>
      <c r="MP129">
        <v>0</v>
      </c>
      <c r="MQ129">
        <v>0</v>
      </c>
    </row>
    <row r="130" spans="1:355" x14ac:dyDescent="0.2">
      <c r="A130" t="str">
        <v>GS Simplified</v>
      </c>
      <c r="B130" t="str">
        <v>The Gold Standard Simplified Methodology for Efficient Cookstoves, Version 01, </v>
      </c>
      <c r="C130" t="str">
        <v>GS6129</v>
      </c>
      <c r="D130" t="str">
        <v>2nd</v>
      </c>
      <c r="E130">
        <v>0</v>
      </c>
      <c r="F130">
        <v>25186</v>
      </c>
      <c r="G130" t="str">
        <v>firewood</v>
      </c>
      <c r="H130">
        <v>7997</v>
      </c>
      <c r="I130">
        <v>1.2570045347731434E-2</v>
      </c>
      <c r="J130">
        <v>1.193985377155574E-2</v>
      </c>
      <c r="K130" t="str">
        <v>gs_simple_firewood</v>
      </c>
      <c r="L130">
        <v>1</v>
      </c>
      <c r="M130" t="str">
        <v>Asia</v>
      </c>
      <c r="N130" t="str">
        <v>Myanmar</v>
      </c>
      <c r="O130" t="str">
        <v>Mandalay Region </v>
      </c>
      <c r="P130">
        <v>4.2</v>
      </c>
      <c r="Q130">
        <v>0.95</v>
      </c>
      <c r="R130">
        <v>5.1999999999999998E-2</v>
      </c>
      <c r="S130">
        <v>5.8000000000000003E-2</v>
      </c>
      <c r="T130">
        <v>1743</v>
      </c>
      <c r="U130">
        <v>0</v>
      </c>
      <c r="V130">
        <v>365</v>
      </c>
      <c r="W130">
        <v>0</v>
      </c>
      <c r="X130">
        <v>636195</v>
      </c>
      <c r="Y130">
        <v>1</v>
      </c>
      <c r="Z130">
        <v>0</v>
      </c>
      <c r="AA130">
        <v>0</v>
      </c>
      <c r="AB130">
        <v>0</v>
      </c>
      <c r="AC130">
        <v>0</v>
      </c>
      <c r="AD130">
        <v>0</v>
      </c>
      <c r="AE130">
        <v>0</v>
      </c>
      <c r="AF130">
        <v>0</v>
      </c>
      <c r="AG130">
        <v>0</v>
      </c>
      <c r="AH130">
        <v>0</v>
      </c>
      <c r="AI130">
        <v>0</v>
      </c>
      <c r="AJ130">
        <v>0</v>
      </c>
      <c r="AK130">
        <v>0</v>
      </c>
      <c r="AL130">
        <v>0</v>
      </c>
      <c r="AM130">
        <v>11.561643835616438</v>
      </c>
      <c r="AN130">
        <v>0</v>
      </c>
      <c r="AO130">
        <v>0</v>
      </c>
      <c r="AP130">
        <v>0</v>
      </c>
      <c r="AQ130">
        <v>0</v>
      </c>
      <c r="AR130">
        <v>0</v>
      </c>
      <c r="AS130">
        <v>0</v>
      </c>
      <c r="AT130">
        <v>0</v>
      </c>
      <c r="AU130">
        <v>0</v>
      </c>
      <c r="AV130">
        <v>0</v>
      </c>
      <c r="AW130">
        <v>0</v>
      </c>
      <c r="AX130">
        <v>0</v>
      </c>
      <c r="AY130">
        <v>0</v>
      </c>
      <c r="AZ130">
        <v>0</v>
      </c>
      <c r="BA130">
        <v>0</v>
      </c>
      <c r="BB130">
        <v>0</v>
      </c>
      <c r="BC130">
        <v>0.1</v>
      </c>
      <c r="BD130">
        <v>0</v>
      </c>
      <c r="BE130">
        <v>0</v>
      </c>
      <c r="BF130">
        <v>0</v>
      </c>
      <c r="BG130">
        <v>0</v>
      </c>
      <c r="BH130">
        <v>0</v>
      </c>
      <c r="BI130">
        <v>0</v>
      </c>
      <c r="BJ130">
        <v>0</v>
      </c>
      <c r="BK130">
        <v>0</v>
      </c>
      <c r="BL130">
        <v>0</v>
      </c>
      <c r="BM130">
        <v>0</v>
      </c>
      <c r="BN130">
        <v>0</v>
      </c>
      <c r="BO130">
        <v>0</v>
      </c>
      <c r="BP130">
        <v>0</v>
      </c>
      <c r="BQ130">
        <v>1.4999999999999999E-2</v>
      </c>
      <c r="BR130">
        <v>0</v>
      </c>
      <c r="BS130">
        <v>0</v>
      </c>
      <c r="BT130">
        <v>0</v>
      </c>
      <c r="BU130">
        <v>0</v>
      </c>
      <c r="BV130">
        <v>0</v>
      </c>
      <c r="BW130">
        <v>112</v>
      </c>
      <c r="BX130">
        <v>0</v>
      </c>
      <c r="BY130">
        <v>0</v>
      </c>
      <c r="BZ130">
        <v>0</v>
      </c>
      <c r="CA130">
        <v>0</v>
      </c>
      <c r="CB130">
        <v>0</v>
      </c>
      <c r="CC130">
        <v>0</v>
      </c>
      <c r="CD130">
        <v>29.166666666666668</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1</v>
      </c>
      <c r="FR130">
        <v>0</v>
      </c>
      <c r="FS130">
        <v>0</v>
      </c>
      <c r="FT130">
        <v>0</v>
      </c>
      <c r="FU130">
        <v>0</v>
      </c>
      <c r="FV130">
        <v>0</v>
      </c>
      <c r="FW130">
        <v>0</v>
      </c>
      <c r="FX130">
        <v>4.2313145342465752</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0.27323999999999998</v>
      </c>
      <c r="GU130">
        <v>0</v>
      </c>
      <c r="GV130">
        <v>0</v>
      </c>
      <c r="GW130">
        <v>0</v>
      </c>
      <c r="GX130">
        <v>0</v>
      </c>
      <c r="GY130">
        <v>0</v>
      </c>
      <c r="GZ130">
        <v>0</v>
      </c>
      <c r="HA130">
        <v>0</v>
      </c>
      <c r="HB130">
        <v>0</v>
      </c>
      <c r="HC130">
        <v>0</v>
      </c>
      <c r="HD130">
        <v>0</v>
      </c>
      <c r="HE130">
        <v>0</v>
      </c>
      <c r="HF130">
        <v>0</v>
      </c>
      <c r="HG130">
        <v>0</v>
      </c>
      <c r="HH130">
        <v>1.5599999999999999E-2</v>
      </c>
      <c r="HI130">
        <v>0</v>
      </c>
      <c r="HJ130">
        <v>0</v>
      </c>
      <c r="HK130">
        <v>0</v>
      </c>
      <c r="HL130">
        <v>0</v>
      </c>
      <c r="HM130">
        <v>0</v>
      </c>
      <c r="HN130">
        <v>112</v>
      </c>
      <c r="HO130">
        <v>0</v>
      </c>
      <c r="HP130">
        <v>0</v>
      </c>
      <c r="HQ130">
        <v>0</v>
      </c>
      <c r="HR130">
        <v>0</v>
      </c>
      <c r="HS130">
        <v>0</v>
      </c>
      <c r="HT130">
        <v>0</v>
      </c>
      <c r="HU130">
        <v>29.166699999999999</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c r="KC130">
        <v>0</v>
      </c>
      <c r="KD130">
        <v>0</v>
      </c>
      <c r="KE130">
        <v>0</v>
      </c>
      <c r="KF130">
        <v>0</v>
      </c>
      <c r="KG130">
        <v>0</v>
      </c>
      <c r="KH130">
        <v>0</v>
      </c>
      <c r="KI130">
        <v>0</v>
      </c>
      <c r="KJ130">
        <v>0</v>
      </c>
      <c r="KK130">
        <v>0</v>
      </c>
      <c r="KL130">
        <v>0</v>
      </c>
      <c r="KM130">
        <v>0</v>
      </c>
      <c r="KN130">
        <v>0</v>
      </c>
      <c r="KO130">
        <v>0</v>
      </c>
      <c r="KP130">
        <v>0</v>
      </c>
      <c r="KQ130">
        <v>0</v>
      </c>
      <c r="KR130">
        <v>0</v>
      </c>
      <c r="KS130">
        <v>0</v>
      </c>
      <c r="KT130">
        <v>0</v>
      </c>
      <c r="KU130">
        <v>0</v>
      </c>
      <c r="KV130">
        <v>0</v>
      </c>
      <c r="KW130">
        <v>0</v>
      </c>
      <c r="KX130">
        <v>0</v>
      </c>
      <c r="KY130">
        <v>0</v>
      </c>
      <c r="KZ130">
        <v>0</v>
      </c>
      <c r="LA130">
        <v>0</v>
      </c>
      <c r="LB130">
        <v>0</v>
      </c>
      <c r="LC130">
        <v>0</v>
      </c>
      <c r="LD130">
        <v>0</v>
      </c>
      <c r="LE130">
        <v>0</v>
      </c>
      <c r="LF130">
        <v>0</v>
      </c>
      <c r="LG130">
        <v>0</v>
      </c>
      <c r="LH130">
        <v>0.98099999999999998</v>
      </c>
      <c r="LI130">
        <v>1</v>
      </c>
      <c r="LJ130">
        <v>0</v>
      </c>
      <c r="LK130">
        <v>0</v>
      </c>
      <c r="LL130">
        <v>1</v>
      </c>
      <c r="LM130">
        <v>0.95</v>
      </c>
      <c r="LN130">
        <v>0</v>
      </c>
      <c r="LO130">
        <v>1</v>
      </c>
      <c r="LP130">
        <v>0.78</v>
      </c>
      <c r="LQ130">
        <v>0</v>
      </c>
      <c r="LR130">
        <v>0.12019999999999997</v>
      </c>
      <c r="LS130">
        <v>0</v>
      </c>
      <c r="LT130">
        <v>0</v>
      </c>
      <c r="LU130">
        <v>0</v>
      </c>
      <c r="LV130">
        <v>0</v>
      </c>
      <c r="LW130">
        <v>0</v>
      </c>
      <c r="LX130">
        <v>0</v>
      </c>
      <c r="LY130">
        <v>16.379310344827584</v>
      </c>
      <c r="LZ130">
        <v>0</v>
      </c>
      <c r="MA130">
        <v>0</v>
      </c>
      <c r="MB130">
        <v>0</v>
      </c>
      <c r="MC130">
        <v>0</v>
      </c>
      <c r="MD130">
        <v>0</v>
      </c>
      <c r="ME130">
        <v>0</v>
      </c>
      <c r="MF130">
        <v>0</v>
      </c>
      <c r="MG130">
        <v>0</v>
      </c>
      <c r="MH130">
        <v>0</v>
      </c>
      <c r="MI130">
        <v>0</v>
      </c>
      <c r="MJ130">
        <v>0</v>
      </c>
      <c r="MK130">
        <v>0</v>
      </c>
      <c r="ML130">
        <v>0</v>
      </c>
      <c r="MM130">
        <v>0</v>
      </c>
      <c r="MN130">
        <v>0</v>
      </c>
      <c r="MO130">
        <v>0</v>
      </c>
      <c r="MP130">
        <v>0</v>
      </c>
      <c r="MQ130">
        <v>0</v>
      </c>
    </row>
    <row r="131" spans="1:355" x14ac:dyDescent="0.2">
      <c r="A131" t="str">
        <v>GS Simplified</v>
      </c>
      <c r="B131" t="str">
        <v>The Gold Standard Simplified Methodology for Efficient Cookstoves, Version 01, </v>
      </c>
      <c r="C131" t="str">
        <v>GS6129</v>
      </c>
      <c r="D131" t="str">
        <v>3rd</v>
      </c>
      <c r="E131">
        <v>0</v>
      </c>
      <c r="F131">
        <v>25186</v>
      </c>
      <c r="G131" t="str">
        <v>firewood</v>
      </c>
      <c r="H131">
        <v>8099</v>
      </c>
      <c r="I131">
        <v>1.2730373548990483E-2</v>
      </c>
      <c r="J131">
        <v>1.2088982281493811E-2</v>
      </c>
      <c r="K131" t="str">
        <v>gs_simple_firewood</v>
      </c>
      <c r="L131">
        <v>1</v>
      </c>
      <c r="M131" t="str">
        <v>Asia</v>
      </c>
      <c r="N131" t="str">
        <v>Myanmar</v>
      </c>
      <c r="O131" t="str">
        <v>Mandalay Region </v>
      </c>
      <c r="P131">
        <v>4.2</v>
      </c>
      <c r="Q131">
        <v>0.95</v>
      </c>
      <c r="R131">
        <v>5.1999999999999998E-2</v>
      </c>
      <c r="S131">
        <v>5.8000000000000003E-2</v>
      </c>
      <c r="T131">
        <v>1743</v>
      </c>
      <c r="U131">
        <v>0</v>
      </c>
      <c r="V131">
        <v>365</v>
      </c>
      <c r="W131">
        <v>0</v>
      </c>
      <c r="X131">
        <v>636195</v>
      </c>
      <c r="Y131">
        <v>1</v>
      </c>
      <c r="Z131">
        <v>0</v>
      </c>
      <c r="AA131">
        <v>0</v>
      </c>
      <c r="AB131">
        <v>0</v>
      </c>
      <c r="AC131">
        <v>0</v>
      </c>
      <c r="AD131">
        <v>0</v>
      </c>
      <c r="AE131">
        <v>0</v>
      </c>
      <c r="AF131">
        <v>0</v>
      </c>
      <c r="AG131">
        <v>0</v>
      </c>
      <c r="AH131">
        <v>0</v>
      </c>
      <c r="AI131">
        <v>0</v>
      </c>
      <c r="AJ131">
        <v>0</v>
      </c>
      <c r="AK131">
        <v>0</v>
      </c>
      <c r="AL131">
        <v>0</v>
      </c>
      <c r="AM131">
        <v>11.561643835616438</v>
      </c>
      <c r="AN131">
        <v>0</v>
      </c>
      <c r="AO131">
        <v>0</v>
      </c>
      <c r="AP131">
        <v>0</v>
      </c>
      <c r="AQ131">
        <v>0</v>
      </c>
      <c r="AR131">
        <v>0</v>
      </c>
      <c r="AS131">
        <v>0</v>
      </c>
      <c r="AT131">
        <v>0</v>
      </c>
      <c r="AU131">
        <v>0</v>
      </c>
      <c r="AV131">
        <v>0</v>
      </c>
      <c r="AW131">
        <v>0</v>
      </c>
      <c r="AX131">
        <v>0</v>
      </c>
      <c r="AY131">
        <v>0</v>
      </c>
      <c r="AZ131">
        <v>0</v>
      </c>
      <c r="BA131">
        <v>0</v>
      </c>
      <c r="BB131">
        <v>0</v>
      </c>
      <c r="BC131">
        <v>0.1</v>
      </c>
      <c r="BD131">
        <v>0</v>
      </c>
      <c r="BE131">
        <v>0</v>
      </c>
      <c r="BF131">
        <v>0</v>
      </c>
      <c r="BG131">
        <v>0</v>
      </c>
      <c r="BH131">
        <v>0</v>
      </c>
      <c r="BI131">
        <v>0</v>
      </c>
      <c r="BJ131">
        <v>0</v>
      </c>
      <c r="BK131">
        <v>0</v>
      </c>
      <c r="BL131">
        <v>0</v>
      </c>
      <c r="BM131">
        <v>0</v>
      </c>
      <c r="BN131">
        <v>0</v>
      </c>
      <c r="BO131">
        <v>0</v>
      </c>
      <c r="BP131">
        <v>0</v>
      </c>
      <c r="BQ131">
        <v>1.4999999999999999E-2</v>
      </c>
      <c r="BR131">
        <v>0</v>
      </c>
      <c r="BS131">
        <v>0</v>
      </c>
      <c r="BT131">
        <v>0</v>
      </c>
      <c r="BU131">
        <v>0</v>
      </c>
      <c r="BV131">
        <v>0</v>
      </c>
      <c r="BW131">
        <v>112</v>
      </c>
      <c r="BX131">
        <v>0</v>
      </c>
      <c r="BY131">
        <v>0</v>
      </c>
      <c r="BZ131">
        <v>0</v>
      </c>
      <c r="CA131">
        <v>0</v>
      </c>
      <c r="CB131">
        <v>0</v>
      </c>
      <c r="CC131">
        <v>0</v>
      </c>
      <c r="CD131">
        <v>29.166666666666668</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1</v>
      </c>
      <c r="FR131">
        <v>0</v>
      </c>
      <c r="FS131">
        <v>0</v>
      </c>
      <c r="FT131">
        <v>0</v>
      </c>
      <c r="FU131">
        <v>0</v>
      </c>
      <c r="FV131">
        <v>0</v>
      </c>
      <c r="FW131">
        <v>0</v>
      </c>
      <c r="FX131">
        <v>4.2328767123287667</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0.27323999999999998</v>
      </c>
      <c r="GU131">
        <v>0</v>
      </c>
      <c r="GV131">
        <v>0</v>
      </c>
      <c r="GW131">
        <v>0</v>
      </c>
      <c r="GX131">
        <v>0</v>
      </c>
      <c r="GY131">
        <v>0</v>
      </c>
      <c r="GZ131">
        <v>0</v>
      </c>
      <c r="HA131">
        <v>0</v>
      </c>
      <c r="HB131">
        <v>0</v>
      </c>
      <c r="HC131">
        <v>0</v>
      </c>
      <c r="HD131">
        <v>0</v>
      </c>
      <c r="HE131">
        <v>0</v>
      </c>
      <c r="HF131">
        <v>0</v>
      </c>
      <c r="HG131">
        <v>0</v>
      </c>
      <c r="HH131">
        <v>1.5599999999999999E-2</v>
      </c>
      <c r="HI131">
        <v>0</v>
      </c>
      <c r="HJ131">
        <v>0</v>
      </c>
      <c r="HK131">
        <v>0</v>
      </c>
      <c r="HL131">
        <v>0</v>
      </c>
      <c r="HM131">
        <v>0</v>
      </c>
      <c r="HN131">
        <v>112</v>
      </c>
      <c r="HO131">
        <v>0</v>
      </c>
      <c r="HP131">
        <v>0</v>
      </c>
      <c r="HQ131">
        <v>0</v>
      </c>
      <c r="HR131">
        <v>0</v>
      </c>
      <c r="HS131">
        <v>0</v>
      </c>
      <c r="HT131">
        <v>0</v>
      </c>
      <c r="HU131">
        <v>29.166699999999999</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0</v>
      </c>
      <c r="KD131">
        <v>0</v>
      </c>
      <c r="KE131">
        <v>0</v>
      </c>
      <c r="KF131">
        <v>0</v>
      </c>
      <c r="KG131">
        <v>0</v>
      </c>
      <c r="KH131">
        <v>0</v>
      </c>
      <c r="KI131">
        <v>0</v>
      </c>
      <c r="KJ131">
        <v>0</v>
      </c>
      <c r="KK131">
        <v>0</v>
      </c>
      <c r="KL131">
        <v>0</v>
      </c>
      <c r="KM131">
        <v>0</v>
      </c>
      <c r="KN131">
        <v>0</v>
      </c>
      <c r="KO131">
        <v>0</v>
      </c>
      <c r="KP131">
        <v>0</v>
      </c>
      <c r="KQ131">
        <v>0</v>
      </c>
      <c r="KR131">
        <v>0</v>
      </c>
      <c r="KS131">
        <v>0</v>
      </c>
      <c r="KT131">
        <v>0</v>
      </c>
      <c r="KU131">
        <v>0</v>
      </c>
      <c r="KV131">
        <v>0</v>
      </c>
      <c r="KW131">
        <v>0</v>
      </c>
      <c r="KX131">
        <v>0</v>
      </c>
      <c r="KY131">
        <v>0</v>
      </c>
      <c r="KZ131">
        <v>0</v>
      </c>
      <c r="LA131">
        <v>0</v>
      </c>
      <c r="LB131">
        <v>0</v>
      </c>
      <c r="LC131">
        <v>0</v>
      </c>
      <c r="LD131">
        <v>0</v>
      </c>
      <c r="LE131">
        <v>0</v>
      </c>
      <c r="LF131">
        <v>0</v>
      </c>
      <c r="LG131">
        <v>0</v>
      </c>
      <c r="LH131">
        <v>0.99099999999999999</v>
      </c>
      <c r="LI131">
        <v>1</v>
      </c>
      <c r="LJ131">
        <v>0</v>
      </c>
      <c r="LK131">
        <v>0</v>
      </c>
      <c r="LL131">
        <v>1</v>
      </c>
      <c r="LM131">
        <v>0.95</v>
      </c>
      <c r="LN131">
        <v>0</v>
      </c>
      <c r="LO131">
        <v>1</v>
      </c>
      <c r="LP131">
        <v>0.78</v>
      </c>
      <c r="LQ131">
        <v>0</v>
      </c>
      <c r="LR131">
        <v>0.11799999999999999</v>
      </c>
      <c r="LS131">
        <v>0</v>
      </c>
      <c r="LT131">
        <v>0</v>
      </c>
      <c r="LU131">
        <v>0</v>
      </c>
      <c r="LV131">
        <v>0</v>
      </c>
      <c r="LW131">
        <v>0</v>
      </c>
      <c r="LX131">
        <v>0</v>
      </c>
      <c r="LY131">
        <v>16.379310344827584</v>
      </c>
      <c r="LZ131">
        <v>0</v>
      </c>
      <c r="MA131">
        <v>0</v>
      </c>
      <c r="MB131">
        <v>0</v>
      </c>
      <c r="MC131">
        <v>0</v>
      </c>
      <c r="MD131">
        <v>0</v>
      </c>
      <c r="ME131">
        <v>0</v>
      </c>
      <c r="MF131">
        <v>0</v>
      </c>
      <c r="MG131">
        <v>0</v>
      </c>
      <c r="MH131">
        <v>0</v>
      </c>
      <c r="MI131">
        <v>0</v>
      </c>
      <c r="MJ131">
        <v>0</v>
      </c>
      <c r="MK131">
        <v>0</v>
      </c>
      <c r="ML131">
        <v>0</v>
      </c>
      <c r="MM131">
        <v>0</v>
      </c>
      <c r="MN131">
        <v>0</v>
      </c>
      <c r="MO131">
        <v>0</v>
      </c>
      <c r="MP131">
        <v>0</v>
      </c>
      <c r="MQ131">
        <v>0</v>
      </c>
    </row>
    <row r="132" spans="1:355" x14ac:dyDescent="0.2">
      <c r="A132" t="str">
        <v>GS TPDDTEC</v>
      </c>
      <c r="B132" t="str">
        <v>GS TPDDTEC v 2.</v>
      </c>
      <c r="C132" t="str">
        <v>GS407</v>
      </c>
      <c r="D132">
        <v>2018</v>
      </c>
      <c r="E132" t="str">
        <v>small domestic</v>
      </c>
      <c r="F132">
        <v>5156577</v>
      </c>
      <c r="G132" t="str">
        <v>charcoal</v>
      </c>
      <c r="H132">
        <v>86526.4423982343</v>
      </c>
      <c r="I132">
        <v>3.0722611979696005E-3</v>
      </c>
      <c r="J132">
        <v>3.088207866743999E-3</v>
      </c>
      <c r="K132" t="str">
        <v>gs_imp_charcoal</v>
      </c>
      <c r="L132">
        <v>1</v>
      </c>
      <c r="M132" t="str">
        <v>Sub-Saharan Africa</v>
      </c>
      <c r="N132" t="str">
        <v>Ghana</v>
      </c>
      <c r="O132" t="str">
        <v>Ghana tot</v>
      </c>
      <c r="P132">
        <v>4.5</v>
      </c>
      <c r="Q132">
        <v>0.99</v>
      </c>
      <c r="R132">
        <v>0.187</v>
      </c>
      <c r="S132">
        <v>0.29399999999999998</v>
      </c>
      <c r="T132">
        <v>77161</v>
      </c>
      <c r="U132">
        <v>0</v>
      </c>
      <c r="V132">
        <v>365</v>
      </c>
      <c r="W132">
        <v>0</v>
      </c>
      <c r="X132">
        <v>28163765</v>
      </c>
      <c r="Y132">
        <v>0</v>
      </c>
      <c r="Z132">
        <v>1</v>
      </c>
      <c r="AA132">
        <v>0</v>
      </c>
      <c r="AB132">
        <v>0</v>
      </c>
      <c r="AC132">
        <v>0</v>
      </c>
      <c r="AD132">
        <v>0</v>
      </c>
      <c r="AE132">
        <v>0</v>
      </c>
      <c r="AF132">
        <v>0</v>
      </c>
      <c r="AG132">
        <v>0</v>
      </c>
      <c r="AH132">
        <v>0</v>
      </c>
      <c r="AI132">
        <v>0</v>
      </c>
      <c r="AJ132">
        <v>0</v>
      </c>
      <c r="AK132">
        <v>0</v>
      </c>
      <c r="AL132">
        <v>0</v>
      </c>
      <c r="AM132">
        <v>0</v>
      </c>
      <c r="AN132">
        <v>2.8959999999999999</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2.9499999999999998E-2</v>
      </c>
      <c r="BS132">
        <v>0</v>
      </c>
      <c r="BT132">
        <v>0</v>
      </c>
      <c r="BU132">
        <v>0</v>
      </c>
      <c r="BV132">
        <v>0</v>
      </c>
      <c r="BW132">
        <v>0</v>
      </c>
      <c r="BX132">
        <v>112</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1</v>
      </c>
      <c r="FS132">
        <v>0</v>
      </c>
      <c r="FT132">
        <v>0</v>
      </c>
      <c r="FU132">
        <v>0</v>
      </c>
      <c r="FV132">
        <v>0</v>
      </c>
      <c r="FW132">
        <v>0</v>
      </c>
      <c r="FX132">
        <v>0</v>
      </c>
      <c r="FY132">
        <v>1.7629999999999999</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2.9499999999999998E-2</v>
      </c>
      <c r="HJ132">
        <v>0</v>
      </c>
      <c r="HK132">
        <v>0</v>
      </c>
      <c r="HL132">
        <v>0</v>
      </c>
      <c r="HM132">
        <v>0</v>
      </c>
      <c r="HN132">
        <v>0</v>
      </c>
      <c r="HO132">
        <v>112</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c r="KC132">
        <v>0</v>
      </c>
      <c r="KD132">
        <v>0</v>
      </c>
      <c r="KE132">
        <v>0</v>
      </c>
      <c r="KF132">
        <v>0</v>
      </c>
      <c r="KG132">
        <v>0</v>
      </c>
      <c r="KH132">
        <v>0</v>
      </c>
      <c r="KI132">
        <v>0</v>
      </c>
      <c r="KJ132">
        <v>0</v>
      </c>
      <c r="KK132">
        <v>0</v>
      </c>
      <c r="KL132">
        <v>0</v>
      </c>
      <c r="KM132">
        <v>0</v>
      </c>
      <c r="KN132">
        <v>0</v>
      </c>
      <c r="KO132">
        <v>0</v>
      </c>
      <c r="KP132">
        <v>0</v>
      </c>
      <c r="KQ132">
        <v>0</v>
      </c>
      <c r="KR132">
        <v>0</v>
      </c>
      <c r="KS132">
        <v>0</v>
      </c>
      <c r="KT132">
        <v>0</v>
      </c>
      <c r="KU132">
        <v>0</v>
      </c>
      <c r="KV132">
        <v>0</v>
      </c>
      <c r="KW132">
        <v>0</v>
      </c>
      <c r="KX132">
        <v>0</v>
      </c>
      <c r="KY132">
        <v>0</v>
      </c>
      <c r="KZ132">
        <v>0</v>
      </c>
      <c r="LA132">
        <v>0</v>
      </c>
      <c r="LB132">
        <v>0</v>
      </c>
      <c r="LC132">
        <v>0</v>
      </c>
      <c r="LD132">
        <v>0</v>
      </c>
      <c r="LE132">
        <v>0</v>
      </c>
      <c r="LF132">
        <v>0</v>
      </c>
      <c r="LG132">
        <v>0</v>
      </c>
      <c r="LH132">
        <v>0.83330000000000004</v>
      </c>
      <c r="LI132">
        <v>1</v>
      </c>
      <c r="LJ132">
        <v>0</v>
      </c>
      <c r="LK132">
        <v>0</v>
      </c>
      <c r="LL132">
        <v>0</v>
      </c>
      <c r="LM132">
        <v>1</v>
      </c>
      <c r="LN132">
        <v>0</v>
      </c>
      <c r="LO132">
        <v>1</v>
      </c>
      <c r="LP132">
        <v>1</v>
      </c>
      <c r="LQ132">
        <v>0</v>
      </c>
      <c r="LR132">
        <v>0</v>
      </c>
      <c r="LS132">
        <v>0</v>
      </c>
      <c r="LT132">
        <v>0</v>
      </c>
      <c r="LU132">
        <v>0</v>
      </c>
      <c r="LV132">
        <v>0</v>
      </c>
      <c r="LW132">
        <v>0</v>
      </c>
      <c r="LX132">
        <v>0</v>
      </c>
      <c r="LY132">
        <v>3.3673469387755102</v>
      </c>
      <c r="LZ132">
        <v>0</v>
      </c>
      <c r="MA132">
        <v>0</v>
      </c>
      <c r="MB132">
        <v>0</v>
      </c>
      <c r="MC132">
        <v>0</v>
      </c>
      <c r="MD132">
        <v>0</v>
      </c>
      <c r="ME132">
        <v>0</v>
      </c>
      <c r="MF132">
        <v>0</v>
      </c>
      <c r="MG132">
        <v>0</v>
      </c>
      <c r="MH132">
        <v>0</v>
      </c>
      <c r="MI132">
        <v>0</v>
      </c>
      <c r="MJ132">
        <v>0</v>
      </c>
      <c r="MK132">
        <v>0</v>
      </c>
      <c r="ML132">
        <v>0</v>
      </c>
      <c r="MM132">
        <v>0</v>
      </c>
      <c r="MN132">
        <v>0</v>
      </c>
      <c r="MO132">
        <v>0</v>
      </c>
      <c r="MP132">
        <v>0</v>
      </c>
      <c r="MQ132">
        <v>0</v>
      </c>
    </row>
    <row r="133" spans="1:355" x14ac:dyDescent="0.2">
      <c r="A133" t="str">
        <v>GS TPDDTEC</v>
      </c>
      <c r="B133" t="str">
        <v>GS TPDDTEC v 2.</v>
      </c>
      <c r="C133" t="str">
        <v>GS407</v>
      </c>
      <c r="D133">
        <v>2018</v>
      </c>
      <c r="E133" t="str">
        <v>medium domestic</v>
      </c>
      <c r="F133">
        <v>5156577</v>
      </c>
      <c r="G133" t="str">
        <v>charcoal</v>
      </c>
      <c r="H133">
        <v>777114.07745355717</v>
      </c>
      <c r="I133">
        <v>3.6555493321984004E-3</v>
      </c>
      <c r="J133">
        <v>3.6629492296319992E-3</v>
      </c>
      <c r="K133" t="str">
        <v>gs_imp_charcoal</v>
      </c>
      <c r="L133">
        <v>1</v>
      </c>
      <c r="M133" t="str">
        <v>Sub-Saharan Africa</v>
      </c>
      <c r="N133" t="str">
        <v>Ghana</v>
      </c>
      <c r="O133" t="str">
        <v>Ghana tot</v>
      </c>
      <c r="P133">
        <v>4.5</v>
      </c>
      <c r="Q133">
        <v>0.99</v>
      </c>
      <c r="R133">
        <v>0.187</v>
      </c>
      <c r="S133">
        <v>0.29399999999999998</v>
      </c>
      <c r="T133">
        <v>582424</v>
      </c>
      <c r="U133">
        <v>0</v>
      </c>
      <c r="V133">
        <v>365</v>
      </c>
      <c r="W133">
        <v>0</v>
      </c>
      <c r="X133">
        <v>212584760</v>
      </c>
      <c r="Y133">
        <v>0</v>
      </c>
      <c r="Z133">
        <v>1</v>
      </c>
      <c r="AA133">
        <v>0</v>
      </c>
      <c r="AB133">
        <v>0</v>
      </c>
      <c r="AC133">
        <v>0</v>
      </c>
      <c r="AD133">
        <v>0</v>
      </c>
      <c r="AE133">
        <v>0</v>
      </c>
      <c r="AF133">
        <v>0</v>
      </c>
      <c r="AG133">
        <v>0</v>
      </c>
      <c r="AH133">
        <v>0</v>
      </c>
      <c r="AI133">
        <v>0</v>
      </c>
      <c r="AJ133">
        <v>0</v>
      </c>
      <c r="AK133">
        <v>0</v>
      </c>
      <c r="AL133">
        <v>0</v>
      </c>
      <c r="AM133">
        <v>0</v>
      </c>
      <c r="AN133">
        <v>3.25</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2.9499999999999998E-2</v>
      </c>
      <c r="BS133">
        <v>0</v>
      </c>
      <c r="BT133">
        <v>0</v>
      </c>
      <c r="BU133">
        <v>0</v>
      </c>
      <c r="BV133">
        <v>0</v>
      </c>
      <c r="BW133">
        <v>0</v>
      </c>
      <c r="BX133">
        <v>112</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1</v>
      </c>
      <c r="FS133">
        <v>0</v>
      </c>
      <c r="FT133">
        <v>0</v>
      </c>
      <c r="FU133">
        <v>0</v>
      </c>
      <c r="FV133">
        <v>0</v>
      </c>
      <c r="FW133">
        <v>0</v>
      </c>
      <c r="FX133">
        <v>0</v>
      </c>
      <c r="FY133">
        <v>1.9259999999999999</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0</v>
      </c>
      <c r="HA133">
        <v>0</v>
      </c>
      <c r="HB133">
        <v>0</v>
      </c>
      <c r="HC133">
        <v>0</v>
      </c>
      <c r="HD133">
        <v>0</v>
      </c>
      <c r="HE133">
        <v>0</v>
      </c>
      <c r="HF133">
        <v>0</v>
      </c>
      <c r="HG133">
        <v>0</v>
      </c>
      <c r="HH133">
        <v>0</v>
      </c>
      <c r="HI133">
        <v>2.9499999999999998E-2</v>
      </c>
      <c r="HJ133">
        <v>0</v>
      </c>
      <c r="HK133">
        <v>0</v>
      </c>
      <c r="HL133">
        <v>0</v>
      </c>
      <c r="HM133">
        <v>0</v>
      </c>
      <c r="HN133">
        <v>0</v>
      </c>
      <c r="HO133">
        <v>112</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0</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0</v>
      </c>
      <c r="JV133">
        <v>0</v>
      </c>
      <c r="JW133">
        <v>0</v>
      </c>
      <c r="JX133">
        <v>0</v>
      </c>
      <c r="JY133">
        <v>0</v>
      </c>
      <c r="JZ133">
        <v>0</v>
      </c>
      <c r="KA133">
        <v>0</v>
      </c>
      <c r="KB133">
        <v>0</v>
      </c>
      <c r="KC133">
        <v>0</v>
      </c>
      <c r="KD133">
        <v>0</v>
      </c>
      <c r="KE133">
        <v>0</v>
      </c>
      <c r="KF133">
        <v>0</v>
      </c>
      <c r="KG133">
        <v>0</v>
      </c>
      <c r="KH133">
        <v>0</v>
      </c>
      <c r="KI133">
        <v>0</v>
      </c>
      <c r="KJ133">
        <v>0</v>
      </c>
      <c r="KK133">
        <v>0</v>
      </c>
      <c r="KL133">
        <v>0</v>
      </c>
      <c r="KM133">
        <v>0</v>
      </c>
      <c r="KN133">
        <v>0</v>
      </c>
      <c r="KO133">
        <v>0</v>
      </c>
      <c r="KP133">
        <v>0</v>
      </c>
      <c r="KQ133">
        <v>0</v>
      </c>
      <c r="KR133">
        <v>0</v>
      </c>
      <c r="KS133">
        <v>0</v>
      </c>
      <c r="KT133">
        <v>0</v>
      </c>
      <c r="KU133">
        <v>0</v>
      </c>
      <c r="KV133">
        <v>0</v>
      </c>
      <c r="KW133">
        <v>0</v>
      </c>
      <c r="KX133">
        <v>0</v>
      </c>
      <c r="KY133">
        <v>0</v>
      </c>
      <c r="KZ133">
        <v>0</v>
      </c>
      <c r="LA133">
        <v>0</v>
      </c>
      <c r="LB133">
        <v>0</v>
      </c>
      <c r="LC133">
        <v>0</v>
      </c>
      <c r="LD133">
        <v>0</v>
      </c>
      <c r="LE133">
        <v>0</v>
      </c>
      <c r="LF133">
        <v>0</v>
      </c>
      <c r="LG133">
        <v>0</v>
      </c>
      <c r="LH133">
        <v>0.8458</v>
      </c>
      <c r="LI133">
        <v>1</v>
      </c>
      <c r="LJ133">
        <v>0</v>
      </c>
      <c r="LK133">
        <v>0</v>
      </c>
      <c r="LL133">
        <v>0</v>
      </c>
      <c r="LM133">
        <v>1</v>
      </c>
      <c r="LN133">
        <v>0</v>
      </c>
      <c r="LO133">
        <v>1</v>
      </c>
      <c r="LP133">
        <v>1</v>
      </c>
      <c r="LQ133">
        <v>0</v>
      </c>
      <c r="LR133">
        <v>0</v>
      </c>
      <c r="LS133">
        <v>0</v>
      </c>
      <c r="LT133">
        <v>0</v>
      </c>
      <c r="LU133">
        <v>0</v>
      </c>
      <c r="LV133">
        <v>0</v>
      </c>
      <c r="LW133">
        <v>0</v>
      </c>
      <c r="LX133">
        <v>0</v>
      </c>
      <c r="LY133">
        <v>3.3673469387755102</v>
      </c>
      <c r="LZ133">
        <v>0</v>
      </c>
      <c r="MA133">
        <v>0</v>
      </c>
      <c r="MB133">
        <v>0</v>
      </c>
      <c r="MC133">
        <v>0</v>
      </c>
      <c r="MD133">
        <v>0</v>
      </c>
      <c r="ME133">
        <v>0</v>
      </c>
      <c r="MF133">
        <v>0</v>
      </c>
      <c r="MG133">
        <v>0</v>
      </c>
      <c r="MH133">
        <v>0</v>
      </c>
      <c r="MI133">
        <v>0</v>
      </c>
      <c r="MJ133">
        <v>0</v>
      </c>
      <c r="MK133">
        <v>0</v>
      </c>
      <c r="ML133">
        <v>0</v>
      </c>
      <c r="MM133">
        <v>0</v>
      </c>
      <c r="MN133">
        <v>0</v>
      </c>
      <c r="MO133">
        <v>0</v>
      </c>
      <c r="MP133">
        <v>0</v>
      </c>
      <c r="MQ133">
        <v>0</v>
      </c>
    </row>
    <row r="134" spans="1:355" x14ac:dyDescent="0.2">
      <c r="A134" t="str">
        <v>GS TPDDTEC</v>
      </c>
      <c r="B134" t="str">
        <v>GS TPDDTEC v 2.</v>
      </c>
      <c r="C134" t="str">
        <v>GS407</v>
      </c>
      <c r="D134">
        <v>2018</v>
      </c>
      <c r="E134" t="str">
        <v>commercial</v>
      </c>
      <c r="F134">
        <v>5156577</v>
      </c>
      <c r="G134" t="str">
        <v>charcoal</v>
      </c>
      <c r="H134">
        <v>107848.52984676926</v>
      </c>
      <c r="I134">
        <v>5.508387692953599E-3</v>
      </c>
      <c r="J134">
        <v>5.5195382753279974E-3</v>
      </c>
      <c r="K134" t="str">
        <v>gs_imp_charcoal</v>
      </c>
      <c r="L134">
        <v>1</v>
      </c>
      <c r="M134" t="str">
        <v>Sub-Saharan Africa</v>
      </c>
      <c r="N134" t="str">
        <v>Ghana</v>
      </c>
      <c r="O134" t="str">
        <v>Ghana tot</v>
      </c>
      <c r="P134">
        <v>4.5</v>
      </c>
      <c r="Q134">
        <v>0.99</v>
      </c>
      <c r="R134">
        <v>0.187</v>
      </c>
      <c r="S134">
        <v>0.29399999999999998</v>
      </c>
      <c r="T134">
        <v>53641</v>
      </c>
      <c r="U134">
        <v>0</v>
      </c>
      <c r="V134">
        <v>365</v>
      </c>
      <c r="W134">
        <v>0</v>
      </c>
      <c r="X134">
        <v>19578965</v>
      </c>
      <c r="Y134">
        <v>0</v>
      </c>
      <c r="Z134">
        <v>1</v>
      </c>
      <c r="AA134">
        <v>0</v>
      </c>
      <c r="AB134">
        <v>0</v>
      </c>
      <c r="AC134">
        <v>0</v>
      </c>
      <c r="AD134">
        <v>0</v>
      </c>
      <c r="AE134">
        <v>0</v>
      </c>
      <c r="AF134">
        <v>0</v>
      </c>
      <c r="AG134">
        <v>0</v>
      </c>
      <c r="AH134">
        <v>0</v>
      </c>
      <c r="AI134">
        <v>0</v>
      </c>
      <c r="AJ134">
        <v>0</v>
      </c>
      <c r="AK134">
        <v>0</v>
      </c>
      <c r="AL134">
        <v>0</v>
      </c>
      <c r="AM134">
        <v>0</v>
      </c>
      <c r="AN134">
        <v>7.42</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2.9499999999999998E-2</v>
      </c>
      <c r="BS134">
        <v>0</v>
      </c>
      <c r="BT134">
        <v>0</v>
      </c>
      <c r="BU134">
        <v>0</v>
      </c>
      <c r="BV134">
        <v>0</v>
      </c>
      <c r="BW134">
        <v>0</v>
      </c>
      <c r="BX134">
        <v>112</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1</v>
      </c>
      <c r="FS134">
        <v>0</v>
      </c>
      <c r="FT134">
        <v>0</v>
      </c>
      <c r="FU134">
        <v>0</v>
      </c>
      <c r="FV134">
        <v>0</v>
      </c>
      <c r="FW134">
        <v>0</v>
      </c>
      <c r="FX134">
        <v>0</v>
      </c>
      <c r="FY134">
        <v>5.3840000000000003</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2.9499999999999998E-2</v>
      </c>
      <c r="HJ134">
        <v>0</v>
      </c>
      <c r="HK134">
        <v>0</v>
      </c>
      <c r="HL134">
        <v>0</v>
      </c>
      <c r="HM134">
        <v>0</v>
      </c>
      <c r="HN134">
        <v>0</v>
      </c>
      <c r="HO134">
        <v>112</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c r="KC134">
        <v>0</v>
      </c>
      <c r="KD134">
        <v>0</v>
      </c>
      <c r="KE134">
        <v>0</v>
      </c>
      <c r="KF134">
        <v>0</v>
      </c>
      <c r="KG134">
        <v>0</v>
      </c>
      <c r="KH134">
        <v>0</v>
      </c>
      <c r="KI134">
        <v>0</v>
      </c>
      <c r="KJ134">
        <v>0</v>
      </c>
      <c r="KK134">
        <v>0</v>
      </c>
      <c r="KL134">
        <v>0</v>
      </c>
      <c r="KM134">
        <v>0</v>
      </c>
      <c r="KN134">
        <v>0</v>
      </c>
      <c r="KO134">
        <v>0</v>
      </c>
      <c r="KP134">
        <v>0</v>
      </c>
      <c r="KQ134">
        <v>0</v>
      </c>
      <c r="KR134">
        <v>0</v>
      </c>
      <c r="KS134">
        <v>0</v>
      </c>
      <c r="KT134">
        <v>0</v>
      </c>
      <c r="KU134">
        <v>0</v>
      </c>
      <c r="KV134">
        <v>0</v>
      </c>
      <c r="KW134">
        <v>0</v>
      </c>
      <c r="KX134">
        <v>0</v>
      </c>
      <c r="KY134">
        <v>0</v>
      </c>
      <c r="KZ134">
        <v>0</v>
      </c>
      <c r="LA134">
        <v>0</v>
      </c>
      <c r="LB134">
        <v>0</v>
      </c>
      <c r="LC134">
        <v>0</v>
      </c>
      <c r="LD134">
        <v>0</v>
      </c>
      <c r="LE134">
        <v>0</v>
      </c>
      <c r="LF134">
        <v>0</v>
      </c>
      <c r="LG134">
        <v>0</v>
      </c>
      <c r="LH134">
        <v>0.82879999999999998</v>
      </c>
      <c r="LI134">
        <v>1</v>
      </c>
      <c r="LJ134">
        <v>0</v>
      </c>
      <c r="LK134">
        <v>0</v>
      </c>
      <c r="LL134">
        <v>0</v>
      </c>
      <c r="LM134">
        <v>1</v>
      </c>
      <c r="LN134">
        <v>0</v>
      </c>
      <c r="LO134">
        <v>1</v>
      </c>
      <c r="LP134">
        <v>1</v>
      </c>
      <c r="LQ134">
        <v>0</v>
      </c>
      <c r="LR134">
        <v>0</v>
      </c>
      <c r="LS134">
        <v>0</v>
      </c>
      <c r="LT134">
        <v>0</v>
      </c>
      <c r="LU134">
        <v>0</v>
      </c>
      <c r="LV134">
        <v>0</v>
      </c>
      <c r="LW134">
        <v>0</v>
      </c>
      <c r="LX134">
        <v>0</v>
      </c>
      <c r="LY134">
        <v>3.3673469387755102</v>
      </c>
      <c r="LZ134">
        <v>0</v>
      </c>
      <c r="MA134">
        <v>0</v>
      </c>
      <c r="MB134">
        <v>0</v>
      </c>
      <c r="MC134">
        <v>0</v>
      </c>
      <c r="MD134">
        <v>0</v>
      </c>
      <c r="ME134">
        <v>0</v>
      </c>
      <c r="MF134">
        <v>0</v>
      </c>
      <c r="MG134">
        <v>0</v>
      </c>
      <c r="MH134">
        <v>0</v>
      </c>
      <c r="MI134">
        <v>0</v>
      </c>
      <c r="MJ134">
        <v>0</v>
      </c>
      <c r="MK134">
        <v>0</v>
      </c>
      <c r="ML134">
        <v>0</v>
      </c>
      <c r="MM134">
        <v>0</v>
      </c>
      <c r="MN134">
        <v>0</v>
      </c>
      <c r="MO134">
        <v>0</v>
      </c>
      <c r="MP134">
        <v>0</v>
      </c>
      <c r="MQ134">
        <v>0</v>
      </c>
    </row>
    <row r="135" spans="1:355" x14ac:dyDescent="0.2">
      <c r="A135" t="str">
        <v>GS TPDDTEC</v>
      </c>
      <c r="B135" t="str">
        <v>GS TPDDTEC v 2.</v>
      </c>
      <c r="C135" t="str">
        <v>GS407</v>
      </c>
      <c r="D135">
        <v>2018</v>
      </c>
      <c r="E135" t="str">
        <v>commercial</v>
      </c>
      <c r="F135">
        <v>5156577</v>
      </c>
      <c r="G135" t="str">
        <v>charcoal</v>
      </c>
      <c r="H135">
        <v>30269.031463946947</v>
      </c>
      <c r="I135">
        <v>1.4748151044972799E-2</v>
      </c>
      <c r="J135">
        <v>1.4778005601744011E-2</v>
      </c>
      <c r="K135" t="str">
        <v>gs_imp_charcoal</v>
      </c>
      <c r="L135">
        <v>1</v>
      </c>
      <c r="M135" t="str">
        <v>Sub-Saharan Africa</v>
      </c>
      <c r="N135" t="str">
        <v>Ghana</v>
      </c>
      <c r="O135" t="str">
        <v>Ghana tot</v>
      </c>
      <c r="P135">
        <v>4.5</v>
      </c>
      <c r="Q135">
        <v>0.99</v>
      </c>
      <c r="R135">
        <v>0.187</v>
      </c>
      <c r="S135">
        <v>0.29399999999999998</v>
      </c>
      <c r="T135">
        <v>5623</v>
      </c>
      <c r="U135">
        <v>0</v>
      </c>
      <c r="V135">
        <v>365</v>
      </c>
      <c r="W135">
        <v>0</v>
      </c>
      <c r="X135">
        <v>2052395</v>
      </c>
      <c r="Y135">
        <v>0</v>
      </c>
      <c r="Z135">
        <v>1</v>
      </c>
      <c r="AA135">
        <v>0</v>
      </c>
      <c r="AB135">
        <v>0</v>
      </c>
      <c r="AC135">
        <v>0</v>
      </c>
      <c r="AD135">
        <v>0</v>
      </c>
      <c r="AE135">
        <v>0</v>
      </c>
      <c r="AF135">
        <v>0</v>
      </c>
      <c r="AG135">
        <v>0</v>
      </c>
      <c r="AH135">
        <v>0</v>
      </c>
      <c r="AI135">
        <v>0</v>
      </c>
      <c r="AJ135">
        <v>0</v>
      </c>
      <c r="AK135">
        <v>0</v>
      </c>
      <c r="AL135">
        <v>0</v>
      </c>
      <c r="AM135">
        <v>0</v>
      </c>
      <c r="AN135">
        <v>17.86</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2.9499999999999998E-2</v>
      </c>
      <c r="BS135">
        <v>0</v>
      </c>
      <c r="BT135">
        <v>0</v>
      </c>
      <c r="BU135">
        <v>0</v>
      </c>
      <c r="BV135">
        <v>0</v>
      </c>
      <c r="BW135">
        <v>0</v>
      </c>
      <c r="BX135">
        <v>112</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1</v>
      </c>
      <c r="FS135">
        <v>0</v>
      </c>
      <c r="FT135">
        <v>0</v>
      </c>
      <c r="FU135">
        <v>0</v>
      </c>
      <c r="FV135">
        <v>0</v>
      </c>
      <c r="FW135">
        <v>0</v>
      </c>
      <c r="FX135">
        <v>0</v>
      </c>
      <c r="FY135">
        <v>12.196999999999999</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2.9499999999999998E-2</v>
      </c>
      <c r="HJ135">
        <v>0</v>
      </c>
      <c r="HK135">
        <v>0</v>
      </c>
      <c r="HL135">
        <v>0</v>
      </c>
      <c r="HM135">
        <v>0</v>
      </c>
      <c r="HN135">
        <v>0</v>
      </c>
      <c r="HO135">
        <v>112</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v>0</v>
      </c>
      <c r="KF135">
        <v>0</v>
      </c>
      <c r="KG135">
        <v>0</v>
      </c>
      <c r="KH135">
        <v>0</v>
      </c>
      <c r="KI135">
        <v>0</v>
      </c>
      <c r="KJ135">
        <v>0</v>
      </c>
      <c r="KK135">
        <v>0</v>
      </c>
      <c r="KL135">
        <v>0</v>
      </c>
      <c r="KM135">
        <v>0</v>
      </c>
      <c r="KN135">
        <v>0</v>
      </c>
      <c r="KO135">
        <v>0</v>
      </c>
      <c r="KP135">
        <v>0</v>
      </c>
      <c r="KQ135">
        <v>0</v>
      </c>
      <c r="KR135">
        <v>0</v>
      </c>
      <c r="KS135">
        <v>0</v>
      </c>
      <c r="KT135">
        <v>0</v>
      </c>
      <c r="KU135">
        <v>0</v>
      </c>
      <c r="KV135">
        <v>0</v>
      </c>
      <c r="KW135">
        <v>0</v>
      </c>
      <c r="KX135">
        <v>0</v>
      </c>
      <c r="KY135">
        <v>0</v>
      </c>
      <c r="KZ135">
        <v>0</v>
      </c>
      <c r="LA135">
        <v>0</v>
      </c>
      <c r="LB135">
        <v>0</v>
      </c>
      <c r="LC135">
        <v>0</v>
      </c>
      <c r="LD135">
        <v>0</v>
      </c>
      <c r="LE135">
        <v>0</v>
      </c>
      <c r="LF135">
        <v>0</v>
      </c>
      <c r="LG135">
        <v>0</v>
      </c>
      <c r="LH135">
        <v>0.79779999999999995</v>
      </c>
      <c r="LI135">
        <v>1</v>
      </c>
      <c r="LJ135">
        <v>0</v>
      </c>
      <c r="LK135">
        <v>0</v>
      </c>
      <c r="LL135">
        <v>0</v>
      </c>
      <c r="LM135">
        <v>1</v>
      </c>
      <c r="LN135">
        <v>0</v>
      </c>
      <c r="LO135">
        <v>1</v>
      </c>
      <c r="LP135">
        <v>1</v>
      </c>
      <c r="LQ135">
        <v>0</v>
      </c>
      <c r="LR135">
        <v>0</v>
      </c>
      <c r="LS135">
        <v>0</v>
      </c>
      <c r="LT135">
        <v>0</v>
      </c>
      <c r="LU135">
        <v>0</v>
      </c>
      <c r="LV135">
        <v>0</v>
      </c>
      <c r="LW135">
        <v>0</v>
      </c>
      <c r="LX135">
        <v>0</v>
      </c>
      <c r="LY135">
        <v>3.3673469387755102</v>
      </c>
      <c r="LZ135">
        <v>0</v>
      </c>
      <c r="MA135">
        <v>0</v>
      </c>
      <c r="MB135">
        <v>0</v>
      </c>
      <c r="MC135">
        <v>0</v>
      </c>
      <c r="MD135">
        <v>0</v>
      </c>
      <c r="ME135">
        <v>0</v>
      </c>
      <c r="MF135">
        <v>0</v>
      </c>
      <c r="MG135">
        <v>0</v>
      </c>
      <c r="MH135">
        <v>0</v>
      </c>
      <c r="MI135">
        <v>0</v>
      </c>
      <c r="MJ135">
        <v>0</v>
      </c>
      <c r="MK135">
        <v>0</v>
      </c>
      <c r="ML135">
        <v>0</v>
      </c>
      <c r="MM135">
        <v>0</v>
      </c>
      <c r="MN135">
        <v>0</v>
      </c>
      <c r="MO135">
        <v>0</v>
      </c>
      <c r="MP135">
        <v>0</v>
      </c>
      <c r="MQ135">
        <v>0</v>
      </c>
    </row>
    <row r="136" spans="1:355" x14ac:dyDescent="0.2">
      <c r="A136" t="str">
        <v>GS Metered</v>
      </c>
      <c r="B136" t="str">
        <v>Gold Standard “Methodology for metered &amp; measured energy cooking devices”1, version 1.0 </v>
      </c>
      <c r="C136" t="str">
        <v>GS11509</v>
      </c>
      <c r="D136" t="str">
        <v>PDD</v>
      </c>
      <c r="E136">
        <v>0</v>
      </c>
      <c r="F136">
        <v>8952</v>
      </c>
      <c r="G136" t="str">
        <v>switch</v>
      </c>
      <c r="H136">
        <v>4.74</v>
      </c>
      <c r="I136">
        <v>1.2986301369863014E-2</v>
      </c>
      <c r="J136">
        <v>1.3004999999999999E-2</v>
      </c>
      <c r="K136" t="str">
        <v>pellets</v>
      </c>
      <c r="L136">
        <v>1</v>
      </c>
      <c r="M136" t="str">
        <v>Sub-Saharan Africa</v>
      </c>
      <c r="N136" t="str">
        <v>Zambia</v>
      </c>
      <c r="O136" t="str">
        <v>Lusaka</v>
      </c>
      <c r="P136">
        <v>5.0999999999999996</v>
      </c>
      <c r="Q136">
        <v>1</v>
      </c>
      <c r="R136">
        <v>0.17799999999999999</v>
      </c>
      <c r="S136">
        <v>0.38</v>
      </c>
      <c r="T136">
        <v>1</v>
      </c>
      <c r="U136">
        <v>0</v>
      </c>
      <c r="V136">
        <v>365</v>
      </c>
      <c r="W136">
        <v>0</v>
      </c>
      <c r="X136">
        <v>365</v>
      </c>
      <c r="Y136">
        <v>0</v>
      </c>
      <c r="Z136">
        <v>0</v>
      </c>
      <c r="AA136">
        <v>0</v>
      </c>
      <c r="AB136">
        <v>0</v>
      </c>
      <c r="AC136">
        <v>0</v>
      </c>
      <c r="AD136">
        <v>0</v>
      </c>
      <c r="AE136">
        <v>1</v>
      </c>
      <c r="AF136">
        <v>0</v>
      </c>
      <c r="AG136">
        <v>0</v>
      </c>
      <c r="AH136">
        <v>0</v>
      </c>
      <c r="AI136">
        <v>0</v>
      </c>
      <c r="AJ136">
        <v>0</v>
      </c>
      <c r="AK136">
        <v>0</v>
      </c>
      <c r="AL136">
        <v>0</v>
      </c>
      <c r="AM136">
        <v>0</v>
      </c>
      <c r="AN136">
        <v>0</v>
      </c>
      <c r="AO136">
        <v>0</v>
      </c>
      <c r="AP136">
        <v>0</v>
      </c>
      <c r="AQ136">
        <v>0</v>
      </c>
      <c r="AR136">
        <v>0</v>
      </c>
      <c r="AS136">
        <v>1</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1.7000000000000001E-2</v>
      </c>
      <c r="BW136">
        <v>0</v>
      </c>
      <c r="BX136">
        <v>0</v>
      </c>
      <c r="BY136">
        <v>0</v>
      </c>
      <c r="BZ136">
        <v>0</v>
      </c>
      <c r="CA136">
        <v>0</v>
      </c>
      <c r="CB136">
        <v>0</v>
      </c>
      <c r="CC136">
        <v>850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1</v>
      </c>
      <c r="FX136">
        <v>0</v>
      </c>
      <c r="FY136">
        <v>0</v>
      </c>
      <c r="FZ136">
        <v>0</v>
      </c>
      <c r="GA136">
        <v>0</v>
      </c>
      <c r="GB136">
        <v>0</v>
      </c>
      <c r="GC136">
        <v>0</v>
      </c>
      <c r="GD136">
        <v>0</v>
      </c>
      <c r="GE136">
        <v>0.1</v>
      </c>
      <c r="GF136">
        <v>0</v>
      </c>
      <c r="GG136">
        <v>0</v>
      </c>
      <c r="GH136">
        <v>0</v>
      </c>
      <c r="GI136">
        <v>0</v>
      </c>
      <c r="GJ136">
        <v>0</v>
      </c>
      <c r="GK136">
        <v>0</v>
      </c>
      <c r="GL136">
        <v>0</v>
      </c>
      <c r="GM136">
        <v>0</v>
      </c>
      <c r="GN136">
        <v>0</v>
      </c>
      <c r="GO136">
        <v>0</v>
      </c>
      <c r="GP136">
        <v>0</v>
      </c>
      <c r="GQ136">
        <v>0</v>
      </c>
      <c r="GR136">
        <v>0</v>
      </c>
      <c r="GS136">
        <v>0</v>
      </c>
      <c r="GT136">
        <v>0</v>
      </c>
      <c r="GU136">
        <v>0</v>
      </c>
      <c r="GV136">
        <v>0</v>
      </c>
      <c r="GW136">
        <v>0</v>
      </c>
      <c r="GX136">
        <v>0</v>
      </c>
      <c r="GY136">
        <v>0</v>
      </c>
      <c r="GZ136">
        <v>0</v>
      </c>
      <c r="HA136">
        <v>0</v>
      </c>
      <c r="HB136">
        <v>0</v>
      </c>
      <c r="HC136">
        <v>0</v>
      </c>
      <c r="HD136">
        <v>0</v>
      </c>
      <c r="HE136">
        <v>0</v>
      </c>
      <c r="HF136">
        <v>0</v>
      </c>
      <c r="HG136">
        <v>0</v>
      </c>
      <c r="HH136">
        <v>0</v>
      </c>
      <c r="HI136">
        <v>0</v>
      </c>
      <c r="HJ136">
        <v>0</v>
      </c>
      <c r="HK136">
        <v>0</v>
      </c>
      <c r="HL136">
        <v>0</v>
      </c>
      <c r="HM136">
        <v>1.7000000000000001E-2</v>
      </c>
      <c r="HN136">
        <v>0</v>
      </c>
      <c r="HO136">
        <v>0</v>
      </c>
      <c r="HP136">
        <v>0</v>
      </c>
      <c r="HQ136">
        <v>0</v>
      </c>
      <c r="HR136">
        <v>0</v>
      </c>
      <c r="HS136">
        <v>0</v>
      </c>
      <c r="HT136">
        <v>850</v>
      </c>
      <c r="HU136">
        <v>0</v>
      </c>
      <c r="HV136">
        <v>0</v>
      </c>
      <c r="HW136">
        <v>0</v>
      </c>
      <c r="HX136">
        <v>0</v>
      </c>
      <c r="HY136">
        <v>0</v>
      </c>
      <c r="HZ136">
        <v>0</v>
      </c>
      <c r="IA136">
        <v>0</v>
      </c>
      <c r="IB136">
        <v>0</v>
      </c>
      <c r="IC136">
        <v>0</v>
      </c>
      <c r="ID136">
        <v>0</v>
      </c>
      <c r="IE136">
        <v>0</v>
      </c>
      <c r="IF136">
        <v>0</v>
      </c>
      <c r="IG136">
        <v>0</v>
      </c>
      <c r="IH136">
        <v>0</v>
      </c>
      <c r="II136">
        <v>0</v>
      </c>
      <c r="IJ136">
        <v>0</v>
      </c>
      <c r="IK136">
        <v>0</v>
      </c>
      <c r="IL136">
        <v>0</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0</v>
      </c>
      <c r="KD136">
        <v>0</v>
      </c>
      <c r="KE136">
        <v>0</v>
      </c>
      <c r="KF136">
        <v>0</v>
      </c>
      <c r="KG136">
        <v>0</v>
      </c>
      <c r="KH136">
        <v>0</v>
      </c>
      <c r="KI136">
        <v>0</v>
      </c>
      <c r="KJ136">
        <v>0</v>
      </c>
      <c r="KK136">
        <v>0</v>
      </c>
      <c r="KL136">
        <v>0</v>
      </c>
      <c r="KM136">
        <v>0</v>
      </c>
      <c r="KN136">
        <v>0</v>
      </c>
      <c r="KO136">
        <v>0</v>
      </c>
      <c r="KP136">
        <v>0</v>
      </c>
      <c r="KQ136">
        <v>0</v>
      </c>
      <c r="KR136">
        <v>0</v>
      </c>
      <c r="KS136">
        <v>0</v>
      </c>
      <c r="KT136">
        <v>0</v>
      </c>
      <c r="KU136">
        <v>0</v>
      </c>
      <c r="KV136">
        <v>0</v>
      </c>
      <c r="KW136">
        <v>0</v>
      </c>
      <c r="KX136">
        <v>0</v>
      </c>
      <c r="KY136">
        <v>0</v>
      </c>
      <c r="KZ136">
        <v>0</v>
      </c>
      <c r="LA136">
        <v>0</v>
      </c>
      <c r="LB136">
        <v>0</v>
      </c>
      <c r="LC136">
        <v>0</v>
      </c>
      <c r="LD136">
        <v>0</v>
      </c>
      <c r="LE136">
        <v>0</v>
      </c>
      <c r="LF136">
        <v>0</v>
      </c>
      <c r="LG136">
        <v>0</v>
      </c>
      <c r="LH136">
        <v>1</v>
      </c>
      <c r="LI136">
        <v>1</v>
      </c>
      <c r="LJ136">
        <v>0</v>
      </c>
      <c r="LK136">
        <v>0</v>
      </c>
      <c r="LL136">
        <v>0</v>
      </c>
      <c r="LM136">
        <v>1</v>
      </c>
      <c r="LN136">
        <v>0</v>
      </c>
      <c r="LO136">
        <v>1</v>
      </c>
      <c r="LP136">
        <v>0.78</v>
      </c>
      <c r="LQ136">
        <v>0</v>
      </c>
      <c r="LR136">
        <v>0</v>
      </c>
      <c r="LS136">
        <v>0</v>
      </c>
      <c r="LT136">
        <v>0</v>
      </c>
      <c r="LU136">
        <v>0</v>
      </c>
      <c r="LV136">
        <v>0</v>
      </c>
      <c r="LW136">
        <v>0</v>
      </c>
      <c r="LX136">
        <v>0</v>
      </c>
      <c r="LY136">
        <v>2.6315789473684212</v>
      </c>
      <c r="LZ136">
        <v>0</v>
      </c>
      <c r="MA136">
        <v>0</v>
      </c>
      <c r="MB136">
        <v>0</v>
      </c>
      <c r="MC136">
        <v>0</v>
      </c>
      <c r="MD136">
        <v>0</v>
      </c>
      <c r="ME136">
        <v>0</v>
      </c>
      <c r="MF136">
        <v>0</v>
      </c>
      <c r="MG136">
        <v>0</v>
      </c>
      <c r="MH136">
        <v>0</v>
      </c>
      <c r="MI136">
        <v>0</v>
      </c>
      <c r="MJ136">
        <v>0</v>
      </c>
      <c r="MK136">
        <v>0</v>
      </c>
      <c r="ML136">
        <v>0</v>
      </c>
      <c r="MM136">
        <v>0</v>
      </c>
      <c r="MN136">
        <v>0</v>
      </c>
      <c r="MO136">
        <v>0</v>
      </c>
      <c r="MP136">
        <v>0</v>
      </c>
      <c r="MQ136">
        <v>0</v>
      </c>
    </row>
    <row r="137" spans="1:355" x14ac:dyDescent="0.2">
      <c r="A137" t="str">
        <v>GS Metered</v>
      </c>
      <c r="B137" t="str">
        <v>Gold Standard “Methodology for metered &amp; measured energy cooking devices”1, version 1.0 </v>
      </c>
      <c r="C137" t="str">
        <v>GS11352</v>
      </c>
      <c r="D137" t="str">
        <v>PDD</v>
      </c>
      <c r="E137">
        <v>0</v>
      </c>
      <c r="F137">
        <v>4348</v>
      </c>
      <c r="G137" t="str">
        <v>switch</v>
      </c>
      <c r="H137">
        <v>3.4</v>
      </c>
      <c r="I137">
        <v>9.3150684931506845E-3</v>
      </c>
      <c r="J137">
        <v>9.3581506849315065E-3</v>
      </c>
      <c r="K137" t="str">
        <v>pellets</v>
      </c>
      <c r="L137">
        <v>1</v>
      </c>
      <c r="M137" t="str">
        <v>Sub-Saharan Africa</v>
      </c>
      <c r="N137" t="str">
        <v>Kenya</v>
      </c>
      <c r="O137" t="str">
        <v>Nairobi</v>
      </c>
      <c r="P137">
        <v>3.6</v>
      </c>
      <c r="Q137">
        <v>1</v>
      </c>
      <c r="R137">
        <v>3.6999999999999998E-2</v>
      </c>
      <c r="S137">
        <v>0.22700000000000001</v>
      </c>
      <c r="T137">
        <v>1</v>
      </c>
      <c r="U137">
        <v>0</v>
      </c>
      <c r="V137">
        <v>365</v>
      </c>
      <c r="W137">
        <v>0</v>
      </c>
      <c r="X137">
        <v>365</v>
      </c>
      <c r="Y137">
        <v>0</v>
      </c>
      <c r="Z137">
        <v>0</v>
      </c>
      <c r="AA137">
        <v>0</v>
      </c>
      <c r="AB137">
        <v>0</v>
      </c>
      <c r="AC137">
        <v>0</v>
      </c>
      <c r="AD137">
        <v>0</v>
      </c>
      <c r="AE137">
        <v>1</v>
      </c>
      <c r="AF137">
        <v>0</v>
      </c>
      <c r="AG137">
        <v>0</v>
      </c>
      <c r="AH137">
        <v>0</v>
      </c>
      <c r="AI137">
        <v>0</v>
      </c>
      <c r="AJ137">
        <v>0</v>
      </c>
      <c r="AK137">
        <v>0</v>
      </c>
      <c r="AL137">
        <v>0</v>
      </c>
      <c r="AM137">
        <v>0</v>
      </c>
      <c r="AN137">
        <v>0</v>
      </c>
      <c r="AO137">
        <v>0</v>
      </c>
      <c r="AP137">
        <v>0</v>
      </c>
      <c r="AQ137">
        <v>0</v>
      </c>
      <c r="AR137">
        <v>0</v>
      </c>
      <c r="AS137">
        <v>0.82191780821917804</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1.7000000000000001E-2</v>
      </c>
      <c r="BW137">
        <v>0</v>
      </c>
      <c r="BX137">
        <v>0</v>
      </c>
      <c r="BY137">
        <v>0</v>
      </c>
      <c r="BZ137">
        <v>0</v>
      </c>
      <c r="CA137">
        <v>0</v>
      </c>
      <c r="CB137">
        <v>0</v>
      </c>
      <c r="CC137">
        <v>705</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1</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c r="KC137">
        <v>0</v>
      </c>
      <c r="KD137">
        <v>0</v>
      </c>
      <c r="KE137">
        <v>0</v>
      </c>
      <c r="KF137">
        <v>0</v>
      </c>
      <c r="KG137">
        <v>0</v>
      </c>
      <c r="KH137">
        <v>0</v>
      </c>
      <c r="KI137">
        <v>0</v>
      </c>
      <c r="KJ137">
        <v>0</v>
      </c>
      <c r="KK137">
        <v>0</v>
      </c>
      <c r="KL137">
        <v>0</v>
      </c>
      <c r="KM137">
        <v>0</v>
      </c>
      <c r="KN137">
        <v>0</v>
      </c>
      <c r="KO137">
        <v>0</v>
      </c>
      <c r="KP137">
        <v>0</v>
      </c>
      <c r="KQ137">
        <v>0</v>
      </c>
      <c r="KR137">
        <v>0</v>
      </c>
      <c r="KS137">
        <v>0</v>
      </c>
      <c r="KT137">
        <v>0</v>
      </c>
      <c r="KU137">
        <v>0</v>
      </c>
      <c r="KV137">
        <v>0</v>
      </c>
      <c r="KW137">
        <v>0</v>
      </c>
      <c r="KX137">
        <v>0</v>
      </c>
      <c r="KY137">
        <v>0</v>
      </c>
      <c r="KZ137">
        <v>0</v>
      </c>
      <c r="LA137">
        <v>0</v>
      </c>
      <c r="LB137">
        <v>0</v>
      </c>
      <c r="LC137">
        <v>0</v>
      </c>
      <c r="LD137">
        <v>0</v>
      </c>
      <c r="LE137">
        <v>0</v>
      </c>
      <c r="LF137">
        <v>0</v>
      </c>
      <c r="LG137">
        <v>0</v>
      </c>
      <c r="LH137">
        <v>1</v>
      </c>
      <c r="LI137">
        <v>1</v>
      </c>
      <c r="LJ137">
        <v>0</v>
      </c>
      <c r="LK137">
        <v>0</v>
      </c>
      <c r="LL137">
        <v>1</v>
      </c>
      <c r="LM137">
        <v>0.95</v>
      </c>
      <c r="LN137">
        <v>0</v>
      </c>
      <c r="LO137">
        <v>1</v>
      </c>
      <c r="LP137">
        <v>0.78</v>
      </c>
      <c r="LQ137">
        <v>0</v>
      </c>
      <c r="LR137">
        <v>0</v>
      </c>
      <c r="LS137">
        <v>0</v>
      </c>
      <c r="LT137">
        <v>0</v>
      </c>
      <c r="LU137">
        <v>0</v>
      </c>
      <c r="LV137">
        <v>0</v>
      </c>
      <c r="LW137">
        <v>0</v>
      </c>
      <c r="LX137">
        <v>0</v>
      </c>
      <c r="LY137">
        <v>4.4052863436123344</v>
      </c>
      <c r="LZ137">
        <v>0</v>
      </c>
      <c r="MA137">
        <v>0</v>
      </c>
      <c r="MB137">
        <v>0</v>
      </c>
      <c r="MC137">
        <v>0</v>
      </c>
      <c r="MD137">
        <v>0</v>
      </c>
      <c r="ME137">
        <v>0</v>
      </c>
      <c r="MF137">
        <v>0</v>
      </c>
      <c r="MG137">
        <v>0</v>
      </c>
      <c r="MH137">
        <v>0</v>
      </c>
      <c r="MI137">
        <v>0</v>
      </c>
      <c r="MJ137">
        <v>0</v>
      </c>
      <c r="MK137">
        <v>0</v>
      </c>
      <c r="ML137">
        <v>0</v>
      </c>
      <c r="MM137">
        <v>0</v>
      </c>
      <c r="MN137">
        <v>0</v>
      </c>
      <c r="MO137">
        <v>0</v>
      </c>
      <c r="MP137">
        <v>0</v>
      </c>
      <c r="MQ137">
        <v>0</v>
      </c>
    </row>
    <row r="138" spans="1:355" x14ac:dyDescent="0.2">
      <c r="A138" t="str">
        <v>GS Metered</v>
      </c>
      <c r="B138" t="str">
        <v>Gold Standard “Methodology for metered &amp; measured energy cooking devices”1, version 1.0 </v>
      </c>
      <c r="C138" t="str">
        <v>GS11507</v>
      </c>
      <c r="D138" t="str">
        <v>PDD</v>
      </c>
      <c r="E138">
        <v>0</v>
      </c>
      <c r="F138">
        <v>9642</v>
      </c>
      <c r="G138" t="str">
        <v>switch</v>
      </c>
      <c r="H138">
        <v>4.0199999999999996</v>
      </c>
      <c r="I138">
        <v>1.1013698630136985E-2</v>
      </c>
      <c r="J138">
        <v>1.1241098630136989E-2</v>
      </c>
      <c r="K138" t="str">
        <v>pellets</v>
      </c>
      <c r="L138">
        <v>1</v>
      </c>
      <c r="M138" t="str">
        <v>Sub-Saharan Africa</v>
      </c>
      <c r="N138" t="str">
        <v>Rwanda</v>
      </c>
      <c r="O138" t="str">
        <v>Kigali</v>
      </c>
      <c r="P138">
        <v>4.3</v>
      </c>
      <c r="Q138">
        <v>1</v>
      </c>
      <c r="R138">
        <v>0.48299999999999998</v>
      </c>
      <c r="S138">
        <v>0.501</v>
      </c>
      <c r="T138">
        <v>1</v>
      </c>
      <c r="U138">
        <v>0</v>
      </c>
      <c r="V138">
        <v>365</v>
      </c>
      <c r="W138">
        <v>0</v>
      </c>
      <c r="X138">
        <v>365</v>
      </c>
      <c r="Y138">
        <v>0</v>
      </c>
      <c r="Z138">
        <v>0</v>
      </c>
      <c r="AA138">
        <v>0</v>
      </c>
      <c r="AB138">
        <v>0</v>
      </c>
      <c r="AC138">
        <v>0</v>
      </c>
      <c r="AD138">
        <v>0</v>
      </c>
      <c r="AE138">
        <v>1</v>
      </c>
      <c r="AF138">
        <v>0</v>
      </c>
      <c r="AG138">
        <v>0</v>
      </c>
      <c r="AH138">
        <v>0</v>
      </c>
      <c r="AI138">
        <v>0</v>
      </c>
      <c r="AJ138">
        <v>0</v>
      </c>
      <c r="AK138">
        <v>0</v>
      </c>
      <c r="AL138">
        <v>0</v>
      </c>
      <c r="AM138">
        <v>0</v>
      </c>
      <c r="AN138">
        <v>0</v>
      </c>
      <c r="AO138">
        <v>0</v>
      </c>
      <c r="AP138">
        <v>0</v>
      </c>
      <c r="AQ138">
        <v>0</v>
      </c>
      <c r="AR138">
        <v>0</v>
      </c>
      <c r="AS138">
        <v>0.88767123287671235</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1.7000000000000001E-2</v>
      </c>
      <c r="BW138">
        <v>0</v>
      </c>
      <c r="BX138">
        <v>0</v>
      </c>
      <c r="BY138">
        <v>0</v>
      </c>
      <c r="BZ138">
        <v>0</v>
      </c>
      <c r="CA138">
        <v>0</v>
      </c>
      <c r="CB138">
        <v>0</v>
      </c>
      <c r="CC138">
        <v>745</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1</v>
      </c>
      <c r="FX138">
        <v>0</v>
      </c>
      <c r="FY138">
        <v>0</v>
      </c>
      <c r="FZ138">
        <v>0</v>
      </c>
      <c r="GA138">
        <v>0</v>
      </c>
      <c r="GB138">
        <v>0</v>
      </c>
      <c r="GC138">
        <v>0</v>
      </c>
      <c r="GD138">
        <v>0</v>
      </c>
      <c r="GE138">
        <v>0.82191780821917804</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1.7000000000000001E-2</v>
      </c>
      <c r="HN138">
        <v>0</v>
      </c>
      <c r="HO138">
        <v>0</v>
      </c>
      <c r="HP138">
        <v>0</v>
      </c>
      <c r="HQ138">
        <v>0</v>
      </c>
      <c r="HR138">
        <v>0</v>
      </c>
      <c r="HS138">
        <v>0</v>
      </c>
      <c r="HT138">
        <v>0.09</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0</v>
      </c>
      <c r="JX138">
        <v>0</v>
      </c>
      <c r="JY138">
        <v>0</v>
      </c>
      <c r="JZ138">
        <v>0</v>
      </c>
      <c r="KA138">
        <v>0</v>
      </c>
      <c r="KB138">
        <v>0</v>
      </c>
      <c r="KC138">
        <v>0</v>
      </c>
      <c r="KD138">
        <v>0</v>
      </c>
      <c r="KE138">
        <v>0</v>
      </c>
      <c r="KF138">
        <v>0</v>
      </c>
      <c r="KG138">
        <v>0</v>
      </c>
      <c r="KH138">
        <v>0</v>
      </c>
      <c r="KI138">
        <v>0</v>
      </c>
      <c r="KJ138">
        <v>0</v>
      </c>
      <c r="KK138">
        <v>0</v>
      </c>
      <c r="KL138">
        <v>0</v>
      </c>
      <c r="KM138">
        <v>0</v>
      </c>
      <c r="KN138">
        <v>0</v>
      </c>
      <c r="KO138">
        <v>0</v>
      </c>
      <c r="KP138">
        <v>0</v>
      </c>
      <c r="KQ138">
        <v>0</v>
      </c>
      <c r="KR138">
        <v>0</v>
      </c>
      <c r="KS138">
        <v>0</v>
      </c>
      <c r="KT138">
        <v>0</v>
      </c>
      <c r="KU138">
        <v>0</v>
      </c>
      <c r="KV138">
        <v>0</v>
      </c>
      <c r="KW138">
        <v>0</v>
      </c>
      <c r="KX138">
        <v>0</v>
      </c>
      <c r="KY138">
        <v>0</v>
      </c>
      <c r="KZ138">
        <v>0</v>
      </c>
      <c r="LA138">
        <v>0</v>
      </c>
      <c r="LB138">
        <v>0</v>
      </c>
      <c r="LC138">
        <v>0</v>
      </c>
      <c r="LD138">
        <v>0</v>
      </c>
      <c r="LE138">
        <v>0</v>
      </c>
      <c r="LF138">
        <v>0</v>
      </c>
      <c r="LG138">
        <v>0</v>
      </c>
      <c r="LH138">
        <v>1</v>
      </c>
      <c r="LI138">
        <v>1</v>
      </c>
      <c r="LJ138">
        <v>0</v>
      </c>
      <c r="LK138">
        <v>0</v>
      </c>
      <c r="LL138">
        <v>0</v>
      </c>
      <c r="LM138">
        <v>1</v>
      </c>
      <c r="LN138">
        <v>0</v>
      </c>
      <c r="LO138">
        <v>1</v>
      </c>
      <c r="LP138">
        <v>0.78</v>
      </c>
      <c r="LQ138">
        <v>0</v>
      </c>
      <c r="LR138">
        <v>0</v>
      </c>
      <c r="LS138">
        <v>0</v>
      </c>
      <c r="LT138">
        <v>0</v>
      </c>
      <c r="LU138">
        <v>0</v>
      </c>
      <c r="LV138">
        <v>0</v>
      </c>
      <c r="LW138">
        <v>0</v>
      </c>
      <c r="LX138">
        <v>0</v>
      </c>
      <c r="LY138">
        <v>1.996007984031936</v>
      </c>
      <c r="LZ138">
        <v>0</v>
      </c>
      <c r="MA138">
        <v>0</v>
      </c>
      <c r="MB138">
        <v>0</v>
      </c>
      <c r="MC138">
        <v>0</v>
      </c>
      <c r="MD138">
        <v>0</v>
      </c>
      <c r="ME138">
        <v>0</v>
      </c>
      <c r="MF138">
        <v>0</v>
      </c>
      <c r="MG138">
        <v>0</v>
      </c>
      <c r="MH138">
        <v>0</v>
      </c>
      <c r="MI138">
        <v>0</v>
      </c>
      <c r="MJ138">
        <v>0</v>
      </c>
      <c r="MK138">
        <v>0</v>
      </c>
      <c r="ML138">
        <v>0</v>
      </c>
      <c r="MM138">
        <v>0</v>
      </c>
      <c r="MN138">
        <v>0</v>
      </c>
      <c r="MO138">
        <v>0</v>
      </c>
      <c r="MP138">
        <v>0</v>
      </c>
      <c r="MQ138">
        <v>0</v>
      </c>
    </row>
    <row r="139" spans="1:355" x14ac:dyDescent="0.2">
      <c r="A139" t="str">
        <v>GS TPDDTEC</v>
      </c>
      <c r="B139" t="str">
        <v>GS TPDDTEC v 2.</v>
      </c>
      <c r="C139" t="str">
        <v>GS1146</v>
      </c>
      <c r="D139" t="str">
        <v>MP4</v>
      </c>
      <c r="E139" t="str">
        <v>monitoring firewood</v>
      </c>
      <c r="F139">
        <v>30055</v>
      </c>
      <c r="G139" t="str">
        <v>switch</v>
      </c>
      <c r="H139">
        <v>601.64</v>
      </c>
      <c r="I139">
        <v>3.5238129955568005E-3</v>
      </c>
      <c r="J139">
        <v>3.4505147267197421E-3</v>
      </c>
      <c r="K139" t="str">
        <v>gs_lpg</v>
      </c>
      <c r="L139">
        <v>1</v>
      </c>
      <c r="M139" t="str">
        <v>Sub-Saharan Africa</v>
      </c>
      <c r="N139" t="str">
        <v>Burkina Faso</v>
      </c>
      <c r="O139" t="str">
        <v>Kadiogo Province:</v>
      </c>
      <c r="P139">
        <v>5.9</v>
      </c>
      <c r="Q139">
        <v>0.9</v>
      </c>
      <c r="R139">
        <v>3.9E-2</v>
      </c>
      <c r="S139">
        <v>0.247</v>
      </c>
      <c r="T139">
        <v>170735.50746268657</v>
      </c>
      <c r="U139">
        <v>0</v>
      </c>
      <c r="V139">
        <v>1</v>
      </c>
      <c r="W139">
        <v>0</v>
      </c>
      <c r="X139">
        <v>170735.50746268657</v>
      </c>
      <c r="Y139">
        <v>1</v>
      </c>
      <c r="Z139">
        <v>0</v>
      </c>
      <c r="AA139">
        <v>0</v>
      </c>
      <c r="AB139">
        <v>0</v>
      </c>
      <c r="AC139">
        <v>0</v>
      </c>
      <c r="AD139">
        <v>0</v>
      </c>
      <c r="AE139">
        <v>0</v>
      </c>
      <c r="AF139">
        <v>0</v>
      </c>
      <c r="AG139">
        <v>0</v>
      </c>
      <c r="AH139">
        <v>0</v>
      </c>
      <c r="AI139">
        <v>0</v>
      </c>
      <c r="AJ139">
        <v>0</v>
      </c>
      <c r="AK139">
        <v>0</v>
      </c>
      <c r="AL139">
        <v>0</v>
      </c>
      <c r="AM139">
        <v>6.6569159732923824</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1.5599999999999999E-2</v>
      </c>
      <c r="BR139">
        <v>0</v>
      </c>
      <c r="BS139">
        <v>0</v>
      </c>
      <c r="BT139">
        <v>4.7300000000000002E-2</v>
      </c>
      <c r="BU139">
        <v>0</v>
      </c>
      <c r="BV139">
        <v>0</v>
      </c>
      <c r="BW139">
        <v>112</v>
      </c>
      <c r="BX139">
        <v>0</v>
      </c>
      <c r="BY139">
        <v>0</v>
      </c>
      <c r="BZ139">
        <v>112</v>
      </c>
      <c r="CA139">
        <v>0</v>
      </c>
      <c r="CB139">
        <v>0</v>
      </c>
      <c r="CC139">
        <v>0</v>
      </c>
      <c r="CD139">
        <v>37.25</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1</v>
      </c>
      <c r="FR139">
        <v>0</v>
      </c>
      <c r="FS139">
        <v>0</v>
      </c>
      <c r="FT139">
        <v>1</v>
      </c>
      <c r="FU139">
        <v>0</v>
      </c>
      <c r="FV139">
        <v>0</v>
      </c>
      <c r="FW139">
        <v>0</v>
      </c>
      <c r="FX139">
        <v>3.431259555717455</v>
      </c>
      <c r="FY139">
        <v>0</v>
      </c>
      <c r="FZ139">
        <v>0</v>
      </c>
      <c r="GA139">
        <v>0.28875000000000001</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1.5599999999999999E-2</v>
      </c>
      <c r="HI139">
        <v>0</v>
      </c>
      <c r="HJ139">
        <v>0</v>
      </c>
      <c r="HK139">
        <v>4.7300000000000002E-2</v>
      </c>
      <c r="HL139">
        <v>0</v>
      </c>
      <c r="HM139">
        <v>0</v>
      </c>
      <c r="HN139">
        <v>112</v>
      </c>
      <c r="HO139">
        <v>0</v>
      </c>
      <c r="HP139">
        <v>0</v>
      </c>
      <c r="HQ139">
        <v>112</v>
      </c>
      <c r="HR139">
        <v>0</v>
      </c>
      <c r="HS139">
        <v>0</v>
      </c>
      <c r="HT139">
        <v>0</v>
      </c>
      <c r="HU139">
        <v>37.25</v>
      </c>
      <c r="HV139">
        <v>0</v>
      </c>
      <c r="HW139">
        <v>0</v>
      </c>
      <c r="HX139">
        <v>37.25</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0</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c r="KC139">
        <v>0</v>
      </c>
      <c r="KD139">
        <v>0</v>
      </c>
      <c r="KE139">
        <v>0</v>
      </c>
      <c r="KF139">
        <v>0</v>
      </c>
      <c r="KG139">
        <v>0</v>
      </c>
      <c r="KH139">
        <v>0</v>
      </c>
      <c r="KI139">
        <v>0</v>
      </c>
      <c r="KJ139">
        <v>0</v>
      </c>
      <c r="KK139">
        <v>0</v>
      </c>
      <c r="KL139">
        <v>0</v>
      </c>
      <c r="KM139">
        <v>0</v>
      </c>
      <c r="KN139">
        <v>0</v>
      </c>
      <c r="KO139">
        <v>0</v>
      </c>
      <c r="KP139">
        <v>0</v>
      </c>
      <c r="KQ139">
        <v>0</v>
      </c>
      <c r="KR139">
        <v>0</v>
      </c>
      <c r="KS139">
        <v>0</v>
      </c>
      <c r="KT139">
        <v>0</v>
      </c>
      <c r="KU139">
        <v>0</v>
      </c>
      <c r="KV139">
        <v>0</v>
      </c>
      <c r="KW139">
        <v>0</v>
      </c>
      <c r="KX139">
        <v>0</v>
      </c>
      <c r="KY139">
        <v>0</v>
      </c>
      <c r="KZ139">
        <v>0</v>
      </c>
      <c r="LA139">
        <v>0</v>
      </c>
      <c r="LB139">
        <v>0</v>
      </c>
      <c r="LC139">
        <v>0</v>
      </c>
      <c r="LD139">
        <v>0</v>
      </c>
      <c r="LE139">
        <v>0</v>
      </c>
      <c r="LF139">
        <v>0</v>
      </c>
      <c r="LG139">
        <v>0</v>
      </c>
      <c r="LH139">
        <v>0.74</v>
      </c>
      <c r="LI139">
        <v>0.95</v>
      </c>
      <c r="LJ139">
        <v>0</v>
      </c>
      <c r="LK139">
        <v>0</v>
      </c>
      <c r="LL139">
        <v>0</v>
      </c>
      <c r="LM139">
        <v>1</v>
      </c>
      <c r="LN139">
        <v>0</v>
      </c>
      <c r="LO139">
        <v>1</v>
      </c>
      <c r="LP139">
        <v>1</v>
      </c>
      <c r="LQ139">
        <v>0</v>
      </c>
      <c r="LR139">
        <v>0</v>
      </c>
      <c r="LS139">
        <v>0</v>
      </c>
      <c r="LT139">
        <v>0</v>
      </c>
      <c r="LU139">
        <v>0</v>
      </c>
      <c r="LV139">
        <v>0</v>
      </c>
      <c r="LW139">
        <v>0</v>
      </c>
      <c r="LX139">
        <v>0</v>
      </c>
      <c r="LY139">
        <v>3.6437246963562755</v>
      </c>
      <c r="LZ139">
        <v>0</v>
      </c>
      <c r="MA139">
        <v>0</v>
      </c>
      <c r="MB139">
        <v>0</v>
      </c>
      <c r="MC139">
        <v>0</v>
      </c>
      <c r="MD139">
        <v>0</v>
      </c>
      <c r="ME139">
        <v>0</v>
      </c>
      <c r="MF139">
        <v>0</v>
      </c>
      <c r="MG139">
        <v>0</v>
      </c>
      <c r="MH139">
        <v>0</v>
      </c>
      <c r="MI139">
        <v>0</v>
      </c>
      <c r="MJ139">
        <v>0</v>
      </c>
      <c r="MK139">
        <v>0</v>
      </c>
      <c r="ML139">
        <v>0</v>
      </c>
      <c r="MM139">
        <v>0</v>
      </c>
      <c r="MN139">
        <v>0</v>
      </c>
      <c r="MO139">
        <v>0</v>
      </c>
      <c r="MP139">
        <v>0</v>
      </c>
      <c r="MQ139">
        <v>0</v>
      </c>
    </row>
    <row r="140" spans="1:355" x14ac:dyDescent="0.2">
      <c r="A140" t="str">
        <v>GS TPDDTEC</v>
      </c>
      <c r="B140" t="str">
        <v>GS TPDDTEC v 2.</v>
      </c>
      <c r="C140" t="str">
        <v>GS1146</v>
      </c>
      <c r="D140" t="str">
        <v>MP4</v>
      </c>
      <c r="E140" t="str">
        <v>monitoring charcoal</v>
      </c>
      <c r="F140">
        <v>30055</v>
      </c>
      <c r="G140" t="str">
        <v>switch</v>
      </c>
      <c r="H140">
        <v>6557.32</v>
      </c>
      <c r="I140">
        <v>1.1183012382675722E-2</v>
      </c>
      <c r="J140">
        <v>1.1499344055667189E-2</v>
      </c>
      <c r="K140" t="str">
        <v>gs_lpg</v>
      </c>
      <c r="L140">
        <v>1</v>
      </c>
      <c r="M140" t="str">
        <v>Sub-Saharan Africa</v>
      </c>
      <c r="N140" t="str">
        <v>Burkina Faso</v>
      </c>
      <c r="O140" t="str">
        <v>Kadiogo Province:</v>
      </c>
      <c r="P140">
        <v>5.9</v>
      </c>
      <c r="Q140">
        <v>0.9</v>
      </c>
      <c r="R140">
        <v>3.9E-2</v>
      </c>
      <c r="S140">
        <v>0.247</v>
      </c>
      <c r="T140">
        <v>586364.36906377203</v>
      </c>
      <c r="U140">
        <v>0</v>
      </c>
      <c r="V140">
        <v>1</v>
      </c>
      <c r="W140">
        <v>0</v>
      </c>
      <c r="X140">
        <v>586364.36906377203</v>
      </c>
      <c r="Y140">
        <v>1</v>
      </c>
      <c r="Z140">
        <v>1</v>
      </c>
      <c r="AA140">
        <v>0</v>
      </c>
      <c r="AB140">
        <v>0</v>
      </c>
      <c r="AC140">
        <v>0</v>
      </c>
      <c r="AD140">
        <v>0</v>
      </c>
      <c r="AE140">
        <v>0</v>
      </c>
      <c r="AF140">
        <v>0</v>
      </c>
      <c r="AG140">
        <v>0</v>
      </c>
      <c r="AH140">
        <v>0</v>
      </c>
      <c r="AI140">
        <v>0</v>
      </c>
      <c r="AJ140">
        <v>0</v>
      </c>
      <c r="AK140">
        <v>0</v>
      </c>
      <c r="AL140">
        <v>0</v>
      </c>
      <c r="AM140">
        <v>2.1996800000000003</v>
      </c>
      <c r="AN140">
        <v>2.5237400000000001</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1.5599999999999999E-2</v>
      </c>
      <c r="BR140">
        <v>2.9499999999999998E-2</v>
      </c>
      <c r="BS140">
        <v>0</v>
      </c>
      <c r="BT140">
        <v>4.7300000000000002E-2</v>
      </c>
      <c r="BU140">
        <v>0</v>
      </c>
      <c r="BV140">
        <v>0</v>
      </c>
      <c r="BW140">
        <v>112</v>
      </c>
      <c r="BX140">
        <v>487.2</v>
      </c>
      <c r="BY140">
        <v>0</v>
      </c>
      <c r="BZ140">
        <v>487.2</v>
      </c>
      <c r="CA140">
        <v>0</v>
      </c>
      <c r="CB140">
        <v>0</v>
      </c>
      <c r="CC140">
        <v>0</v>
      </c>
      <c r="CD140">
        <v>37.25</v>
      </c>
      <c r="CE140">
        <v>162.05000000000001</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1</v>
      </c>
      <c r="FR140">
        <v>1</v>
      </c>
      <c r="FS140">
        <v>0</v>
      </c>
      <c r="FT140">
        <v>1</v>
      </c>
      <c r="FU140">
        <v>0</v>
      </c>
      <c r="FV140">
        <v>0</v>
      </c>
      <c r="FW140">
        <v>0</v>
      </c>
      <c r="FX140">
        <v>0.27496000000000004</v>
      </c>
      <c r="FY140">
        <v>0.99182000000000015</v>
      </c>
      <c r="FZ140">
        <v>0</v>
      </c>
      <c r="GA140">
        <v>0.54010000000000002</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1.5599999999999999E-2</v>
      </c>
      <c r="HI140">
        <v>2.9499999999999998E-2</v>
      </c>
      <c r="HJ140">
        <v>0</v>
      </c>
      <c r="HK140">
        <v>4.7300000000000002E-2</v>
      </c>
      <c r="HL140">
        <v>0</v>
      </c>
      <c r="HM140">
        <v>0</v>
      </c>
      <c r="HN140">
        <v>112</v>
      </c>
      <c r="HO140">
        <v>487.2</v>
      </c>
      <c r="HP140">
        <v>0</v>
      </c>
      <c r="HQ140">
        <v>438.48</v>
      </c>
      <c r="HR140">
        <v>0</v>
      </c>
      <c r="HS140">
        <v>0</v>
      </c>
      <c r="HT140">
        <v>0</v>
      </c>
      <c r="HU140">
        <v>37.25</v>
      </c>
      <c r="HV140">
        <v>162.05000000000001</v>
      </c>
      <c r="HW140">
        <v>0</v>
      </c>
      <c r="HX140">
        <v>145.80000000000001</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v>0</v>
      </c>
      <c r="KF140">
        <v>0</v>
      </c>
      <c r="KG140">
        <v>0</v>
      </c>
      <c r="KH140">
        <v>0</v>
      </c>
      <c r="KI140">
        <v>0</v>
      </c>
      <c r="KJ140">
        <v>0</v>
      </c>
      <c r="KK140">
        <v>0</v>
      </c>
      <c r="KL140">
        <v>0</v>
      </c>
      <c r="KM140">
        <v>0</v>
      </c>
      <c r="KN140">
        <v>0</v>
      </c>
      <c r="KO140">
        <v>0</v>
      </c>
      <c r="KP140">
        <v>0</v>
      </c>
      <c r="KQ140">
        <v>0</v>
      </c>
      <c r="KR140">
        <v>0</v>
      </c>
      <c r="KS140">
        <v>0</v>
      </c>
      <c r="KT140">
        <v>0</v>
      </c>
      <c r="KU140">
        <v>0</v>
      </c>
      <c r="KV140">
        <v>0</v>
      </c>
      <c r="KW140">
        <v>0</v>
      </c>
      <c r="KX140">
        <v>0</v>
      </c>
      <c r="KY140">
        <v>0</v>
      </c>
      <c r="KZ140">
        <v>0</v>
      </c>
      <c r="LA140">
        <v>0</v>
      </c>
      <c r="LB140">
        <v>0</v>
      </c>
      <c r="LC140">
        <v>0</v>
      </c>
      <c r="LD140">
        <v>0</v>
      </c>
      <c r="LE140">
        <v>0</v>
      </c>
      <c r="LF140">
        <v>0</v>
      </c>
      <c r="LG140">
        <v>0</v>
      </c>
      <c r="LH140">
        <v>0.74</v>
      </c>
      <c r="LI140">
        <v>0.95</v>
      </c>
      <c r="LJ140">
        <v>0</v>
      </c>
      <c r="LK140">
        <v>0</v>
      </c>
      <c r="LL140">
        <v>0</v>
      </c>
      <c r="LM140">
        <v>1</v>
      </c>
      <c r="LN140">
        <v>0</v>
      </c>
      <c r="LO140">
        <v>1</v>
      </c>
      <c r="LP140">
        <v>1</v>
      </c>
      <c r="LQ140">
        <v>0</v>
      </c>
      <c r="LR140">
        <v>0</v>
      </c>
      <c r="LS140">
        <v>0</v>
      </c>
      <c r="LT140">
        <v>0</v>
      </c>
      <c r="LU140">
        <v>0</v>
      </c>
      <c r="LV140">
        <v>0</v>
      </c>
      <c r="LW140">
        <v>0</v>
      </c>
      <c r="LX140">
        <v>0</v>
      </c>
      <c r="LY140">
        <v>3.6437246963562755</v>
      </c>
      <c r="LZ140">
        <v>0</v>
      </c>
      <c r="MA140">
        <v>0</v>
      </c>
      <c r="MB140">
        <v>0</v>
      </c>
      <c r="MC140">
        <v>0</v>
      </c>
      <c r="MD140">
        <v>0</v>
      </c>
      <c r="ME140">
        <v>0</v>
      </c>
      <c r="MF140">
        <v>0</v>
      </c>
      <c r="MG140">
        <v>0</v>
      </c>
      <c r="MH140">
        <v>0</v>
      </c>
      <c r="MI140">
        <v>0</v>
      </c>
      <c r="MJ140">
        <v>0</v>
      </c>
      <c r="MK140">
        <v>0</v>
      </c>
      <c r="ML140">
        <v>0</v>
      </c>
      <c r="MM140">
        <v>0</v>
      </c>
      <c r="MN140">
        <v>0</v>
      </c>
      <c r="MO140">
        <v>0</v>
      </c>
      <c r="MP140">
        <v>0</v>
      </c>
      <c r="MQ140">
        <v>0</v>
      </c>
    </row>
    <row r="141" spans="1:355" x14ac:dyDescent="0.2">
      <c r="A141" t="str">
        <v>GS TPDDTEC</v>
      </c>
      <c r="B141" t="str">
        <v>GS TPDDTEC v 2.</v>
      </c>
      <c r="C141" t="str">
        <v>GS1146</v>
      </c>
      <c r="D141" t="str">
        <v>MP4</v>
      </c>
      <c r="E141" t="str">
        <v>monitoring LPG only</v>
      </c>
      <c r="F141">
        <v>30055</v>
      </c>
      <c r="G141" t="str">
        <v>switch</v>
      </c>
      <c r="H141">
        <v>4716.2700000000004</v>
      </c>
      <c r="I141">
        <v>1.0682429602179256E-2</v>
      </c>
      <c r="J141">
        <v>1.09262363196735E-2</v>
      </c>
      <c r="K141" t="str">
        <v>gs_lpg</v>
      </c>
      <c r="L141">
        <v>1</v>
      </c>
      <c r="M141" t="str">
        <v>Sub-Saharan Africa</v>
      </c>
      <c r="N141" t="str">
        <v>Burkina Faso</v>
      </c>
      <c r="O141" t="str">
        <v>Kadiogo Province:</v>
      </c>
      <c r="P141">
        <v>5.9</v>
      </c>
      <c r="Q141">
        <v>0.9</v>
      </c>
      <c r="R141">
        <v>3.9E-2</v>
      </c>
      <c r="S141">
        <v>0.247</v>
      </c>
      <c r="T141">
        <v>441497.87788331066</v>
      </c>
      <c r="U141">
        <v>0</v>
      </c>
      <c r="V141">
        <v>1</v>
      </c>
      <c r="W141">
        <v>0</v>
      </c>
      <c r="X141">
        <v>441497.87788331066</v>
      </c>
      <c r="Y141">
        <v>1</v>
      </c>
      <c r="Z141">
        <v>1</v>
      </c>
      <c r="AA141">
        <v>0</v>
      </c>
      <c r="AB141">
        <v>0</v>
      </c>
      <c r="AC141">
        <v>0</v>
      </c>
      <c r="AD141">
        <v>0</v>
      </c>
      <c r="AE141">
        <v>0</v>
      </c>
      <c r="AF141">
        <v>0</v>
      </c>
      <c r="AG141">
        <v>0</v>
      </c>
      <c r="AH141">
        <v>0</v>
      </c>
      <c r="AI141">
        <v>0</v>
      </c>
      <c r="AJ141">
        <v>0</v>
      </c>
      <c r="AK141">
        <v>0</v>
      </c>
      <c r="AL141">
        <v>0</v>
      </c>
      <c r="AM141">
        <v>7.98</v>
      </c>
      <c r="AN141">
        <v>3.15E-2</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1.5599999999999999E-2</v>
      </c>
      <c r="BR141">
        <v>2.9499999999999998E-2</v>
      </c>
      <c r="BS141">
        <v>0</v>
      </c>
      <c r="BT141">
        <v>4.7300000000000002E-2</v>
      </c>
      <c r="BU141">
        <v>0</v>
      </c>
      <c r="BV141">
        <v>0</v>
      </c>
      <c r="BW141">
        <v>112</v>
      </c>
      <c r="BX141">
        <v>487.2</v>
      </c>
      <c r="BY141">
        <v>0</v>
      </c>
      <c r="BZ141">
        <v>112</v>
      </c>
      <c r="CA141">
        <v>0</v>
      </c>
      <c r="CB141">
        <v>0</v>
      </c>
      <c r="CC141">
        <v>0</v>
      </c>
      <c r="CD141">
        <v>37.25</v>
      </c>
      <c r="CE141">
        <v>162.05000000000001</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1</v>
      </c>
      <c r="FU141">
        <v>0</v>
      </c>
      <c r="FV141">
        <v>0</v>
      </c>
      <c r="FW141">
        <v>0</v>
      </c>
      <c r="FX141">
        <v>0</v>
      </c>
      <c r="FY141">
        <v>0</v>
      </c>
      <c r="FZ141">
        <v>0</v>
      </c>
      <c r="GA141">
        <v>0.4617</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0</v>
      </c>
      <c r="GW141">
        <v>0</v>
      </c>
      <c r="GX141">
        <v>0</v>
      </c>
      <c r="GY141">
        <v>0</v>
      </c>
      <c r="GZ141">
        <v>0</v>
      </c>
      <c r="HA141">
        <v>0</v>
      </c>
      <c r="HB141">
        <v>0</v>
      </c>
      <c r="HC141">
        <v>0</v>
      </c>
      <c r="HD141">
        <v>0</v>
      </c>
      <c r="HE141">
        <v>0</v>
      </c>
      <c r="HF141">
        <v>0</v>
      </c>
      <c r="HG141">
        <v>0</v>
      </c>
      <c r="HH141">
        <v>1.5599999999999999E-2</v>
      </c>
      <c r="HI141">
        <v>2.9499999999999998E-2</v>
      </c>
      <c r="HJ141">
        <v>0</v>
      </c>
      <c r="HK141">
        <v>4.7300000000000002E-2</v>
      </c>
      <c r="HL141">
        <v>0</v>
      </c>
      <c r="HM141">
        <v>0</v>
      </c>
      <c r="HN141">
        <v>112</v>
      </c>
      <c r="HO141">
        <v>487.2</v>
      </c>
      <c r="HP141">
        <v>0</v>
      </c>
      <c r="HQ141">
        <v>100.8</v>
      </c>
      <c r="HR141">
        <v>0</v>
      </c>
      <c r="HS141">
        <v>0</v>
      </c>
      <c r="HT141">
        <v>0</v>
      </c>
      <c r="HU141">
        <v>37.25</v>
      </c>
      <c r="HV141">
        <v>162.05000000000001</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v>0</v>
      </c>
      <c r="KF141">
        <v>0</v>
      </c>
      <c r="KG141">
        <v>0</v>
      </c>
      <c r="KH141">
        <v>0</v>
      </c>
      <c r="KI141">
        <v>0</v>
      </c>
      <c r="KJ141">
        <v>0</v>
      </c>
      <c r="KK141">
        <v>0</v>
      </c>
      <c r="KL141">
        <v>0</v>
      </c>
      <c r="KM141">
        <v>0</v>
      </c>
      <c r="KN141">
        <v>0</v>
      </c>
      <c r="KO141">
        <v>0</v>
      </c>
      <c r="KP141">
        <v>0</v>
      </c>
      <c r="KQ141">
        <v>0</v>
      </c>
      <c r="KR141">
        <v>0</v>
      </c>
      <c r="KS141">
        <v>0</v>
      </c>
      <c r="KT141">
        <v>0</v>
      </c>
      <c r="KU141">
        <v>0</v>
      </c>
      <c r="KV141">
        <v>0</v>
      </c>
      <c r="KW141">
        <v>0</v>
      </c>
      <c r="KX141">
        <v>0</v>
      </c>
      <c r="KY141">
        <v>0</v>
      </c>
      <c r="KZ141">
        <v>0</v>
      </c>
      <c r="LA141">
        <v>0</v>
      </c>
      <c r="LB141">
        <v>0</v>
      </c>
      <c r="LC141">
        <v>0</v>
      </c>
      <c r="LD141">
        <v>0</v>
      </c>
      <c r="LE141">
        <v>0</v>
      </c>
      <c r="LF141">
        <v>0</v>
      </c>
      <c r="LG141">
        <v>0</v>
      </c>
      <c r="LH141">
        <v>0.74</v>
      </c>
      <c r="LI141">
        <v>0.95</v>
      </c>
      <c r="LJ141">
        <v>0</v>
      </c>
      <c r="LK141">
        <v>0</v>
      </c>
      <c r="LL141">
        <v>0</v>
      </c>
      <c r="LM141">
        <v>1</v>
      </c>
      <c r="LN141">
        <v>0</v>
      </c>
      <c r="LO141">
        <v>1</v>
      </c>
      <c r="LP141">
        <v>1</v>
      </c>
      <c r="LQ141">
        <v>0</v>
      </c>
      <c r="LR141">
        <v>0</v>
      </c>
      <c r="LS141">
        <v>0</v>
      </c>
      <c r="LT141">
        <v>0</v>
      </c>
      <c r="LU141">
        <v>0</v>
      </c>
      <c r="LV141">
        <v>0</v>
      </c>
      <c r="LW141">
        <v>0</v>
      </c>
      <c r="LX141">
        <v>0</v>
      </c>
      <c r="LY141">
        <v>3.6437246963562755</v>
      </c>
      <c r="LZ141">
        <v>0</v>
      </c>
      <c r="MA141">
        <v>0</v>
      </c>
      <c r="MB141">
        <v>0</v>
      </c>
      <c r="MC141">
        <v>0</v>
      </c>
      <c r="MD141">
        <v>0</v>
      </c>
      <c r="ME141">
        <v>0</v>
      </c>
      <c r="MF141">
        <v>0</v>
      </c>
      <c r="MG141">
        <v>0</v>
      </c>
      <c r="MH141">
        <v>0</v>
      </c>
      <c r="MI141">
        <v>0</v>
      </c>
      <c r="MJ141">
        <v>0</v>
      </c>
      <c r="MK141">
        <v>0</v>
      </c>
      <c r="ML141">
        <v>0</v>
      </c>
      <c r="MM141">
        <v>0</v>
      </c>
      <c r="MN141">
        <v>0</v>
      </c>
      <c r="MO141">
        <v>0</v>
      </c>
      <c r="MP141">
        <v>0</v>
      </c>
      <c r="MQ141">
        <v>0</v>
      </c>
    </row>
    <row r="142" spans="1:355" x14ac:dyDescent="0.2">
      <c r="A142" t="str">
        <v>GS TPDDTEC</v>
      </c>
      <c r="B142" t="str">
        <v>GS TPDDTEC v 2.</v>
      </c>
      <c r="C142" t="str">
        <v>GS1146</v>
      </c>
      <c r="D142" t="str">
        <v>MP4</v>
      </c>
      <c r="E142" t="str">
        <v>commercial</v>
      </c>
      <c r="F142">
        <v>30055</v>
      </c>
      <c r="G142" t="str">
        <v>switch</v>
      </c>
      <c r="H142">
        <v>60.77</v>
      </c>
      <c r="I142">
        <v>3.5237134263444402E-3</v>
      </c>
      <c r="J142">
        <v>3.4505147267197421E-3</v>
      </c>
      <c r="K142" t="str">
        <v>gs_lpg</v>
      </c>
      <c r="L142">
        <v>1</v>
      </c>
      <c r="M142" t="str">
        <v>Sub-Saharan Africa</v>
      </c>
      <c r="N142" t="str">
        <v>Burkina Faso</v>
      </c>
      <c r="O142" t="str">
        <v>Kadiogo Province:</v>
      </c>
      <c r="P142">
        <v>5.9</v>
      </c>
      <c r="Q142">
        <v>0.9</v>
      </c>
      <c r="R142">
        <v>3.9E-2</v>
      </c>
      <c r="S142">
        <v>0.247</v>
      </c>
      <c r="T142">
        <v>17246.010854816825</v>
      </c>
      <c r="U142">
        <v>0</v>
      </c>
      <c r="V142">
        <v>1</v>
      </c>
      <c r="W142">
        <v>0</v>
      </c>
      <c r="X142">
        <v>17246.010854816825</v>
      </c>
      <c r="Y142">
        <v>1</v>
      </c>
      <c r="Z142">
        <v>0</v>
      </c>
      <c r="AA142">
        <v>0</v>
      </c>
      <c r="AB142">
        <v>0</v>
      </c>
      <c r="AC142">
        <v>0</v>
      </c>
      <c r="AD142">
        <v>0</v>
      </c>
      <c r="AE142">
        <v>0</v>
      </c>
      <c r="AF142">
        <v>0</v>
      </c>
      <c r="AG142">
        <v>0</v>
      </c>
      <c r="AH142">
        <v>0</v>
      </c>
      <c r="AI142">
        <v>0</v>
      </c>
      <c r="AJ142">
        <v>0</v>
      </c>
      <c r="AK142">
        <v>0</v>
      </c>
      <c r="AL142">
        <v>0</v>
      </c>
      <c r="AM142">
        <v>6.6569159732923824</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1.5599999999999999E-2</v>
      </c>
      <c r="BR142">
        <v>0</v>
      </c>
      <c r="BS142">
        <v>0</v>
      </c>
      <c r="BT142">
        <v>4.7300000000000002E-2</v>
      </c>
      <c r="BU142">
        <v>0</v>
      </c>
      <c r="BV142">
        <v>0</v>
      </c>
      <c r="BW142">
        <v>112</v>
      </c>
      <c r="BX142">
        <v>0</v>
      </c>
      <c r="BY142">
        <v>0</v>
      </c>
      <c r="BZ142">
        <v>112</v>
      </c>
      <c r="CA142">
        <v>0</v>
      </c>
      <c r="CB142">
        <v>0</v>
      </c>
      <c r="CC142">
        <v>0</v>
      </c>
      <c r="CD142">
        <v>37.25</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1</v>
      </c>
      <c r="FR142">
        <v>0</v>
      </c>
      <c r="FS142">
        <v>0</v>
      </c>
      <c r="FT142">
        <v>1</v>
      </c>
      <c r="FU142">
        <v>0</v>
      </c>
      <c r="FV142">
        <v>0</v>
      </c>
      <c r="FW142">
        <v>0</v>
      </c>
      <c r="FX142">
        <v>3.431259555717455</v>
      </c>
      <c r="FY142">
        <v>0</v>
      </c>
      <c r="FZ142">
        <v>0</v>
      </c>
      <c r="GA142">
        <v>0.28875000000000001</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1.5599999999999999E-2</v>
      </c>
      <c r="HI142">
        <v>0</v>
      </c>
      <c r="HJ142">
        <v>0</v>
      </c>
      <c r="HK142">
        <v>4.7300000000000002E-2</v>
      </c>
      <c r="HL142">
        <v>0</v>
      </c>
      <c r="HM142">
        <v>0</v>
      </c>
      <c r="HN142">
        <v>112</v>
      </c>
      <c r="HO142">
        <v>0</v>
      </c>
      <c r="HP142">
        <v>0</v>
      </c>
      <c r="HQ142">
        <v>112</v>
      </c>
      <c r="HR142">
        <v>0</v>
      </c>
      <c r="HS142">
        <v>0</v>
      </c>
      <c r="HT142">
        <v>0</v>
      </c>
      <c r="HU142">
        <v>37.25</v>
      </c>
      <c r="HV142">
        <v>0</v>
      </c>
      <c r="HW142">
        <v>0</v>
      </c>
      <c r="HX142">
        <v>37.25</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c r="KC142">
        <v>0</v>
      </c>
      <c r="KD142">
        <v>0</v>
      </c>
      <c r="KE142">
        <v>0</v>
      </c>
      <c r="KF142">
        <v>0</v>
      </c>
      <c r="KG142">
        <v>0</v>
      </c>
      <c r="KH142">
        <v>0</v>
      </c>
      <c r="KI142">
        <v>0</v>
      </c>
      <c r="KJ142">
        <v>0</v>
      </c>
      <c r="KK142">
        <v>0</v>
      </c>
      <c r="KL142">
        <v>0</v>
      </c>
      <c r="KM142">
        <v>0</v>
      </c>
      <c r="KN142">
        <v>0</v>
      </c>
      <c r="KO142">
        <v>0</v>
      </c>
      <c r="KP142">
        <v>0</v>
      </c>
      <c r="KQ142">
        <v>0</v>
      </c>
      <c r="KR142">
        <v>0</v>
      </c>
      <c r="KS142">
        <v>0</v>
      </c>
      <c r="KT142">
        <v>0</v>
      </c>
      <c r="KU142">
        <v>0</v>
      </c>
      <c r="KV142">
        <v>0</v>
      </c>
      <c r="KW142">
        <v>0</v>
      </c>
      <c r="KX142">
        <v>0</v>
      </c>
      <c r="KY142">
        <v>0</v>
      </c>
      <c r="KZ142">
        <v>0</v>
      </c>
      <c r="LA142">
        <v>0</v>
      </c>
      <c r="LB142">
        <v>0</v>
      </c>
      <c r="LC142">
        <v>0</v>
      </c>
      <c r="LD142">
        <v>0</v>
      </c>
      <c r="LE142">
        <v>0</v>
      </c>
      <c r="LF142">
        <v>0</v>
      </c>
      <c r="LG142">
        <v>0</v>
      </c>
      <c r="LH142">
        <v>0.74</v>
      </c>
      <c r="LI142">
        <v>0.95</v>
      </c>
      <c r="LJ142">
        <v>0</v>
      </c>
      <c r="LK142">
        <v>0</v>
      </c>
      <c r="LL142">
        <v>0</v>
      </c>
      <c r="LM142">
        <v>1</v>
      </c>
      <c r="LN142">
        <v>0</v>
      </c>
      <c r="LO142">
        <v>1</v>
      </c>
      <c r="LP142">
        <v>1</v>
      </c>
      <c r="LQ142">
        <v>0</v>
      </c>
      <c r="LR142">
        <v>0</v>
      </c>
      <c r="LS142">
        <v>0</v>
      </c>
      <c r="LT142">
        <v>0</v>
      </c>
      <c r="LU142">
        <v>0</v>
      </c>
      <c r="LV142">
        <v>0</v>
      </c>
      <c r="LW142">
        <v>0</v>
      </c>
      <c r="LX142">
        <v>0</v>
      </c>
      <c r="LY142">
        <v>3.6437246963562755</v>
      </c>
      <c r="LZ142">
        <v>0</v>
      </c>
      <c r="MA142">
        <v>0</v>
      </c>
      <c r="MB142">
        <v>0</v>
      </c>
      <c r="MC142">
        <v>0</v>
      </c>
      <c r="MD142">
        <v>0</v>
      </c>
      <c r="ME142">
        <v>0</v>
      </c>
      <c r="MF142">
        <v>0</v>
      </c>
      <c r="MG142">
        <v>0</v>
      </c>
      <c r="MH142">
        <v>0</v>
      </c>
      <c r="MI142">
        <v>0</v>
      </c>
      <c r="MJ142">
        <v>0</v>
      </c>
      <c r="MK142">
        <v>0</v>
      </c>
      <c r="ML142">
        <v>0</v>
      </c>
      <c r="MM142">
        <v>0</v>
      </c>
      <c r="MN142">
        <v>0</v>
      </c>
      <c r="MO142">
        <v>0</v>
      </c>
      <c r="MP142">
        <v>0</v>
      </c>
      <c r="MQ142">
        <v>0</v>
      </c>
    </row>
    <row r="143" spans="1:355" x14ac:dyDescent="0.2">
      <c r="A143" t="str">
        <v>GS TPDDTEC</v>
      </c>
      <c r="B143" t="str">
        <v>GS TPDDTEC v 4</v>
      </c>
      <c r="C143" t="str">
        <v>GS 11330</v>
      </c>
      <c r="D143" t="str">
        <v>PDD</v>
      </c>
      <c r="E143">
        <v>0</v>
      </c>
      <c r="F143">
        <v>288563</v>
      </c>
      <c r="G143" t="str">
        <v>switch</v>
      </c>
      <c r="H143">
        <v>5.1000000000000004E-3</v>
      </c>
      <c r="I143">
        <v>5.1000000000000004E-3</v>
      </c>
      <c r="J143">
        <v>4.8259601561815059E-3</v>
      </c>
      <c r="K143" t="str">
        <v>gs_lpg</v>
      </c>
      <c r="L143">
        <v>1</v>
      </c>
      <c r="M143" t="str">
        <v>Sub-Saharan Africa</v>
      </c>
      <c r="N143" t="str">
        <v>Kenya</v>
      </c>
      <c r="O143" t="str">
        <v>Kenya tot</v>
      </c>
      <c r="P143">
        <v>3.6</v>
      </c>
      <c r="Q143">
        <v>0.94469999999999998</v>
      </c>
      <c r="R143">
        <v>0.54200000000000004</v>
      </c>
      <c r="S143">
        <v>0.63900000000000001</v>
      </c>
      <c r="T143">
        <v>1</v>
      </c>
      <c r="U143">
        <v>0</v>
      </c>
      <c r="V143">
        <v>1</v>
      </c>
      <c r="W143">
        <v>0</v>
      </c>
      <c r="X143">
        <v>1</v>
      </c>
      <c r="Y143">
        <v>1</v>
      </c>
      <c r="Z143">
        <v>1</v>
      </c>
      <c r="AA143">
        <v>1</v>
      </c>
      <c r="AB143">
        <v>0</v>
      </c>
      <c r="AC143">
        <v>0</v>
      </c>
      <c r="AD143">
        <v>0</v>
      </c>
      <c r="AE143">
        <v>0</v>
      </c>
      <c r="AF143">
        <v>0</v>
      </c>
      <c r="AG143">
        <v>0</v>
      </c>
      <c r="AH143">
        <v>0</v>
      </c>
      <c r="AI143">
        <v>0</v>
      </c>
      <c r="AJ143">
        <v>0</v>
      </c>
      <c r="AK143">
        <v>0</v>
      </c>
      <c r="AL143">
        <v>0</v>
      </c>
      <c r="AM143">
        <v>1.8904109589041098</v>
      </c>
      <c r="AN143">
        <v>0.465753424657534</v>
      </c>
      <c r="AO143">
        <v>0.16986301369862999</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1.5599999999999999E-2</v>
      </c>
      <c r="BR143">
        <v>2.9499999999999998E-2</v>
      </c>
      <c r="BS143">
        <v>4.3799999999999999E-2</v>
      </c>
      <c r="BT143">
        <v>0</v>
      </c>
      <c r="BU143">
        <v>0</v>
      </c>
      <c r="BV143">
        <v>0</v>
      </c>
      <c r="BW143">
        <v>112</v>
      </c>
      <c r="BX143">
        <v>197.15</v>
      </c>
      <c r="BY143">
        <v>71.900000000000006</v>
      </c>
      <c r="BZ143">
        <v>0</v>
      </c>
      <c r="CA143">
        <v>0</v>
      </c>
      <c r="CB143">
        <v>0</v>
      </c>
      <c r="CC143">
        <v>0</v>
      </c>
      <c r="CD143">
        <v>9.4600000000000009</v>
      </c>
      <c r="CE143">
        <v>44.83</v>
      </c>
      <c r="CF143">
        <v>0.76</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1</v>
      </c>
      <c r="FU143">
        <v>0</v>
      </c>
      <c r="FV143">
        <v>0</v>
      </c>
      <c r="FW143">
        <v>0</v>
      </c>
      <c r="FX143">
        <v>0</v>
      </c>
      <c r="FY143">
        <v>0</v>
      </c>
      <c r="FZ143">
        <v>0</v>
      </c>
      <c r="GA143">
        <v>3.7260273972602745E-2</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4.7300000000000002E-2</v>
      </c>
      <c r="HL143">
        <v>0</v>
      </c>
      <c r="HM143">
        <v>0</v>
      </c>
      <c r="HN143">
        <v>0</v>
      </c>
      <c r="HO143">
        <v>0</v>
      </c>
      <c r="HP143">
        <v>0</v>
      </c>
      <c r="HQ143">
        <v>63.1</v>
      </c>
      <c r="HR143">
        <v>0</v>
      </c>
      <c r="HS143">
        <v>0</v>
      </c>
      <c r="HT143">
        <v>0</v>
      </c>
      <c r="HU143">
        <v>0</v>
      </c>
      <c r="HV143">
        <v>0</v>
      </c>
      <c r="HW143">
        <v>0</v>
      </c>
      <c r="HX143">
        <v>16.100000000000001</v>
      </c>
      <c r="HY143">
        <v>0</v>
      </c>
      <c r="HZ143">
        <v>0</v>
      </c>
      <c r="IA143">
        <v>0</v>
      </c>
      <c r="IB143">
        <v>0</v>
      </c>
      <c r="IC143">
        <v>0</v>
      </c>
      <c r="ID143">
        <v>0</v>
      </c>
      <c r="IE143">
        <v>0</v>
      </c>
      <c r="IF143">
        <v>0</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c r="KC143">
        <v>0</v>
      </c>
      <c r="KD143">
        <v>0</v>
      </c>
      <c r="KE143">
        <v>0</v>
      </c>
      <c r="KF143">
        <v>0</v>
      </c>
      <c r="KG143">
        <v>0</v>
      </c>
      <c r="KH143">
        <v>0</v>
      </c>
      <c r="KI143">
        <v>0</v>
      </c>
      <c r="KJ143">
        <v>0</v>
      </c>
      <c r="KK143">
        <v>0</v>
      </c>
      <c r="KL143">
        <v>0</v>
      </c>
      <c r="KM143">
        <v>0</v>
      </c>
      <c r="KN143">
        <v>0</v>
      </c>
      <c r="KO143">
        <v>0</v>
      </c>
      <c r="KP143">
        <v>0</v>
      </c>
      <c r="KQ143">
        <v>0</v>
      </c>
      <c r="KR143">
        <v>0</v>
      </c>
      <c r="KS143">
        <v>0</v>
      </c>
      <c r="KT143">
        <v>0</v>
      </c>
      <c r="KU143">
        <v>0</v>
      </c>
      <c r="KV143">
        <v>0</v>
      </c>
      <c r="KW143">
        <v>0</v>
      </c>
      <c r="KX143">
        <v>0</v>
      </c>
      <c r="KY143">
        <v>0</v>
      </c>
      <c r="KZ143">
        <v>0</v>
      </c>
      <c r="LA143">
        <v>0</v>
      </c>
      <c r="LB143">
        <v>0</v>
      </c>
      <c r="LC143">
        <v>0</v>
      </c>
      <c r="LD143">
        <v>0</v>
      </c>
      <c r="LE143">
        <v>0</v>
      </c>
      <c r="LF143">
        <v>0</v>
      </c>
      <c r="LG143">
        <v>0</v>
      </c>
      <c r="LH143">
        <v>1</v>
      </c>
      <c r="LI143">
        <v>0.75</v>
      </c>
      <c r="LJ143">
        <v>0</v>
      </c>
      <c r="LK143">
        <v>0</v>
      </c>
      <c r="LL143">
        <v>0</v>
      </c>
      <c r="LM143">
        <v>1</v>
      </c>
      <c r="LN143">
        <v>0</v>
      </c>
      <c r="LO143">
        <v>1</v>
      </c>
      <c r="LP143">
        <v>1</v>
      </c>
      <c r="LQ143">
        <v>0</v>
      </c>
      <c r="LR143">
        <v>0</v>
      </c>
      <c r="LS143">
        <v>0</v>
      </c>
      <c r="LT143">
        <v>0</v>
      </c>
      <c r="LU143">
        <v>0</v>
      </c>
      <c r="LV143">
        <v>0</v>
      </c>
      <c r="LW143">
        <v>0</v>
      </c>
      <c r="LX143">
        <v>0</v>
      </c>
      <c r="LY143">
        <v>1.4784037558685446</v>
      </c>
      <c r="LZ143">
        <v>0</v>
      </c>
      <c r="MA143">
        <v>0</v>
      </c>
      <c r="MB143">
        <v>0</v>
      </c>
      <c r="MC143">
        <v>0</v>
      </c>
      <c r="MD143">
        <v>0</v>
      </c>
      <c r="ME143">
        <v>0</v>
      </c>
      <c r="MF143">
        <v>0</v>
      </c>
      <c r="MG143">
        <v>0</v>
      </c>
      <c r="MH143">
        <v>0</v>
      </c>
      <c r="MI143">
        <v>0</v>
      </c>
      <c r="MJ143">
        <v>0</v>
      </c>
      <c r="MK143">
        <v>0</v>
      </c>
      <c r="ML143">
        <v>0</v>
      </c>
      <c r="MM143">
        <v>0</v>
      </c>
      <c r="MN143">
        <v>0</v>
      </c>
      <c r="MO143">
        <v>0</v>
      </c>
      <c r="MP143">
        <v>0</v>
      </c>
      <c r="MQ143">
        <v>0</v>
      </c>
    </row>
    <row r="144" spans="1:355" x14ac:dyDescent="0.2">
      <c r="A144" t="str">
        <v>GS TPDDTEC</v>
      </c>
      <c r="B144" t="str">
        <v>GS TPDDTEC v 1</v>
      </c>
      <c r="C144" t="str">
        <v>GS 3071</v>
      </c>
      <c r="D144" t="str">
        <v>MP 1</v>
      </c>
      <c r="E144" t="str">
        <v>small</v>
      </c>
      <c r="F144">
        <v>2493</v>
      </c>
      <c r="G144" t="str">
        <v>firewood</v>
      </c>
      <c r="H144">
        <v>2493</v>
      </c>
      <c r="I144">
        <v>0</v>
      </c>
      <c r="J144">
        <v>6.6018713903999993E-3</v>
      </c>
      <c r="K144" t="str">
        <v>gs_imp_firewood</v>
      </c>
      <c r="L144">
        <v>1</v>
      </c>
      <c r="M144" t="str">
        <v>Sub-Saharan Africa</v>
      </c>
      <c r="N144" t="str">
        <v>Cameroon</v>
      </c>
      <c r="O144" t="str">
        <v>Western Cameroon</v>
      </c>
      <c r="P144">
        <v>5</v>
      </c>
      <c r="Q144">
        <v>0.81</v>
      </c>
      <c r="R144">
        <v>0.54500000000000004</v>
      </c>
      <c r="S144">
        <v>0.54500000000000004</v>
      </c>
      <c r="T144">
        <v>377291</v>
      </c>
      <c r="U144">
        <v>0</v>
      </c>
      <c r="V144">
        <v>1</v>
      </c>
      <c r="W144">
        <v>0</v>
      </c>
      <c r="X144">
        <v>377291</v>
      </c>
      <c r="Y144">
        <v>1</v>
      </c>
      <c r="Z144">
        <v>0</v>
      </c>
      <c r="AA144">
        <v>0</v>
      </c>
      <c r="AB144">
        <v>0</v>
      </c>
      <c r="AC144">
        <v>0</v>
      </c>
      <c r="AD144">
        <v>0</v>
      </c>
      <c r="AE144">
        <v>0</v>
      </c>
      <c r="AF144">
        <v>0</v>
      </c>
      <c r="AG144">
        <v>0</v>
      </c>
      <c r="AH144">
        <v>0</v>
      </c>
      <c r="AI144">
        <v>0</v>
      </c>
      <c r="AJ144">
        <v>0</v>
      </c>
      <c r="AK144">
        <v>0</v>
      </c>
      <c r="AL144">
        <v>0</v>
      </c>
      <c r="AM144">
        <v>10.37</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1.5599999999999999E-2</v>
      </c>
      <c r="BR144">
        <v>0</v>
      </c>
      <c r="BS144">
        <v>0</v>
      </c>
      <c r="BT144">
        <v>0</v>
      </c>
      <c r="BU144">
        <v>0</v>
      </c>
      <c r="BV144">
        <v>0</v>
      </c>
      <c r="BW144">
        <v>112</v>
      </c>
      <c r="BX144">
        <v>0</v>
      </c>
      <c r="BY144">
        <v>0</v>
      </c>
      <c r="BZ144">
        <v>0</v>
      </c>
      <c r="CA144">
        <v>0</v>
      </c>
      <c r="CB144">
        <v>0</v>
      </c>
      <c r="CC144">
        <v>0</v>
      </c>
      <c r="CD144">
        <v>8.6920000000000002</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1</v>
      </c>
      <c r="FR144">
        <v>0</v>
      </c>
      <c r="FS144">
        <v>0</v>
      </c>
      <c r="FT144">
        <v>0</v>
      </c>
      <c r="FU144">
        <v>0</v>
      </c>
      <c r="FV144">
        <v>0</v>
      </c>
      <c r="FW144">
        <v>0</v>
      </c>
      <c r="FX144">
        <v>6.07</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1.5599999999999999E-2</v>
      </c>
      <c r="HI144">
        <v>0</v>
      </c>
      <c r="HJ144">
        <v>0</v>
      </c>
      <c r="HK144">
        <v>0</v>
      </c>
      <c r="HL144">
        <v>0</v>
      </c>
      <c r="HM144">
        <v>0</v>
      </c>
      <c r="HN144">
        <v>112</v>
      </c>
      <c r="HO144">
        <v>0</v>
      </c>
      <c r="HP144">
        <v>0</v>
      </c>
      <c r="HQ144">
        <v>0</v>
      </c>
      <c r="HR144">
        <v>0</v>
      </c>
      <c r="HS144">
        <v>0</v>
      </c>
      <c r="HT144">
        <v>0</v>
      </c>
      <c r="HU144">
        <v>8.6920000000000002</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c r="KC144">
        <v>0</v>
      </c>
      <c r="KD144">
        <v>0</v>
      </c>
      <c r="KE144">
        <v>0</v>
      </c>
      <c r="KF144">
        <v>0</v>
      </c>
      <c r="KG144">
        <v>0</v>
      </c>
      <c r="KH144">
        <v>0</v>
      </c>
      <c r="KI144">
        <v>0</v>
      </c>
      <c r="KJ144">
        <v>0</v>
      </c>
      <c r="KK144">
        <v>0</v>
      </c>
      <c r="KL144">
        <v>0</v>
      </c>
      <c r="KM144">
        <v>0</v>
      </c>
      <c r="KN144">
        <v>0</v>
      </c>
      <c r="KO144">
        <v>0</v>
      </c>
      <c r="KP144">
        <v>0</v>
      </c>
      <c r="KQ144">
        <v>0</v>
      </c>
      <c r="KR144">
        <v>0</v>
      </c>
      <c r="KS144">
        <v>0</v>
      </c>
      <c r="KT144">
        <v>0</v>
      </c>
      <c r="KU144">
        <v>0</v>
      </c>
      <c r="KV144">
        <v>0</v>
      </c>
      <c r="KW144">
        <v>0</v>
      </c>
      <c r="KX144">
        <v>0</v>
      </c>
      <c r="KY144">
        <v>0</v>
      </c>
      <c r="KZ144">
        <v>0</v>
      </c>
      <c r="LA144">
        <v>0</v>
      </c>
      <c r="LB144">
        <v>0</v>
      </c>
      <c r="LC144">
        <v>0</v>
      </c>
      <c r="LD144">
        <v>0</v>
      </c>
      <c r="LE144">
        <v>0</v>
      </c>
      <c r="LF144">
        <v>0</v>
      </c>
      <c r="LG144">
        <v>0</v>
      </c>
      <c r="LH144">
        <v>0.99</v>
      </c>
      <c r="LI144">
        <v>1</v>
      </c>
      <c r="LJ144">
        <v>0</v>
      </c>
      <c r="LK144">
        <v>0</v>
      </c>
      <c r="LL144">
        <v>0</v>
      </c>
      <c r="LM144">
        <v>1</v>
      </c>
      <c r="LN144">
        <v>0</v>
      </c>
      <c r="LO144">
        <v>1</v>
      </c>
      <c r="LP144">
        <v>1</v>
      </c>
      <c r="LQ144">
        <v>0</v>
      </c>
      <c r="LR144">
        <v>0</v>
      </c>
      <c r="LS144">
        <v>0</v>
      </c>
      <c r="LT144">
        <v>0</v>
      </c>
      <c r="LU144">
        <v>0</v>
      </c>
      <c r="LV144">
        <v>0</v>
      </c>
      <c r="LW144">
        <v>0</v>
      </c>
      <c r="LX144">
        <v>0</v>
      </c>
      <c r="LY144">
        <v>1.4862385321100917</v>
      </c>
      <c r="LZ144">
        <v>0</v>
      </c>
      <c r="MA144">
        <v>0</v>
      </c>
      <c r="MB144">
        <v>0</v>
      </c>
      <c r="MC144">
        <v>0</v>
      </c>
      <c r="MD144">
        <v>0</v>
      </c>
      <c r="ME144">
        <v>0</v>
      </c>
      <c r="MF144">
        <v>0</v>
      </c>
      <c r="MG144">
        <v>0</v>
      </c>
      <c r="MH144">
        <v>0</v>
      </c>
      <c r="MI144">
        <v>0</v>
      </c>
      <c r="MJ144">
        <v>0</v>
      </c>
      <c r="MK144">
        <v>0</v>
      </c>
      <c r="ML144">
        <v>0</v>
      </c>
      <c r="MM144">
        <v>0</v>
      </c>
      <c r="MN144">
        <v>0</v>
      </c>
      <c r="MO144">
        <v>0</v>
      </c>
      <c r="MP144">
        <v>0</v>
      </c>
      <c r="MQ144">
        <v>0</v>
      </c>
    </row>
    <row r="145" spans="1:355" x14ac:dyDescent="0.2">
      <c r="A145" t="str">
        <v>GS TPDDTEC</v>
      </c>
      <c r="B145" t="str">
        <v>GS TPDDTEC v 3.1</v>
      </c>
      <c r="C145" t="str">
        <v>GS 10777</v>
      </c>
      <c r="D145" t="str">
        <v>MR 2023</v>
      </c>
      <c r="E145" t="str">
        <v>small</v>
      </c>
      <c r="F145">
        <v>4547</v>
      </c>
      <c r="G145" t="str">
        <v>charcoal</v>
      </c>
      <c r="H145">
        <v>4563</v>
      </c>
      <c r="I145">
        <v>0</v>
      </c>
      <c r="J145">
        <v>1.287757742544E-2</v>
      </c>
      <c r="K145" t="str">
        <v>gs_imp_charcoal</v>
      </c>
      <c r="L145">
        <v>1</v>
      </c>
      <c r="M145" t="str">
        <v>Sub-Saharan Africa</v>
      </c>
      <c r="N145" t="str">
        <v>Mozambique</v>
      </c>
      <c r="O145" t="str">
        <v>Maputo Province</v>
      </c>
      <c r="P145">
        <v>4.4000000000000004</v>
      </c>
      <c r="Q145">
        <v>0.91</v>
      </c>
      <c r="R145">
        <v>4.9000000000000002E-2</v>
      </c>
      <c r="S145">
        <v>0.29099999999999998</v>
      </c>
      <c r="T145">
        <v>1733</v>
      </c>
      <c r="U145">
        <v>0</v>
      </c>
      <c r="V145">
        <v>202.5</v>
      </c>
      <c r="W145">
        <v>0</v>
      </c>
      <c r="X145">
        <v>350932.5</v>
      </c>
      <c r="Y145">
        <v>0</v>
      </c>
      <c r="Z145">
        <v>1</v>
      </c>
      <c r="AA145">
        <v>0</v>
      </c>
      <c r="AB145">
        <v>0</v>
      </c>
      <c r="AC145">
        <v>0</v>
      </c>
      <c r="AD145">
        <v>0</v>
      </c>
      <c r="AE145">
        <v>0</v>
      </c>
      <c r="AF145">
        <v>0</v>
      </c>
      <c r="AG145">
        <v>0</v>
      </c>
      <c r="AH145">
        <v>0</v>
      </c>
      <c r="AI145">
        <v>0</v>
      </c>
      <c r="AJ145">
        <v>0</v>
      </c>
      <c r="AK145">
        <v>0</v>
      </c>
      <c r="AL145">
        <v>0</v>
      </c>
      <c r="AM145">
        <v>0</v>
      </c>
      <c r="AN145">
        <v>2.1</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2.9499999999999998E-2</v>
      </c>
      <c r="BS145">
        <v>0</v>
      </c>
      <c r="BT145">
        <v>0</v>
      </c>
      <c r="BU145">
        <v>0</v>
      </c>
      <c r="BV145">
        <v>0</v>
      </c>
      <c r="BW145">
        <v>0</v>
      </c>
      <c r="BX145">
        <v>672</v>
      </c>
      <c r="BY145">
        <v>0</v>
      </c>
      <c r="BZ145">
        <v>0</v>
      </c>
      <c r="CA145">
        <v>0</v>
      </c>
      <c r="CB145">
        <v>0</v>
      </c>
      <c r="CC145">
        <v>0</v>
      </c>
      <c r="CD145">
        <v>0</v>
      </c>
      <c r="CE145">
        <v>29.988</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1</v>
      </c>
      <c r="FS145">
        <v>0</v>
      </c>
      <c r="FT145">
        <v>0</v>
      </c>
      <c r="FU145">
        <v>0</v>
      </c>
      <c r="FV145">
        <v>0</v>
      </c>
      <c r="FW145">
        <v>0</v>
      </c>
      <c r="FX145">
        <v>0</v>
      </c>
      <c r="FY145">
        <v>1.21</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2.9499999999999998E-2</v>
      </c>
      <c r="HJ145">
        <v>0</v>
      </c>
      <c r="HK145">
        <v>0</v>
      </c>
      <c r="HL145">
        <v>0</v>
      </c>
      <c r="HM145">
        <v>0</v>
      </c>
      <c r="HN145">
        <v>0</v>
      </c>
      <c r="HO145">
        <v>672</v>
      </c>
      <c r="HP145">
        <v>0</v>
      </c>
      <c r="HQ145">
        <v>0</v>
      </c>
      <c r="HR145">
        <v>0</v>
      </c>
      <c r="HS145">
        <v>0</v>
      </c>
      <c r="HT145">
        <v>0</v>
      </c>
      <c r="HU145">
        <v>0</v>
      </c>
      <c r="HV145">
        <v>29.88</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c r="KC145">
        <v>0</v>
      </c>
      <c r="KD145">
        <v>0</v>
      </c>
      <c r="KE145">
        <v>0</v>
      </c>
      <c r="KF145">
        <v>0</v>
      </c>
      <c r="KG145">
        <v>0</v>
      </c>
      <c r="KH145">
        <v>0</v>
      </c>
      <c r="KI145">
        <v>0</v>
      </c>
      <c r="KJ145">
        <v>0</v>
      </c>
      <c r="KK145">
        <v>0</v>
      </c>
      <c r="KL145">
        <v>0</v>
      </c>
      <c r="KM145">
        <v>0</v>
      </c>
      <c r="KN145">
        <v>0</v>
      </c>
      <c r="KO145">
        <v>0</v>
      </c>
      <c r="KP145">
        <v>0</v>
      </c>
      <c r="KQ145">
        <v>0</v>
      </c>
      <c r="KR145">
        <v>0</v>
      </c>
      <c r="KS145">
        <v>0</v>
      </c>
      <c r="KT145">
        <v>0</v>
      </c>
      <c r="KU145">
        <v>0</v>
      </c>
      <c r="KV145">
        <v>0</v>
      </c>
      <c r="KW145">
        <v>0</v>
      </c>
      <c r="KX145">
        <v>0</v>
      </c>
      <c r="KY145">
        <v>0</v>
      </c>
      <c r="KZ145">
        <v>0</v>
      </c>
      <c r="LA145">
        <v>0</v>
      </c>
      <c r="LB145">
        <v>0</v>
      </c>
      <c r="LC145">
        <v>0</v>
      </c>
      <c r="LD145">
        <v>0</v>
      </c>
      <c r="LE145">
        <v>0</v>
      </c>
      <c r="LF145">
        <v>0</v>
      </c>
      <c r="LG145">
        <v>0</v>
      </c>
      <c r="LH145">
        <v>0.98</v>
      </c>
      <c r="LI145">
        <v>0.78</v>
      </c>
      <c r="LJ145">
        <v>0</v>
      </c>
      <c r="LK145">
        <v>0</v>
      </c>
      <c r="LL145">
        <v>0</v>
      </c>
      <c r="LM145">
        <v>1</v>
      </c>
      <c r="LN145">
        <v>0</v>
      </c>
      <c r="LO145">
        <v>1</v>
      </c>
      <c r="LP145">
        <v>1</v>
      </c>
      <c r="LQ145">
        <v>0</v>
      </c>
      <c r="LR145">
        <v>0</v>
      </c>
      <c r="LS145">
        <v>0</v>
      </c>
      <c r="LT145">
        <v>0</v>
      </c>
      <c r="LU145">
        <v>0</v>
      </c>
      <c r="LV145">
        <v>0</v>
      </c>
      <c r="LW145">
        <v>0</v>
      </c>
      <c r="LX145">
        <v>0</v>
      </c>
      <c r="LY145">
        <v>3.1271477663230245</v>
      </c>
      <c r="LZ145">
        <v>0</v>
      </c>
      <c r="MA145">
        <v>0</v>
      </c>
      <c r="MB145">
        <v>0</v>
      </c>
      <c r="MC145">
        <v>0</v>
      </c>
      <c r="MD145">
        <v>0</v>
      </c>
      <c r="ME145">
        <v>0</v>
      </c>
      <c r="MF145">
        <v>0</v>
      </c>
      <c r="MG145">
        <v>0</v>
      </c>
      <c r="MH145">
        <v>0</v>
      </c>
      <c r="MI145">
        <v>0</v>
      </c>
      <c r="MJ145">
        <v>0</v>
      </c>
      <c r="MK145">
        <v>0</v>
      </c>
      <c r="ML145">
        <v>0</v>
      </c>
      <c r="MM145">
        <v>0</v>
      </c>
      <c r="MN145">
        <v>0</v>
      </c>
      <c r="MO145">
        <v>0</v>
      </c>
      <c r="MP145">
        <v>0</v>
      </c>
      <c r="MQ145">
        <v>0</v>
      </c>
    </row>
    <row r="146" spans="1:355" x14ac:dyDescent="0.2">
      <c r="A146" t="str">
        <v>GS TPDDTEC</v>
      </c>
      <c r="B146" t="str">
        <v>GS TPDDTEC v 3.1</v>
      </c>
      <c r="C146" t="str">
        <v>GS 10886</v>
      </c>
      <c r="D146" t="str">
        <v>MR1</v>
      </c>
      <c r="E146" t="str">
        <v>small</v>
      </c>
      <c r="F146">
        <v>78329</v>
      </c>
      <c r="G146" t="str">
        <v>firewood</v>
      </c>
      <c r="H146">
        <v>78329</v>
      </c>
      <c r="I146">
        <v>0</v>
      </c>
      <c r="J146">
        <v>2.5999932148453971E-2</v>
      </c>
      <c r="K146" t="str">
        <v>gs_imp_firewood</v>
      </c>
      <c r="L146">
        <v>1</v>
      </c>
      <c r="M146" t="str">
        <v>Sub-Saharan Africa</v>
      </c>
      <c r="N146" t="str">
        <v>Zambia</v>
      </c>
      <c r="O146" t="str">
        <v>Zambia_tot</v>
      </c>
      <c r="P146">
        <v>5.0999999999999996</v>
      </c>
      <c r="Q146">
        <v>0.91</v>
      </c>
      <c r="R146">
        <v>0.184</v>
      </c>
      <c r="S146">
        <v>0.34</v>
      </c>
      <c r="T146">
        <v>3013310</v>
      </c>
      <c r="U146">
        <v>0</v>
      </c>
      <c r="V146">
        <v>1</v>
      </c>
      <c r="W146">
        <v>0</v>
      </c>
      <c r="X146">
        <v>3013310</v>
      </c>
      <c r="Y146">
        <v>1</v>
      </c>
      <c r="Z146">
        <v>0</v>
      </c>
      <c r="AA146">
        <v>0</v>
      </c>
      <c r="AB146">
        <v>0</v>
      </c>
      <c r="AC146">
        <v>0</v>
      </c>
      <c r="AD146">
        <v>0</v>
      </c>
      <c r="AE146">
        <v>0</v>
      </c>
      <c r="AF146">
        <v>0</v>
      </c>
      <c r="AG146">
        <v>0</v>
      </c>
      <c r="AH146">
        <v>0</v>
      </c>
      <c r="AI146">
        <v>0</v>
      </c>
      <c r="AJ146">
        <v>0</v>
      </c>
      <c r="AK146">
        <v>0</v>
      </c>
      <c r="AL146">
        <v>0</v>
      </c>
      <c r="AM146">
        <v>19.31232876712329</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1.4999999999999999E-2</v>
      </c>
      <c r="BR146">
        <v>0</v>
      </c>
      <c r="BS146">
        <v>0</v>
      </c>
      <c r="BT146">
        <v>0</v>
      </c>
      <c r="BU146">
        <v>0</v>
      </c>
      <c r="BV146">
        <v>0</v>
      </c>
      <c r="BW146">
        <v>116.48</v>
      </c>
      <c r="BX146">
        <v>0</v>
      </c>
      <c r="BY146">
        <v>0</v>
      </c>
      <c r="BZ146">
        <v>0</v>
      </c>
      <c r="CA146">
        <v>0</v>
      </c>
      <c r="CB146">
        <v>0</v>
      </c>
      <c r="CC146">
        <v>0</v>
      </c>
      <c r="CD146">
        <v>35.33</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1</v>
      </c>
      <c r="FR146">
        <v>0</v>
      </c>
      <c r="FS146">
        <v>0</v>
      </c>
      <c r="FT146">
        <v>0</v>
      </c>
      <c r="FU146">
        <v>0</v>
      </c>
      <c r="FV146">
        <v>0</v>
      </c>
      <c r="FW146">
        <v>0</v>
      </c>
      <c r="FX146">
        <v>5.6848999999999998</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1.4999999999999999E-2</v>
      </c>
      <c r="HI146">
        <v>0</v>
      </c>
      <c r="HJ146">
        <v>0</v>
      </c>
      <c r="HK146">
        <v>0</v>
      </c>
      <c r="HL146">
        <v>0</v>
      </c>
      <c r="HM146">
        <v>0</v>
      </c>
      <c r="HN146">
        <v>116.48</v>
      </c>
      <c r="HO146">
        <v>0</v>
      </c>
      <c r="HP146">
        <v>0</v>
      </c>
      <c r="HQ146">
        <v>0</v>
      </c>
      <c r="HR146">
        <v>0</v>
      </c>
      <c r="HS146">
        <v>0</v>
      </c>
      <c r="HT146">
        <v>0</v>
      </c>
      <c r="HU146">
        <v>35.33</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c r="KC146">
        <v>0</v>
      </c>
      <c r="KD146">
        <v>0</v>
      </c>
      <c r="KE146">
        <v>0</v>
      </c>
      <c r="KF146">
        <v>0</v>
      </c>
      <c r="KG146">
        <v>0</v>
      </c>
      <c r="KH146">
        <v>0</v>
      </c>
      <c r="KI146">
        <v>0</v>
      </c>
      <c r="KJ146">
        <v>0</v>
      </c>
      <c r="KK146">
        <v>0</v>
      </c>
      <c r="KL146">
        <v>0</v>
      </c>
      <c r="KM146">
        <v>0</v>
      </c>
      <c r="KN146">
        <v>0</v>
      </c>
      <c r="KO146">
        <v>0</v>
      </c>
      <c r="KP146">
        <v>0</v>
      </c>
      <c r="KQ146">
        <v>0</v>
      </c>
      <c r="KR146">
        <v>0</v>
      </c>
      <c r="KS146">
        <v>0</v>
      </c>
      <c r="KT146">
        <v>0</v>
      </c>
      <c r="KU146">
        <v>0</v>
      </c>
      <c r="KV146">
        <v>0</v>
      </c>
      <c r="KW146">
        <v>0</v>
      </c>
      <c r="KX146">
        <v>0</v>
      </c>
      <c r="KY146">
        <v>0</v>
      </c>
      <c r="KZ146">
        <v>0</v>
      </c>
      <c r="LA146">
        <v>0</v>
      </c>
      <c r="LB146">
        <v>0</v>
      </c>
      <c r="LC146">
        <v>0</v>
      </c>
      <c r="LD146">
        <v>0</v>
      </c>
      <c r="LE146">
        <v>0</v>
      </c>
      <c r="LF146">
        <v>0</v>
      </c>
      <c r="LG146">
        <v>0</v>
      </c>
      <c r="LH146">
        <v>0.9</v>
      </c>
      <c r="LI146">
        <v>1</v>
      </c>
      <c r="LJ146">
        <v>0</v>
      </c>
      <c r="LK146">
        <v>0</v>
      </c>
      <c r="LL146">
        <v>0</v>
      </c>
      <c r="LM146">
        <v>1</v>
      </c>
      <c r="LN146">
        <v>0</v>
      </c>
      <c r="LO146">
        <v>1</v>
      </c>
      <c r="LP146">
        <v>1</v>
      </c>
      <c r="LQ146">
        <v>0</v>
      </c>
      <c r="LR146">
        <v>0</v>
      </c>
      <c r="LS146">
        <v>0</v>
      </c>
      <c r="LT146">
        <v>0</v>
      </c>
      <c r="LU146">
        <v>0</v>
      </c>
      <c r="LV146">
        <v>0</v>
      </c>
      <c r="LW146">
        <v>0</v>
      </c>
      <c r="LX146">
        <v>0</v>
      </c>
      <c r="LY146">
        <v>2.6764705882352939</v>
      </c>
      <c r="LZ146">
        <v>0</v>
      </c>
      <c r="MA146">
        <v>0</v>
      </c>
      <c r="MB146">
        <v>0</v>
      </c>
      <c r="MC146">
        <v>0</v>
      </c>
      <c r="MD146">
        <v>0</v>
      </c>
      <c r="ME146">
        <v>0</v>
      </c>
      <c r="MF146">
        <v>0</v>
      </c>
      <c r="MG146">
        <v>0</v>
      </c>
      <c r="MH146">
        <v>0</v>
      </c>
      <c r="MI146">
        <v>0</v>
      </c>
      <c r="MJ146">
        <v>0</v>
      </c>
      <c r="MK146">
        <v>0</v>
      </c>
      <c r="ML146">
        <v>0</v>
      </c>
      <c r="MM146">
        <v>0</v>
      </c>
      <c r="MN146">
        <v>0</v>
      </c>
      <c r="MO146">
        <v>0</v>
      </c>
      <c r="MP146">
        <v>0</v>
      </c>
      <c r="MQ146">
        <v>0</v>
      </c>
    </row>
    <row r="147" spans="1:355" x14ac:dyDescent="0.2">
      <c r="A147" t="str">
        <v>GS TPDDTEC</v>
      </c>
      <c r="B147" t="str">
        <v>GS TPDDTEC v 2</v>
      </c>
      <c r="C147" t="str">
        <v>GS 5107</v>
      </c>
      <c r="D147" t="str">
        <v>MP2 2018-2019</v>
      </c>
      <c r="E147" t="str">
        <v>small</v>
      </c>
      <c r="F147">
        <v>203533</v>
      </c>
      <c r="G147" t="str">
        <v>firewood</v>
      </c>
      <c r="H147">
        <v>59827</v>
      </c>
      <c r="I147">
        <v>0</v>
      </c>
      <c r="J147">
        <v>5.216856839999999E-3</v>
      </c>
      <c r="K147" t="str">
        <v>gs_imp_firewood</v>
      </c>
      <c r="L147">
        <v>1</v>
      </c>
      <c r="M147" t="str">
        <v>South America</v>
      </c>
      <c r="N147" t="str">
        <v>Peru</v>
      </c>
      <c r="O147" t="str">
        <v>Huancavelica and Ayacucho regions</v>
      </c>
      <c r="P147">
        <v>3.5</v>
      </c>
      <c r="Q147">
        <v>0.74</v>
      </c>
      <c r="R147">
        <v>1.8499999999999999E-2</v>
      </c>
      <c r="S147">
        <v>4.7E-2</v>
      </c>
      <c r="T147">
        <v>11079280</v>
      </c>
      <c r="U147">
        <v>0</v>
      </c>
      <c r="V147">
        <v>1</v>
      </c>
      <c r="W147">
        <v>0</v>
      </c>
      <c r="X147">
        <v>11079280</v>
      </c>
      <c r="Y147">
        <v>1</v>
      </c>
      <c r="Z147">
        <v>0</v>
      </c>
      <c r="AA147">
        <v>0</v>
      </c>
      <c r="AB147">
        <v>0</v>
      </c>
      <c r="AC147">
        <v>0</v>
      </c>
      <c r="AD147">
        <v>0</v>
      </c>
      <c r="AE147">
        <v>0</v>
      </c>
      <c r="AF147">
        <v>0</v>
      </c>
      <c r="AG147">
        <v>0</v>
      </c>
      <c r="AH147">
        <v>0</v>
      </c>
      <c r="AI147">
        <v>0</v>
      </c>
      <c r="AJ147">
        <v>0</v>
      </c>
      <c r="AK147">
        <v>0</v>
      </c>
      <c r="AL147">
        <v>0</v>
      </c>
      <c r="AM147">
        <v>11.45</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1.4999999999999999E-2</v>
      </c>
      <c r="BR147">
        <v>0</v>
      </c>
      <c r="BS147">
        <v>0</v>
      </c>
      <c r="BT147">
        <v>0</v>
      </c>
      <c r="BU147">
        <v>0</v>
      </c>
      <c r="BV147">
        <v>0</v>
      </c>
      <c r="BW147">
        <v>112</v>
      </c>
      <c r="BX147">
        <v>0</v>
      </c>
      <c r="BY147">
        <v>0</v>
      </c>
      <c r="BZ147">
        <v>0</v>
      </c>
      <c r="CA147">
        <v>0</v>
      </c>
      <c r="CB147">
        <v>0</v>
      </c>
      <c r="CC147">
        <v>0</v>
      </c>
      <c r="CD147">
        <v>8.6920000000000002</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1</v>
      </c>
      <c r="FR147">
        <v>0</v>
      </c>
      <c r="FS147">
        <v>0</v>
      </c>
      <c r="FT147">
        <v>0</v>
      </c>
      <c r="FU147">
        <v>0</v>
      </c>
      <c r="FV147">
        <v>0</v>
      </c>
      <c r="FW147">
        <v>0</v>
      </c>
      <c r="FX147">
        <v>7.23</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1.4999999999999999E-2</v>
      </c>
      <c r="HI147">
        <v>0</v>
      </c>
      <c r="HJ147">
        <v>0</v>
      </c>
      <c r="HK147">
        <v>0</v>
      </c>
      <c r="HL147">
        <v>0</v>
      </c>
      <c r="HM147">
        <v>0</v>
      </c>
      <c r="HN147">
        <v>112</v>
      </c>
      <c r="HO147">
        <v>0</v>
      </c>
      <c r="HP147">
        <v>0</v>
      </c>
      <c r="HQ147">
        <v>0</v>
      </c>
      <c r="HR147">
        <v>0</v>
      </c>
      <c r="HS147">
        <v>0</v>
      </c>
      <c r="HT147">
        <v>0</v>
      </c>
      <c r="HU147">
        <v>8.6920000000000002</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c r="IT147">
        <v>0</v>
      </c>
      <c r="IU147">
        <v>0</v>
      </c>
      <c r="IV147">
        <v>0</v>
      </c>
      <c r="IW147">
        <v>0</v>
      </c>
      <c r="IX147">
        <v>0</v>
      </c>
      <c r="IY147">
        <v>0</v>
      </c>
      <c r="IZ147">
        <v>0</v>
      </c>
      <c r="JA147">
        <v>0</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0</v>
      </c>
      <c r="JV147">
        <v>0</v>
      </c>
      <c r="JW147">
        <v>0</v>
      </c>
      <c r="JX147">
        <v>0</v>
      </c>
      <c r="JY147">
        <v>0</v>
      </c>
      <c r="JZ147">
        <v>0</v>
      </c>
      <c r="KA147">
        <v>0</v>
      </c>
      <c r="KB147">
        <v>0</v>
      </c>
      <c r="KC147">
        <v>0</v>
      </c>
      <c r="KD147">
        <v>0</v>
      </c>
      <c r="KE147">
        <v>0</v>
      </c>
      <c r="KF147">
        <v>0</v>
      </c>
      <c r="KG147">
        <v>0</v>
      </c>
      <c r="KH147">
        <v>0</v>
      </c>
      <c r="KI147">
        <v>0</v>
      </c>
      <c r="KJ147">
        <v>0</v>
      </c>
      <c r="KK147">
        <v>0</v>
      </c>
      <c r="KL147">
        <v>0</v>
      </c>
      <c r="KM147">
        <v>0</v>
      </c>
      <c r="KN147">
        <v>0</v>
      </c>
      <c r="KO147">
        <v>0</v>
      </c>
      <c r="KP147">
        <v>0</v>
      </c>
      <c r="KQ147">
        <v>0</v>
      </c>
      <c r="KR147">
        <v>0</v>
      </c>
      <c r="KS147">
        <v>0</v>
      </c>
      <c r="KT147">
        <v>0</v>
      </c>
      <c r="KU147">
        <v>0</v>
      </c>
      <c r="KV147">
        <v>0</v>
      </c>
      <c r="KW147">
        <v>0</v>
      </c>
      <c r="KX147">
        <v>0</v>
      </c>
      <c r="KY147">
        <v>0</v>
      </c>
      <c r="KZ147">
        <v>0</v>
      </c>
      <c r="LA147">
        <v>0</v>
      </c>
      <c r="LB147">
        <v>0</v>
      </c>
      <c r="LC147">
        <v>0</v>
      </c>
      <c r="LD147">
        <v>0</v>
      </c>
      <c r="LE147">
        <v>0</v>
      </c>
      <c r="LF147">
        <v>0</v>
      </c>
      <c r="LG147">
        <v>0</v>
      </c>
      <c r="LH147">
        <v>0.9</v>
      </c>
      <c r="LI147">
        <v>1</v>
      </c>
      <c r="LJ147">
        <v>0</v>
      </c>
      <c r="LK147">
        <v>0</v>
      </c>
      <c r="LL147">
        <v>0</v>
      </c>
      <c r="LM147">
        <v>1</v>
      </c>
      <c r="LN147">
        <v>0</v>
      </c>
      <c r="LO147">
        <v>1</v>
      </c>
      <c r="LP147">
        <v>1</v>
      </c>
      <c r="LQ147">
        <v>0</v>
      </c>
      <c r="LR147">
        <v>0</v>
      </c>
      <c r="LS147">
        <v>0</v>
      </c>
      <c r="LT147">
        <v>0</v>
      </c>
      <c r="LU147">
        <v>0</v>
      </c>
      <c r="LV147">
        <v>0</v>
      </c>
      <c r="LW147">
        <v>0</v>
      </c>
      <c r="LX147">
        <v>0</v>
      </c>
      <c r="LY147">
        <v>15.74468085106383</v>
      </c>
      <c r="LZ147">
        <v>0</v>
      </c>
      <c r="MA147">
        <v>0</v>
      </c>
      <c r="MB147">
        <v>0</v>
      </c>
      <c r="MC147">
        <v>0</v>
      </c>
      <c r="MD147">
        <v>0</v>
      </c>
      <c r="ME147">
        <v>0</v>
      </c>
      <c r="MF147">
        <v>0</v>
      </c>
      <c r="MG147">
        <v>0</v>
      </c>
      <c r="MH147">
        <v>0</v>
      </c>
      <c r="MI147">
        <v>0</v>
      </c>
      <c r="MJ147">
        <v>0</v>
      </c>
      <c r="MK147">
        <v>0</v>
      </c>
      <c r="ML147">
        <v>0</v>
      </c>
      <c r="MM147">
        <v>0</v>
      </c>
      <c r="MN147">
        <v>0</v>
      </c>
      <c r="MO147">
        <v>0</v>
      </c>
      <c r="MP147">
        <v>0</v>
      </c>
      <c r="MQ147">
        <v>0</v>
      </c>
    </row>
    <row r="148" spans="1:355" x14ac:dyDescent="0.2">
      <c r="A148" t="str">
        <v>CDM AMS II G</v>
      </c>
      <c r="B148" t="str">
        <v>AMS-II.G. Version 3</v>
      </c>
      <c r="C148" t="str">
        <v>GS 11195</v>
      </c>
      <c r="D148" t="str">
        <v>MR4</v>
      </c>
      <c r="E148" t="str">
        <v>small</v>
      </c>
      <c r="F148">
        <v>696</v>
      </c>
      <c r="G148" t="str">
        <v>firewood</v>
      </c>
      <c r="H148">
        <v>696</v>
      </c>
      <c r="I148">
        <v>0</v>
      </c>
      <c r="J148">
        <v>9.987178160170437E-3</v>
      </c>
      <c r="K148" t="str">
        <v>cdm_imp_firewood</v>
      </c>
      <c r="L148">
        <v>1</v>
      </c>
      <c r="M148" t="str">
        <v>Sub-Saharan Africa</v>
      </c>
      <c r="N148" t="str">
        <v>Kenya</v>
      </c>
      <c r="O148" t="str">
        <v>Kenya_tot</v>
      </c>
      <c r="P148">
        <v>3.6</v>
      </c>
      <c r="Q148">
        <v>0.92169999999999996</v>
      </c>
      <c r="R148">
        <v>0.54200000000000004</v>
      </c>
      <c r="S148">
        <v>0.63900000000000001</v>
      </c>
      <c r="T148">
        <v>225</v>
      </c>
      <c r="U148">
        <v>0</v>
      </c>
      <c r="V148">
        <v>318.29000000000002</v>
      </c>
      <c r="W148">
        <v>0</v>
      </c>
      <c r="X148">
        <v>71615.25</v>
      </c>
      <c r="Y148">
        <v>1</v>
      </c>
      <c r="Z148">
        <v>0</v>
      </c>
      <c r="AA148">
        <v>0</v>
      </c>
      <c r="AB148">
        <v>0</v>
      </c>
      <c r="AC148">
        <v>0</v>
      </c>
      <c r="AD148">
        <v>0</v>
      </c>
      <c r="AE148">
        <v>0</v>
      </c>
      <c r="AF148">
        <v>0</v>
      </c>
      <c r="AG148">
        <v>0</v>
      </c>
      <c r="AH148">
        <v>0</v>
      </c>
      <c r="AI148">
        <v>0</v>
      </c>
      <c r="AJ148">
        <v>0</v>
      </c>
      <c r="AK148">
        <v>0</v>
      </c>
      <c r="AL148">
        <v>0</v>
      </c>
      <c r="AM148">
        <v>13.013698630136986</v>
      </c>
      <c r="AN148">
        <v>0</v>
      </c>
      <c r="AO148">
        <v>0</v>
      </c>
      <c r="AP148">
        <v>0</v>
      </c>
      <c r="AQ148">
        <v>0</v>
      </c>
      <c r="AR148">
        <v>0</v>
      </c>
      <c r="AS148">
        <v>0</v>
      </c>
      <c r="AT148">
        <v>0</v>
      </c>
      <c r="AU148">
        <v>0</v>
      </c>
      <c r="AV148">
        <v>0</v>
      </c>
      <c r="AW148">
        <v>0</v>
      </c>
      <c r="AX148">
        <v>0</v>
      </c>
      <c r="AY148">
        <v>0</v>
      </c>
      <c r="AZ148">
        <v>0</v>
      </c>
      <c r="BA148">
        <v>0</v>
      </c>
      <c r="BB148">
        <v>0</v>
      </c>
      <c r="BC148">
        <v>0.1</v>
      </c>
      <c r="BD148">
        <v>0</v>
      </c>
      <c r="BE148">
        <v>0</v>
      </c>
      <c r="BF148">
        <v>0</v>
      </c>
      <c r="BG148">
        <v>0</v>
      </c>
      <c r="BH148">
        <v>0</v>
      </c>
      <c r="BI148">
        <v>0</v>
      </c>
      <c r="BJ148">
        <v>0</v>
      </c>
      <c r="BK148">
        <v>0</v>
      </c>
      <c r="BL148">
        <v>0</v>
      </c>
      <c r="BM148">
        <v>0</v>
      </c>
      <c r="BN148">
        <v>0</v>
      </c>
      <c r="BO148">
        <v>0</v>
      </c>
      <c r="BP148">
        <v>0</v>
      </c>
      <c r="BQ148">
        <v>1.5599999999999999E-2</v>
      </c>
      <c r="BR148">
        <v>0</v>
      </c>
      <c r="BS148">
        <v>0</v>
      </c>
      <c r="BT148">
        <v>0</v>
      </c>
      <c r="BU148">
        <v>0</v>
      </c>
      <c r="BV148">
        <v>0</v>
      </c>
      <c r="BW148">
        <v>81.599999999999994</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1</v>
      </c>
      <c r="FR148">
        <v>0</v>
      </c>
      <c r="FS148">
        <v>0</v>
      </c>
      <c r="FT148">
        <v>0</v>
      </c>
      <c r="FU148">
        <v>0</v>
      </c>
      <c r="FV148">
        <v>0</v>
      </c>
      <c r="FW148">
        <v>0</v>
      </c>
      <c r="FX148">
        <v>3.2340205343282769</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0.40239999999999998</v>
      </c>
      <c r="GU148">
        <v>0</v>
      </c>
      <c r="GV148">
        <v>0</v>
      </c>
      <c r="GW148">
        <v>0</v>
      </c>
      <c r="GX148">
        <v>0</v>
      </c>
      <c r="GY148">
        <v>0</v>
      </c>
      <c r="GZ148">
        <v>0</v>
      </c>
      <c r="HA148">
        <v>0</v>
      </c>
      <c r="HB148">
        <v>0</v>
      </c>
      <c r="HC148">
        <v>0</v>
      </c>
      <c r="HD148">
        <v>0</v>
      </c>
      <c r="HE148">
        <v>0</v>
      </c>
      <c r="HF148">
        <v>0</v>
      </c>
      <c r="HG148">
        <v>0</v>
      </c>
      <c r="HH148">
        <v>1.5599999999999999E-2</v>
      </c>
      <c r="HI148">
        <v>0</v>
      </c>
      <c r="HJ148">
        <v>0</v>
      </c>
      <c r="HK148">
        <v>0</v>
      </c>
      <c r="HL148">
        <v>0</v>
      </c>
      <c r="HM148">
        <v>0</v>
      </c>
      <c r="HN148">
        <v>81.599999999999994</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0</v>
      </c>
      <c r="JL148">
        <v>0</v>
      </c>
      <c r="JM148">
        <v>0</v>
      </c>
      <c r="JN148">
        <v>0</v>
      </c>
      <c r="JO148">
        <v>0</v>
      </c>
      <c r="JP148">
        <v>0</v>
      </c>
      <c r="JQ148">
        <v>0</v>
      </c>
      <c r="JR148">
        <v>0</v>
      </c>
      <c r="JS148">
        <v>0</v>
      </c>
      <c r="JT148">
        <v>0</v>
      </c>
      <c r="JU148">
        <v>0</v>
      </c>
      <c r="JV148">
        <v>0</v>
      </c>
      <c r="JW148">
        <v>0</v>
      </c>
      <c r="JX148">
        <v>0</v>
      </c>
      <c r="JY148">
        <v>0</v>
      </c>
      <c r="JZ148">
        <v>0</v>
      </c>
      <c r="KA148">
        <v>0</v>
      </c>
      <c r="KB148">
        <v>0</v>
      </c>
      <c r="KC148">
        <v>0</v>
      </c>
      <c r="KD148">
        <v>0</v>
      </c>
      <c r="KE148">
        <v>0</v>
      </c>
      <c r="KF148">
        <v>0</v>
      </c>
      <c r="KG148">
        <v>0</v>
      </c>
      <c r="KH148">
        <v>0</v>
      </c>
      <c r="KI148">
        <v>0</v>
      </c>
      <c r="KJ148">
        <v>0</v>
      </c>
      <c r="KK148">
        <v>0</v>
      </c>
      <c r="KL148">
        <v>0</v>
      </c>
      <c r="KM148">
        <v>0</v>
      </c>
      <c r="KN148">
        <v>0</v>
      </c>
      <c r="KO148">
        <v>0</v>
      </c>
      <c r="KP148">
        <v>0</v>
      </c>
      <c r="KQ148">
        <v>0</v>
      </c>
      <c r="KR148">
        <v>0</v>
      </c>
      <c r="KS148">
        <v>0</v>
      </c>
      <c r="KT148">
        <v>0</v>
      </c>
      <c r="KU148">
        <v>0</v>
      </c>
      <c r="KV148">
        <v>0</v>
      </c>
      <c r="KW148">
        <v>0</v>
      </c>
      <c r="KX148">
        <v>0</v>
      </c>
      <c r="KY148">
        <v>0</v>
      </c>
      <c r="KZ148">
        <v>0</v>
      </c>
      <c r="LA148">
        <v>0</v>
      </c>
      <c r="LB148">
        <v>0</v>
      </c>
      <c r="LC148">
        <v>0</v>
      </c>
      <c r="LD148">
        <v>0</v>
      </c>
      <c r="LE148">
        <v>0</v>
      </c>
      <c r="LF148">
        <v>0</v>
      </c>
      <c r="LG148">
        <v>0</v>
      </c>
      <c r="LH148">
        <v>1</v>
      </c>
      <c r="LI148">
        <v>1</v>
      </c>
      <c r="LJ148">
        <v>0</v>
      </c>
      <c r="LK148">
        <v>0</v>
      </c>
      <c r="LL148">
        <v>1</v>
      </c>
      <c r="LM148">
        <v>0.95</v>
      </c>
      <c r="LN148">
        <v>0</v>
      </c>
      <c r="LO148">
        <v>1</v>
      </c>
      <c r="LP148">
        <v>0.78</v>
      </c>
      <c r="LQ148">
        <v>0</v>
      </c>
      <c r="LR148">
        <v>8.3799999999999986E-2</v>
      </c>
      <c r="LS148">
        <v>0</v>
      </c>
      <c r="LT148">
        <v>0</v>
      </c>
      <c r="LU148">
        <v>0</v>
      </c>
      <c r="LV148">
        <v>0</v>
      </c>
      <c r="LW148">
        <v>0</v>
      </c>
      <c r="LX148">
        <v>0</v>
      </c>
      <c r="LY148">
        <v>1.4424100156494521</v>
      </c>
      <c r="LZ148">
        <v>0</v>
      </c>
      <c r="MA148">
        <v>0</v>
      </c>
      <c r="MB148">
        <v>0</v>
      </c>
      <c r="MC148">
        <v>0</v>
      </c>
      <c r="MD148">
        <v>0</v>
      </c>
      <c r="ME148">
        <v>0</v>
      </c>
      <c r="MF148">
        <v>0</v>
      </c>
      <c r="MG148">
        <v>0</v>
      </c>
      <c r="MH148">
        <v>0</v>
      </c>
      <c r="MI148">
        <v>0</v>
      </c>
      <c r="MJ148">
        <v>0</v>
      </c>
      <c r="MK148">
        <v>0</v>
      </c>
      <c r="ML148">
        <v>0</v>
      </c>
      <c r="MM148">
        <v>0</v>
      </c>
      <c r="MN148">
        <v>0</v>
      </c>
      <c r="MO148">
        <v>0</v>
      </c>
      <c r="MP148">
        <v>0</v>
      </c>
      <c r="MQ148">
        <v>0</v>
      </c>
    </row>
    <row r="149" spans="1:355" x14ac:dyDescent="0.2">
      <c r="A149" t="str">
        <v>CDM AMS II G</v>
      </c>
      <c r="B149" t="str">
        <v>AMS-II.G. Version 11.1</v>
      </c>
      <c r="C149" t="str">
        <v>VCS 2077</v>
      </c>
      <c r="D149" t="str">
        <v xml:space="preserve">MR 2018-2020 </v>
      </c>
      <c r="E149" t="str">
        <v>small</v>
      </c>
      <c r="F149">
        <v>975</v>
      </c>
      <c r="G149" t="str">
        <v>firewood</v>
      </c>
      <c r="H149">
        <v>175</v>
      </c>
      <c r="I149">
        <v>0</v>
      </c>
      <c r="J149">
        <v>8.5610370581651225E-3</v>
      </c>
      <c r="K149" t="str">
        <v>cdm_imp_firewood</v>
      </c>
      <c r="L149">
        <v>1</v>
      </c>
      <c r="M149" t="str">
        <v>Central America</v>
      </c>
      <c r="N149" t="str">
        <v>Guatemala</v>
      </c>
      <c r="O149" t="str">
        <v>Solola State</v>
      </c>
      <c r="P149">
        <v>3.5</v>
      </c>
      <c r="Q149">
        <v>0.93589999999999995</v>
      </c>
      <c r="R149">
        <v>0.29399999999999998</v>
      </c>
      <c r="S149">
        <v>0.29399999999999998</v>
      </c>
      <c r="T149">
        <v>57</v>
      </c>
      <c r="U149">
        <v>0</v>
      </c>
      <c r="V149">
        <v>365</v>
      </c>
      <c r="W149">
        <v>0</v>
      </c>
      <c r="X149">
        <v>20805</v>
      </c>
      <c r="Y149">
        <v>1</v>
      </c>
      <c r="Z149">
        <v>0</v>
      </c>
      <c r="AA149">
        <v>0</v>
      </c>
      <c r="AB149">
        <v>0</v>
      </c>
      <c r="AC149">
        <v>0</v>
      </c>
      <c r="AD149">
        <v>0</v>
      </c>
      <c r="AE149">
        <v>0</v>
      </c>
      <c r="AF149">
        <v>0</v>
      </c>
      <c r="AG149">
        <v>0</v>
      </c>
      <c r="AH149">
        <v>0</v>
      </c>
      <c r="AI149">
        <v>0</v>
      </c>
      <c r="AJ149">
        <v>0</v>
      </c>
      <c r="AK149">
        <v>0</v>
      </c>
      <c r="AL149">
        <v>0</v>
      </c>
      <c r="AM149">
        <v>15.424383561643838</v>
      </c>
      <c r="AN149">
        <v>0</v>
      </c>
      <c r="AO149">
        <v>0</v>
      </c>
      <c r="AP149">
        <v>0</v>
      </c>
      <c r="AQ149">
        <v>0</v>
      </c>
      <c r="AR149">
        <v>0</v>
      </c>
      <c r="AS149">
        <v>0</v>
      </c>
      <c r="AT149">
        <v>0</v>
      </c>
      <c r="AU149">
        <v>0</v>
      </c>
      <c r="AV149">
        <v>0</v>
      </c>
      <c r="AW149">
        <v>0</v>
      </c>
      <c r="AX149">
        <v>0</v>
      </c>
      <c r="AY149">
        <v>0</v>
      </c>
      <c r="AZ149">
        <v>0</v>
      </c>
      <c r="BA149">
        <v>0</v>
      </c>
      <c r="BB149">
        <v>0</v>
      </c>
      <c r="BC149">
        <v>0.1</v>
      </c>
      <c r="BD149">
        <v>0</v>
      </c>
      <c r="BE149">
        <v>0</v>
      </c>
      <c r="BF149">
        <v>0</v>
      </c>
      <c r="BG149">
        <v>0</v>
      </c>
      <c r="BH149">
        <v>0</v>
      </c>
      <c r="BI149">
        <v>0</v>
      </c>
      <c r="BJ149">
        <v>0</v>
      </c>
      <c r="BK149">
        <v>0</v>
      </c>
      <c r="BL149">
        <v>0</v>
      </c>
      <c r="BM149">
        <v>0</v>
      </c>
      <c r="BN149">
        <v>0</v>
      </c>
      <c r="BO149">
        <v>0</v>
      </c>
      <c r="BP149">
        <v>0</v>
      </c>
      <c r="BQ149">
        <v>1.5599999999999999E-2</v>
      </c>
      <c r="BR149">
        <v>0</v>
      </c>
      <c r="BS149">
        <v>0</v>
      </c>
      <c r="BT149">
        <v>0</v>
      </c>
      <c r="BU149">
        <v>0</v>
      </c>
      <c r="BV149">
        <v>0</v>
      </c>
      <c r="BW149">
        <v>68.599999999999994</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1</v>
      </c>
      <c r="FR149">
        <v>0</v>
      </c>
      <c r="FS149">
        <v>0</v>
      </c>
      <c r="FT149">
        <v>0</v>
      </c>
      <c r="FU149">
        <v>0</v>
      </c>
      <c r="FV149">
        <v>0</v>
      </c>
      <c r="FW149">
        <v>0</v>
      </c>
      <c r="FX149">
        <v>6.4268264840182674</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0.24</v>
      </c>
      <c r="GU149">
        <v>0</v>
      </c>
      <c r="GV149">
        <v>0</v>
      </c>
      <c r="GW149">
        <v>0</v>
      </c>
      <c r="GX149">
        <v>0</v>
      </c>
      <c r="GY149">
        <v>0</v>
      </c>
      <c r="GZ149">
        <v>0</v>
      </c>
      <c r="HA149">
        <v>0</v>
      </c>
      <c r="HB149">
        <v>0</v>
      </c>
      <c r="HC149">
        <v>0</v>
      </c>
      <c r="HD149">
        <v>0</v>
      </c>
      <c r="HE149">
        <v>0</v>
      </c>
      <c r="HF149">
        <v>0</v>
      </c>
      <c r="HG149">
        <v>0</v>
      </c>
      <c r="HH149">
        <v>1.5599999999999999E-2</v>
      </c>
      <c r="HI149">
        <v>0</v>
      </c>
      <c r="HJ149">
        <v>0</v>
      </c>
      <c r="HK149">
        <v>0</v>
      </c>
      <c r="HL149">
        <v>0</v>
      </c>
      <c r="HM149">
        <v>0</v>
      </c>
      <c r="HN149">
        <v>68.599999999999994</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0</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0</v>
      </c>
      <c r="JV149">
        <v>0</v>
      </c>
      <c r="JW149">
        <v>0</v>
      </c>
      <c r="JX149">
        <v>0</v>
      </c>
      <c r="JY149">
        <v>0</v>
      </c>
      <c r="JZ149">
        <v>0</v>
      </c>
      <c r="KA149">
        <v>0</v>
      </c>
      <c r="KB149">
        <v>0</v>
      </c>
      <c r="KC149">
        <v>0</v>
      </c>
      <c r="KD149">
        <v>0</v>
      </c>
      <c r="KE149">
        <v>0</v>
      </c>
      <c r="KF149">
        <v>0</v>
      </c>
      <c r="KG149">
        <v>0</v>
      </c>
      <c r="KH149">
        <v>0</v>
      </c>
      <c r="KI149">
        <v>0</v>
      </c>
      <c r="KJ149">
        <v>0</v>
      </c>
      <c r="KK149">
        <v>0</v>
      </c>
      <c r="KL149">
        <v>0</v>
      </c>
      <c r="KM149">
        <v>0</v>
      </c>
      <c r="KN149">
        <v>0</v>
      </c>
      <c r="KO149">
        <v>0</v>
      </c>
      <c r="KP149">
        <v>0</v>
      </c>
      <c r="KQ149">
        <v>0</v>
      </c>
      <c r="KR149">
        <v>0</v>
      </c>
      <c r="KS149">
        <v>0</v>
      </c>
      <c r="KT149">
        <v>0</v>
      </c>
      <c r="KU149">
        <v>0</v>
      </c>
      <c r="KV149">
        <v>0</v>
      </c>
      <c r="KW149">
        <v>0</v>
      </c>
      <c r="KX149">
        <v>0</v>
      </c>
      <c r="KY149">
        <v>0</v>
      </c>
      <c r="KZ149">
        <v>0</v>
      </c>
      <c r="LA149">
        <v>0</v>
      </c>
      <c r="LB149">
        <v>0</v>
      </c>
      <c r="LC149">
        <v>0</v>
      </c>
      <c r="LD149">
        <v>0</v>
      </c>
      <c r="LE149">
        <v>0</v>
      </c>
      <c r="LF149">
        <v>0</v>
      </c>
      <c r="LG149">
        <v>0</v>
      </c>
      <c r="LH149">
        <v>1</v>
      </c>
      <c r="LI149">
        <v>1</v>
      </c>
      <c r="LJ149">
        <v>0</v>
      </c>
      <c r="LK149">
        <v>0</v>
      </c>
      <c r="LL149">
        <v>1</v>
      </c>
      <c r="LM149">
        <v>0.95</v>
      </c>
      <c r="LN149">
        <v>0</v>
      </c>
      <c r="LO149">
        <v>1</v>
      </c>
      <c r="LP149">
        <v>0.78</v>
      </c>
      <c r="LQ149">
        <v>0</v>
      </c>
      <c r="LR149">
        <v>0</v>
      </c>
      <c r="LS149">
        <v>0</v>
      </c>
      <c r="LT149">
        <v>0</v>
      </c>
      <c r="LU149">
        <v>0</v>
      </c>
      <c r="LV149">
        <v>0</v>
      </c>
      <c r="LW149">
        <v>0</v>
      </c>
      <c r="LX149">
        <v>0</v>
      </c>
      <c r="LY149">
        <v>3.1833333333333336</v>
      </c>
      <c r="LZ149">
        <v>0</v>
      </c>
      <c r="MA149">
        <v>0</v>
      </c>
      <c r="MB149">
        <v>0</v>
      </c>
      <c r="MC149">
        <v>0</v>
      </c>
      <c r="MD149">
        <v>0</v>
      </c>
      <c r="ME149">
        <v>0</v>
      </c>
      <c r="MF149">
        <v>0</v>
      </c>
      <c r="MG149">
        <v>0</v>
      </c>
      <c r="MH149">
        <v>0</v>
      </c>
      <c r="MI149">
        <v>0</v>
      </c>
      <c r="MJ149">
        <v>0</v>
      </c>
      <c r="MK149">
        <v>0</v>
      </c>
      <c r="ML149">
        <v>0</v>
      </c>
      <c r="MM149">
        <v>0</v>
      </c>
      <c r="MN149">
        <v>0</v>
      </c>
      <c r="MO149">
        <v>0</v>
      </c>
      <c r="MP149">
        <v>0</v>
      </c>
      <c r="MQ149">
        <v>0</v>
      </c>
    </row>
    <row r="150" spans="1:355" x14ac:dyDescent="0.2">
      <c r="A150" t="str">
        <v>CDM AMS II G</v>
      </c>
      <c r="B150" t="str">
        <v>AMS-II.G. Version 1</v>
      </c>
      <c r="C150" t="str">
        <v>GS 411</v>
      </c>
      <c r="D150" t="str">
        <v>MR5</v>
      </c>
      <c r="E150" t="str">
        <v>small</v>
      </c>
      <c r="F150">
        <v>97297</v>
      </c>
      <c r="G150" t="str">
        <v>firewood</v>
      </c>
      <c r="H150">
        <v>3016</v>
      </c>
      <c r="I150">
        <v>0</v>
      </c>
      <c r="J150">
        <v>6.7469660021468392E-3</v>
      </c>
      <c r="K150" t="str">
        <v>cdm_imp_firewood</v>
      </c>
      <c r="L150">
        <v>1</v>
      </c>
      <c r="M150" t="str">
        <v>Sub-Saharan Africa</v>
      </c>
      <c r="N150" t="str">
        <v>Nigeria</v>
      </c>
      <c r="O150" t="str">
        <v>Benue
Enugu
Kaduna
Kogi
Kwara
Nasarawa
Niger
Oyo
Plateau
Taraba
Federal Capital</v>
      </c>
      <c r="P150">
        <v>4.7</v>
      </c>
      <c r="Q150">
        <v>0.77</v>
      </c>
      <c r="R150">
        <v>0.27209090909090899</v>
      </c>
      <c r="S150">
        <v>0.31463636363636399</v>
      </c>
      <c r="T150">
        <v>1229.9000000000001</v>
      </c>
      <c r="U150">
        <v>0</v>
      </c>
      <c r="V150">
        <v>365</v>
      </c>
      <c r="W150">
        <v>0</v>
      </c>
      <c r="X150">
        <v>448913.50000000006</v>
      </c>
      <c r="Y150">
        <v>1</v>
      </c>
      <c r="Z150">
        <v>0</v>
      </c>
      <c r="AA150">
        <v>0</v>
      </c>
      <c r="AB150">
        <v>0</v>
      </c>
      <c r="AC150">
        <v>0</v>
      </c>
      <c r="AD150">
        <v>0</v>
      </c>
      <c r="AE150">
        <v>0</v>
      </c>
      <c r="AF150">
        <v>0</v>
      </c>
      <c r="AG150">
        <v>0</v>
      </c>
      <c r="AH150">
        <v>0</v>
      </c>
      <c r="AI150">
        <v>0</v>
      </c>
      <c r="AJ150">
        <v>0</v>
      </c>
      <c r="AK150">
        <v>0</v>
      </c>
      <c r="AL150">
        <v>0</v>
      </c>
      <c r="AM150">
        <v>12.749041095890412</v>
      </c>
      <c r="AN150">
        <v>0</v>
      </c>
      <c r="AO150">
        <v>0</v>
      </c>
      <c r="AP150">
        <v>0</v>
      </c>
      <c r="AQ150">
        <v>0</v>
      </c>
      <c r="AR150">
        <v>0</v>
      </c>
      <c r="AS150">
        <v>0</v>
      </c>
      <c r="AT150">
        <v>0</v>
      </c>
      <c r="AU150">
        <v>0</v>
      </c>
      <c r="AV150">
        <v>0</v>
      </c>
      <c r="AW150">
        <v>0</v>
      </c>
      <c r="AX150">
        <v>0</v>
      </c>
      <c r="AY150">
        <v>0</v>
      </c>
      <c r="AZ150">
        <v>0</v>
      </c>
      <c r="BA150">
        <v>0</v>
      </c>
      <c r="BB150">
        <v>0</v>
      </c>
      <c r="BC150">
        <v>0.1</v>
      </c>
      <c r="BD150">
        <v>0</v>
      </c>
      <c r="BE150">
        <v>0</v>
      </c>
      <c r="BF150">
        <v>0</v>
      </c>
      <c r="BG150">
        <v>0</v>
      </c>
      <c r="BH150">
        <v>0</v>
      </c>
      <c r="BI150">
        <v>0</v>
      </c>
      <c r="BJ150">
        <v>0</v>
      </c>
      <c r="BK150">
        <v>0</v>
      </c>
      <c r="BL150">
        <v>0</v>
      </c>
      <c r="BM150">
        <v>0</v>
      </c>
      <c r="BN150">
        <v>0</v>
      </c>
      <c r="BO150">
        <v>0</v>
      </c>
      <c r="BP150">
        <v>0</v>
      </c>
      <c r="BQ150">
        <v>1.5599999999999999E-2</v>
      </c>
      <c r="BR150">
        <v>0</v>
      </c>
      <c r="BS150">
        <v>0</v>
      </c>
      <c r="BT150">
        <v>0</v>
      </c>
      <c r="BU150">
        <v>0</v>
      </c>
      <c r="BV150">
        <v>0</v>
      </c>
      <c r="BW150">
        <v>71.5</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1</v>
      </c>
      <c r="FR150">
        <v>0</v>
      </c>
      <c r="FS150">
        <v>0</v>
      </c>
      <c r="FT150">
        <v>0</v>
      </c>
      <c r="FU150">
        <v>0</v>
      </c>
      <c r="FV150">
        <v>0</v>
      </c>
      <c r="FW150">
        <v>0</v>
      </c>
      <c r="FX150">
        <v>3.7607790843334534</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0.33900000000000002</v>
      </c>
      <c r="GU150">
        <v>0</v>
      </c>
      <c r="GV150">
        <v>0</v>
      </c>
      <c r="GW150">
        <v>0</v>
      </c>
      <c r="GX150">
        <v>0</v>
      </c>
      <c r="GY150">
        <v>0</v>
      </c>
      <c r="GZ150">
        <v>0</v>
      </c>
      <c r="HA150">
        <v>0</v>
      </c>
      <c r="HB150">
        <v>0</v>
      </c>
      <c r="HC150">
        <v>0</v>
      </c>
      <c r="HD150">
        <v>0</v>
      </c>
      <c r="HE150">
        <v>0</v>
      </c>
      <c r="HF150">
        <v>0</v>
      </c>
      <c r="HG150">
        <v>0</v>
      </c>
      <c r="HH150">
        <v>1.5599999999999999E-2</v>
      </c>
      <c r="HI150">
        <v>0</v>
      </c>
      <c r="HJ150">
        <v>0</v>
      </c>
      <c r="HK150">
        <v>0</v>
      </c>
      <c r="HL150">
        <v>0</v>
      </c>
      <c r="HM150">
        <v>0</v>
      </c>
      <c r="HN150">
        <v>71.5</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0</v>
      </c>
      <c r="JV150">
        <v>0</v>
      </c>
      <c r="JW150">
        <v>0</v>
      </c>
      <c r="JX150">
        <v>0</v>
      </c>
      <c r="JY150">
        <v>0</v>
      </c>
      <c r="JZ150">
        <v>0</v>
      </c>
      <c r="KA150">
        <v>0</v>
      </c>
      <c r="KB150">
        <v>0</v>
      </c>
      <c r="KC150">
        <v>0</v>
      </c>
      <c r="KD150">
        <v>0</v>
      </c>
      <c r="KE150">
        <v>0</v>
      </c>
      <c r="KF150">
        <v>0</v>
      </c>
      <c r="KG150">
        <v>0</v>
      </c>
      <c r="KH150">
        <v>0</v>
      </c>
      <c r="KI150">
        <v>0</v>
      </c>
      <c r="KJ150">
        <v>0</v>
      </c>
      <c r="KK150">
        <v>0</v>
      </c>
      <c r="KL150">
        <v>0</v>
      </c>
      <c r="KM150">
        <v>0</v>
      </c>
      <c r="KN150">
        <v>0</v>
      </c>
      <c r="KO150">
        <v>0</v>
      </c>
      <c r="KP150">
        <v>0</v>
      </c>
      <c r="KQ150">
        <v>0</v>
      </c>
      <c r="KR150">
        <v>0</v>
      </c>
      <c r="KS150">
        <v>0</v>
      </c>
      <c r="KT150">
        <v>0</v>
      </c>
      <c r="KU150">
        <v>0</v>
      </c>
      <c r="KV150">
        <v>0</v>
      </c>
      <c r="KW150">
        <v>0</v>
      </c>
      <c r="KX150">
        <v>0</v>
      </c>
      <c r="KY150">
        <v>0</v>
      </c>
      <c r="KZ150">
        <v>0</v>
      </c>
      <c r="LA150">
        <v>0</v>
      </c>
      <c r="LB150">
        <v>0</v>
      </c>
      <c r="LC150">
        <v>0</v>
      </c>
      <c r="LD150">
        <v>0</v>
      </c>
      <c r="LE150">
        <v>0</v>
      </c>
      <c r="LF150">
        <v>0</v>
      </c>
      <c r="LG150">
        <v>0</v>
      </c>
      <c r="LH150">
        <v>0.92</v>
      </c>
      <c r="LI150">
        <v>1</v>
      </c>
      <c r="LJ150">
        <v>0</v>
      </c>
      <c r="LK150">
        <v>0</v>
      </c>
      <c r="LL150">
        <v>1</v>
      </c>
      <c r="LM150">
        <v>0.95</v>
      </c>
      <c r="LN150">
        <v>0</v>
      </c>
      <c r="LO150">
        <v>1</v>
      </c>
      <c r="LP150">
        <v>0.78</v>
      </c>
      <c r="LQ150">
        <v>0</v>
      </c>
      <c r="LR150">
        <v>0</v>
      </c>
      <c r="LS150">
        <v>0</v>
      </c>
      <c r="LT150">
        <v>0</v>
      </c>
      <c r="LU150">
        <v>0</v>
      </c>
      <c r="LV150">
        <v>0</v>
      </c>
      <c r="LW150">
        <v>0</v>
      </c>
      <c r="LX150">
        <v>0</v>
      </c>
      <c r="LY150">
        <v>2.4472695752672613</v>
      </c>
      <c r="LZ150">
        <v>0</v>
      </c>
      <c r="MA150">
        <v>0</v>
      </c>
      <c r="MB150">
        <v>0</v>
      </c>
      <c r="MC150">
        <v>0</v>
      </c>
      <c r="MD150">
        <v>0</v>
      </c>
      <c r="ME150">
        <v>0</v>
      </c>
      <c r="MF150">
        <v>0</v>
      </c>
      <c r="MG150">
        <v>0</v>
      </c>
      <c r="MH150">
        <v>0</v>
      </c>
      <c r="MI150">
        <v>0</v>
      </c>
      <c r="MJ150">
        <v>0</v>
      </c>
      <c r="MK150">
        <v>0</v>
      </c>
      <c r="ML150">
        <v>0</v>
      </c>
      <c r="MM150">
        <v>0</v>
      </c>
      <c r="MN150">
        <v>0</v>
      </c>
      <c r="MO150">
        <v>0</v>
      </c>
      <c r="MP150">
        <v>0</v>
      </c>
      <c r="MQ150">
        <v>0</v>
      </c>
    </row>
    <row r="151" spans="1:355" x14ac:dyDescent="0.2">
      <c r="A151" t="str">
        <v>CDM AMS II G</v>
      </c>
      <c r="B151" t="str">
        <v>AMS-II.G. Version 12</v>
      </c>
      <c r="C151" t="str">
        <v>GS 10914</v>
      </c>
      <c r="D151" t="str">
        <v>MP2</v>
      </c>
      <c r="E151" t="str">
        <v>small</v>
      </c>
      <c r="F151">
        <v>61013</v>
      </c>
      <c r="G151" t="str">
        <v>charcoal</v>
      </c>
      <c r="H151">
        <v>18752</v>
      </c>
      <c r="I151">
        <v>0</v>
      </c>
      <c r="J151">
        <v>6.3032205115375337E-3</v>
      </c>
      <c r="K151" t="str">
        <v>cdm_imp_charcoal</v>
      </c>
      <c r="L151">
        <v>1</v>
      </c>
      <c r="M151" t="str">
        <v>Sub-Saharan Africa</v>
      </c>
      <c r="N151" t="str">
        <v>Uganda</v>
      </c>
      <c r="O151" t="str">
        <v>Uganda tot</v>
      </c>
      <c r="P151">
        <v>4.5</v>
      </c>
      <c r="Q151">
        <v>0.82</v>
      </c>
      <c r="R151">
        <v>0.49</v>
      </c>
      <c r="S151">
        <v>0.61499999999999999</v>
      </c>
      <c r="T151">
        <v>18752</v>
      </c>
      <c r="U151">
        <v>0</v>
      </c>
      <c r="V151">
        <v>163.155</v>
      </c>
      <c r="W151">
        <v>0</v>
      </c>
      <c r="X151">
        <v>3059482.56</v>
      </c>
      <c r="Y151">
        <v>1</v>
      </c>
      <c r="Z151">
        <v>0</v>
      </c>
      <c r="AA151">
        <v>0</v>
      </c>
      <c r="AB151">
        <v>0</v>
      </c>
      <c r="AC151">
        <v>0</v>
      </c>
      <c r="AD151">
        <v>0</v>
      </c>
      <c r="AE151">
        <v>0</v>
      </c>
      <c r="AF151">
        <v>0</v>
      </c>
      <c r="AG151">
        <v>0</v>
      </c>
      <c r="AH151">
        <v>0</v>
      </c>
      <c r="AI151">
        <v>0</v>
      </c>
      <c r="AJ151">
        <v>0</v>
      </c>
      <c r="AK151">
        <v>0</v>
      </c>
      <c r="AL151">
        <v>0</v>
      </c>
      <c r="AM151">
        <v>13.616438356164384</v>
      </c>
      <c r="AN151">
        <v>0</v>
      </c>
      <c r="AO151">
        <v>0</v>
      </c>
      <c r="AP151">
        <v>0</v>
      </c>
      <c r="AQ151">
        <v>0</v>
      </c>
      <c r="AR151">
        <v>0</v>
      </c>
      <c r="AS151">
        <v>0</v>
      </c>
      <c r="AT151">
        <v>0</v>
      </c>
      <c r="AU151">
        <v>0</v>
      </c>
      <c r="AV151">
        <v>0</v>
      </c>
      <c r="AW151">
        <v>0</v>
      </c>
      <c r="AX151">
        <v>0</v>
      </c>
      <c r="AY151">
        <v>0</v>
      </c>
      <c r="AZ151">
        <v>0</v>
      </c>
      <c r="BA151">
        <v>0</v>
      </c>
      <c r="BB151">
        <v>0</v>
      </c>
      <c r="BC151">
        <v>0.1</v>
      </c>
      <c r="BD151">
        <v>0</v>
      </c>
      <c r="BE151">
        <v>0</v>
      </c>
      <c r="BF151">
        <v>0</v>
      </c>
      <c r="BG151">
        <v>0</v>
      </c>
      <c r="BH151">
        <v>0</v>
      </c>
      <c r="BI151">
        <v>0</v>
      </c>
      <c r="BJ151">
        <v>0</v>
      </c>
      <c r="BK151">
        <v>0</v>
      </c>
      <c r="BL151">
        <v>0</v>
      </c>
      <c r="BM151">
        <v>0</v>
      </c>
      <c r="BN151">
        <v>0</v>
      </c>
      <c r="BO151">
        <v>0</v>
      </c>
      <c r="BP151">
        <v>0</v>
      </c>
      <c r="BQ151">
        <v>1.5599999999999999E-2</v>
      </c>
      <c r="BR151">
        <v>0</v>
      </c>
      <c r="BS151">
        <v>0</v>
      </c>
      <c r="BT151">
        <v>0</v>
      </c>
      <c r="BU151">
        <v>0</v>
      </c>
      <c r="BV151">
        <v>0</v>
      </c>
      <c r="BW151">
        <v>81.599999999999994</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1</v>
      </c>
      <c r="FR151">
        <v>0</v>
      </c>
      <c r="FS151">
        <v>0</v>
      </c>
      <c r="FT151">
        <v>0</v>
      </c>
      <c r="FU151">
        <v>0</v>
      </c>
      <c r="FV151">
        <v>0</v>
      </c>
      <c r="FW151">
        <v>0</v>
      </c>
      <c r="FX151">
        <v>4.2724939931485366</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0.31869999999999998</v>
      </c>
      <c r="GU151">
        <v>0</v>
      </c>
      <c r="GV151">
        <v>0</v>
      </c>
      <c r="GW151">
        <v>0</v>
      </c>
      <c r="GX151">
        <v>0</v>
      </c>
      <c r="GY151">
        <v>0</v>
      </c>
      <c r="GZ151">
        <v>0</v>
      </c>
      <c r="HA151">
        <v>0</v>
      </c>
      <c r="HB151">
        <v>0</v>
      </c>
      <c r="HC151">
        <v>0</v>
      </c>
      <c r="HD151">
        <v>0</v>
      </c>
      <c r="HE151">
        <v>0</v>
      </c>
      <c r="HF151">
        <v>0</v>
      </c>
      <c r="HG151">
        <v>0</v>
      </c>
      <c r="HH151">
        <v>1.5599999999999999E-2</v>
      </c>
      <c r="HI151">
        <v>0</v>
      </c>
      <c r="HJ151">
        <v>0</v>
      </c>
      <c r="HK151">
        <v>0</v>
      </c>
      <c r="HL151">
        <v>0</v>
      </c>
      <c r="HM151">
        <v>0</v>
      </c>
      <c r="HN151">
        <v>81.599999999999994</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c r="KC151">
        <v>0</v>
      </c>
      <c r="KD151">
        <v>0</v>
      </c>
      <c r="KE151">
        <v>0</v>
      </c>
      <c r="KF151">
        <v>0</v>
      </c>
      <c r="KG151">
        <v>0</v>
      </c>
      <c r="KH151">
        <v>0</v>
      </c>
      <c r="KI151">
        <v>0</v>
      </c>
      <c r="KJ151">
        <v>0</v>
      </c>
      <c r="KK151">
        <v>0</v>
      </c>
      <c r="KL151">
        <v>0</v>
      </c>
      <c r="KM151">
        <v>0</v>
      </c>
      <c r="KN151">
        <v>0</v>
      </c>
      <c r="KO151">
        <v>0</v>
      </c>
      <c r="KP151">
        <v>0</v>
      </c>
      <c r="KQ151">
        <v>0</v>
      </c>
      <c r="KR151">
        <v>0</v>
      </c>
      <c r="KS151">
        <v>0</v>
      </c>
      <c r="KT151">
        <v>0</v>
      </c>
      <c r="KU151">
        <v>0</v>
      </c>
      <c r="KV151">
        <v>0</v>
      </c>
      <c r="KW151">
        <v>0</v>
      </c>
      <c r="KX151">
        <v>0</v>
      </c>
      <c r="KY151">
        <v>0</v>
      </c>
      <c r="KZ151">
        <v>0</v>
      </c>
      <c r="LA151">
        <v>0</v>
      </c>
      <c r="LB151">
        <v>0</v>
      </c>
      <c r="LC151">
        <v>0</v>
      </c>
      <c r="LD151">
        <v>0</v>
      </c>
      <c r="LE151">
        <v>0</v>
      </c>
      <c r="LF151">
        <v>0</v>
      </c>
      <c r="LG151">
        <v>0</v>
      </c>
      <c r="LH151">
        <v>1</v>
      </c>
      <c r="LI151">
        <v>0.8196</v>
      </c>
      <c r="LJ151">
        <v>0</v>
      </c>
      <c r="LK151">
        <v>0</v>
      </c>
      <c r="LL151">
        <v>1</v>
      </c>
      <c r="LM151">
        <v>0.95</v>
      </c>
      <c r="LN151">
        <v>0</v>
      </c>
      <c r="LO151">
        <v>1</v>
      </c>
      <c r="LP151">
        <v>0.78</v>
      </c>
      <c r="LQ151">
        <v>0</v>
      </c>
      <c r="LR151">
        <v>0.17000000000000004</v>
      </c>
      <c r="LS151">
        <v>0</v>
      </c>
      <c r="LT151">
        <v>0</v>
      </c>
      <c r="LU151">
        <v>0</v>
      </c>
      <c r="LV151">
        <v>0</v>
      </c>
      <c r="LW151">
        <v>0</v>
      </c>
      <c r="LX151">
        <v>0</v>
      </c>
      <c r="LY151">
        <v>1.3333333333333333</v>
      </c>
      <c r="LZ151">
        <v>0</v>
      </c>
      <c r="MA151">
        <v>0</v>
      </c>
      <c r="MB151">
        <v>0</v>
      </c>
      <c r="MC151">
        <v>0</v>
      </c>
      <c r="MD151">
        <v>0</v>
      </c>
      <c r="ME151">
        <v>0</v>
      </c>
      <c r="MF151">
        <v>0</v>
      </c>
      <c r="MG151">
        <v>0</v>
      </c>
      <c r="MH151">
        <v>0</v>
      </c>
      <c r="MI151">
        <v>0</v>
      </c>
      <c r="MJ151">
        <v>0</v>
      </c>
      <c r="MK151">
        <v>0</v>
      </c>
      <c r="ML151">
        <v>0</v>
      </c>
      <c r="MM151">
        <v>0</v>
      </c>
      <c r="MN151">
        <v>0</v>
      </c>
      <c r="MO151">
        <v>0</v>
      </c>
      <c r="MP151">
        <v>0</v>
      </c>
      <c r="MQ151">
        <v>0</v>
      </c>
    </row>
    <row r="152" spans="1:355" x14ac:dyDescent="0.2">
      <c r="A152" t="str">
        <v>GS Simplified</v>
      </c>
      <c r="B152" t="str">
        <v>The Gold Standard Simplified Methodology for Efficient Cookstoves, Version 01, </v>
      </c>
      <c r="C152" t="str">
        <v>GS 10781</v>
      </c>
      <c r="D152" t="str">
        <v>MP6</v>
      </c>
      <c r="E152" t="str">
        <v>small</v>
      </c>
      <c r="F152">
        <v>2344</v>
      </c>
      <c r="G152" t="str">
        <v>firewood</v>
      </c>
      <c r="H152">
        <v>2345</v>
      </c>
      <c r="I152">
        <v>0</v>
      </c>
      <c r="J152">
        <v>1.1700074546837049E-2</v>
      </c>
      <c r="K152" t="str">
        <v>gs_simple_firewood</v>
      </c>
      <c r="L152">
        <v>1</v>
      </c>
      <c r="M152" t="str">
        <v>Sub-Saharan Africa</v>
      </c>
      <c r="N152" t="str">
        <v>Burkina Faso</v>
      </c>
      <c r="O152" t="str">
        <v>province of Nahouri,</v>
      </c>
      <c r="P152">
        <v>5.9</v>
      </c>
      <c r="Q152">
        <v>0.9</v>
      </c>
      <c r="R152">
        <v>0.182</v>
      </c>
      <c r="S152">
        <v>0.379</v>
      </c>
      <c r="T152">
        <v>548</v>
      </c>
      <c r="U152">
        <v>0</v>
      </c>
      <c r="V152">
        <v>365</v>
      </c>
      <c r="W152">
        <v>0</v>
      </c>
      <c r="X152">
        <v>200020</v>
      </c>
      <c r="Y152">
        <v>1</v>
      </c>
      <c r="Z152">
        <v>0</v>
      </c>
      <c r="AA152">
        <v>0</v>
      </c>
      <c r="AB152">
        <v>0</v>
      </c>
      <c r="AC152">
        <v>0</v>
      </c>
      <c r="AD152">
        <v>0</v>
      </c>
      <c r="AE152">
        <v>0</v>
      </c>
      <c r="AF152">
        <v>0</v>
      </c>
      <c r="AG152">
        <v>0</v>
      </c>
      <c r="AH152">
        <v>0</v>
      </c>
      <c r="AI152">
        <v>0</v>
      </c>
      <c r="AJ152">
        <v>0</v>
      </c>
      <c r="AK152">
        <v>0</v>
      </c>
      <c r="AL152">
        <v>0</v>
      </c>
      <c r="AM152">
        <v>10.794520547945206</v>
      </c>
      <c r="AN152">
        <v>0</v>
      </c>
      <c r="AO152">
        <v>0</v>
      </c>
      <c r="AP152">
        <v>0</v>
      </c>
      <c r="AQ152">
        <v>0</v>
      </c>
      <c r="AR152">
        <v>0</v>
      </c>
      <c r="AS152">
        <v>0</v>
      </c>
      <c r="AT152">
        <v>0</v>
      </c>
      <c r="AU152">
        <v>0</v>
      </c>
      <c r="AV152">
        <v>0</v>
      </c>
      <c r="AW152">
        <v>0</v>
      </c>
      <c r="AX152">
        <v>0</v>
      </c>
      <c r="AY152">
        <v>0</v>
      </c>
      <c r="AZ152">
        <v>0</v>
      </c>
      <c r="BA152">
        <v>0</v>
      </c>
      <c r="BB152">
        <v>0</v>
      </c>
      <c r="BC152">
        <v>0.1</v>
      </c>
      <c r="BD152">
        <v>0</v>
      </c>
      <c r="BE152">
        <v>0</v>
      </c>
      <c r="BF152">
        <v>0</v>
      </c>
      <c r="BG152">
        <v>0</v>
      </c>
      <c r="BH152">
        <v>0</v>
      </c>
      <c r="BI152">
        <v>0</v>
      </c>
      <c r="BJ152">
        <v>0</v>
      </c>
      <c r="BK152">
        <v>0</v>
      </c>
      <c r="BL152">
        <v>0</v>
      </c>
      <c r="BM152">
        <v>0</v>
      </c>
      <c r="BN152">
        <v>0</v>
      </c>
      <c r="BO152">
        <v>0</v>
      </c>
      <c r="BP152">
        <v>0</v>
      </c>
      <c r="BQ152">
        <v>1.5599999999999999E-2</v>
      </c>
      <c r="BR152">
        <v>0</v>
      </c>
      <c r="BS152">
        <v>0</v>
      </c>
      <c r="BT152">
        <v>0</v>
      </c>
      <c r="BU152">
        <v>0</v>
      </c>
      <c r="BV152">
        <v>0</v>
      </c>
      <c r="BW152">
        <v>112</v>
      </c>
      <c r="BX152">
        <v>0</v>
      </c>
      <c r="BY152">
        <v>0</v>
      </c>
      <c r="BZ152">
        <v>0</v>
      </c>
      <c r="CA152">
        <v>0</v>
      </c>
      <c r="CB152">
        <v>0</v>
      </c>
      <c r="CC152">
        <v>0</v>
      </c>
      <c r="CD152">
        <v>37.179487000000002</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1</v>
      </c>
      <c r="FR152">
        <v>0</v>
      </c>
      <c r="FS152">
        <v>0</v>
      </c>
      <c r="FT152">
        <v>0</v>
      </c>
      <c r="FU152">
        <v>0</v>
      </c>
      <c r="FV152">
        <v>0</v>
      </c>
      <c r="FW152">
        <v>0</v>
      </c>
      <c r="FX152">
        <v>4.9066002490660034</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0.22</v>
      </c>
      <c r="GU152">
        <v>0</v>
      </c>
      <c r="GV152">
        <v>0</v>
      </c>
      <c r="GW152">
        <v>0</v>
      </c>
      <c r="GX152">
        <v>0</v>
      </c>
      <c r="GY152">
        <v>0</v>
      </c>
      <c r="GZ152">
        <v>0</v>
      </c>
      <c r="HA152">
        <v>0</v>
      </c>
      <c r="HB152">
        <v>0</v>
      </c>
      <c r="HC152">
        <v>0</v>
      </c>
      <c r="HD152">
        <v>0</v>
      </c>
      <c r="HE152">
        <v>0</v>
      </c>
      <c r="HF152">
        <v>0</v>
      </c>
      <c r="HG152">
        <v>0</v>
      </c>
      <c r="HH152">
        <v>1.5599999999999999E-2</v>
      </c>
      <c r="HI152">
        <v>0</v>
      </c>
      <c r="HJ152">
        <v>0</v>
      </c>
      <c r="HK152">
        <v>0</v>
      </c>
      <c r="HL152">
        <v>0</v>
      </c>
      <c r="HM152">
        <v>0</v>
      </c>
      <c r="HN152">
        <v>112.179</v>
      </c>
      <c r="HO152">
        <v>0</v>
      </c>
      <c r="HP152">
        <v>0</v>
      </c>
      <c r="HQ152">
        <v>0</v>
      </c>
      <c r="HR152">
        <v>0</v>
      </c>
      <c r="HS152">
        <v>0</v>
      </c>
      <c r="HT152">
        <v>0</v>
      </c>
      <c r="HU152">
        <v>37.179487000000002</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0</v>
      </c>
      <c r="IO152">
        <v>0</v>
      </c>
      <c r="IP152">
        <v>0</v>
      </c>
      <c r="IQ152">
        <v>0</v>
      </c>
      <c r="IR152">
        <v>0</v>
      </c>
      <c r="IS152">
        <v>0</v>
      </c>
      <c r="IT152">
        <v>0</v>
      </c>
      <c r="IU152">
        <v>0</v>
      </c>
      <c r="IV152">
        <v>0</v>
      </c>
      <c r="IW152">
        <v>0</v>
      </c>
      <c r="IX152">
        <v>0</v>
      </c>
      <c r="IY152">
        <v>0</v>
      </c>
      <c r="IZ152">
        <v>0</v>
      </c>
      <c r="JA152">
        <v>0</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c r="KC152">
        <v>0</v>
      </c>
      <c r="KD152">
        <v>0</v>
      </c>
      <c r="KE152">
        <v>0</v>
      </c>
      <c r="KF152">
        <v>0</v>
      </c>
      <c r="KG152">
        <v>0</v>
      </c>
      <c r="KH152">
        <v>0</v>
      </c>
      <c r="KI152">
        <v>0</v>
      </c>
      <c r="KJ152">
        <v>0</v>
      </c>
      <c r="KK152">
        <v>0</v>
      </c>
      <c r="KL152">
        <v>0</v>
      </c>
      <c r="KM152">
        <v>0</v>
      </c>
      <c r="KN152">
        <v>0</v>
      </c>
      <c r="KO152">
        <v>0</v>
      </c>
      <c r="KP152">
        <v>0</v>
      </c>
      <c r="KQ152">
        <v>0</v>
      </c>
      <c r="KR152">
        <v>0</v>
      </c>
      <c r="KS152">
        <v>0</v>
      </c>
      <c r="KT152">
        <v>0</v>
      </c>
      <c r="KU152">
        <v>0</v>
      </c>
      <c r="KV152">
        <v>0</v>
      </c>
      <c r="KW152">
        <v>0</v>
      </c>
      <c r="KX152">
        <v>0</v>
      </c>
      <c r="KY152">
        <v>0</v>
      </c>
      <c r="KZ152">
        <v>0</v>
      </c>
      <c r="LA152">
        <v>0</v>
      </c>
      <c r="LB152">
        <v>0</v>
      </c>
      <c r="LC152">
        <v>0</v>
      </c>
      <c r="LD152">
        <v>0</v>
      </c>
      <c r="LE152">
        <v>0</v>
      </c>
      <c r="LF152">
        <v>0</v>
      </c>
      <c r="LG152">
        <v>0</v>
      </c>
      <c r="LH152">
        <v>0.98</v>
      </c>
      <c r="LI152">
        <v>0.99250000000000005</v>
      </c>
      <c r="LJ152">
        <v>0</v>
      </c>
      <c r="LK152">
        <v>0</v>
      </c>
      <c r="LL152">
        <v>1</v>
      </c>
      <c r="LM152">
        <v>0.94754797441364602</v>
      </c>
      <c r="LN152">
        <v>0</v>
      </c>
      <c r="LO152">
        <v>1</v>
      </c>
      <c r="LP152">
        <v>0.78</v>
      </c>
      <c r="LQ152">
        <v>0</v>
      </c>
      <c r="LR152">
        <v>0</v>
      </c>
      <c r="LS152">
        <v>0</v>
      </c>
      <c r="LT152">
        <v>0</v>
      </c>
      <c r="LU152">
        <v>0</v>
      </c>
      <c r="LV152">
        <v>0</v>
      </c>
      <c r="LW152">
        <v>0</v>
      </c>
      <c r="LX152">
        <v>0</v>
      </c>
      <c r="LY152">
        <v>2.3746701846965701</v>
      </c>
      <c r="LZ152">
        <v>0</v>
      </c>
      <c r="MA152">
        <v>0</v>
      </c>
      <c r="MB152">
        <v>0</v>
      </c>
      <c r="MC152">
        <v>0</v>
      </c>
      <c r="MD152">
        <v>0</v>
      </c>
      <c r="ME152">
        <v>0</v>
      </c>
      <c r="MF152">
        <v>0</v>
      </c>
      <c r="MG152">
        <v>0</v>
      </c>
      <c r="MH152">
        <v>0</v>
      </c>
      <c r="MI152">
        <v>0</v>
      </c>
      <c r="MJ152">
        <v>0</v>
      </c>
      <c r="MK152">
        <v>0</v>
      </c>
      <c r="ML152">
        <v>0</v>
      </c>
      <c r="MM152">
        <v>0</v>
      </c>
      <c r="MN152">
        <v>0</v>
      </c>
      <c r="MO152">
        <v>0</v>
      </c>
      <c r="MP152">
        <v>0</v>
      </c>
      <c r="MQ152">
        <v>0</v>
      </c>
    </row>
    <row r="153" spans="1:355" x14ac:dyDescent="0.2">
      <c r="A153" t="str">
        <v>GS Simplified</v>
      </c>
      <c r="B153" t="str">
        <v>The Gold Standard Simplified Methodology for Efficient Cookstoves, Version 01, </v>
      </c>
      <c r="C153" t="str">
        <v>GS 5660</v>
      </c>
      <c r="D153" t="str">
        <v>MR1</v>
      </c>
      <c r="E153" t="str">
        <v>small</v>
      </c>
      <c r="F153">
        <v>3397</v>
      </c>
      <c r="G153" t="str">
        <v>firewood</v>
      </c>
      <c r="H153">
        <v>2771</v>
      </c>
      <c r="I153">
        <v>0</v>
      </c>
      <c r="J153">
        <v>1.17736962925223E-2</v>
      </c>
      <c r="K153" t="str">
        <v>gs_simple_firewood</v>
      </c>
      <c r="L153">
        <v>1</v>
      </c>
      <c r="M153" t="str">
        <v>Asia</v>
      </c>
      <c r="N153" t="str">
        <v>Myanmar</v>
      </c>
      <c r="O153" t="str">
        <v>Mandalay Region in central part of Myanmar. </v>
      </c>
      <c r="P153">
        <v>4.2</v>
      </c>
      <c r="Q153">
        <v>0.95</v>
      </c>
      <c r="R153">
        <v>5.1999999999999998E-2</v>
      </c>
      <c r="S153">
        <v>5.8000000000000003E-2</v>
      </c>
      <c r="T153">
        <v>649</v>
      </c>
      <c r="U153">
        <v>0</v>
      </c>
      <c r="V153">
        <v>365</v>
      </c>
      <c r="W153">
        <v>0</v>
      </c>
      <c r="X153">
        <v>236885</v>
      </c>
      <c r="Y153">
        <v>1</v>
      </c>
      <c r="Z153">
        <v>0</v>
      </c>
      <c r="AA153">
        <v>0</v>
      </c>
      <c r="AB153">
        <v>0</v>
      </c>
      <c r="AC153">
        <v>0</v>
      </c>
      <c r="AD153">
        <v>0</v>
      </c>
      <c r="AE153">
        <v>0</v>
      </c>
      <c r="AF153">
        <v>0</v>
      </c>
      <c r="AG153">
        <v>0</v>
      </c>
      <c r="AH153">
        <v>0</v>
      </c>
      <c r="AI153">
        <v>0</v>
      </c>
      <c r="AJ153">
        <v>0</v>
      </c>
      <c r="AK153">
        <v>0</v>
      </c>
      <c r="AL153">
        <v>0</v>
      </c>
      <c r="AM153">
        <v>10.794520547945206</v>
      </c>
      <c r="AN153">
        <v>0</v>
      </c>
      <c r="AO153">
        <v>0</v>
      </c>
      <c r="AP153">
        <v>0</v>
      </c>
      <c r="AQ153">
        <v>0</v>
      </c>
      <c r="AR153">
        <v>0</v>
      </c>
      <c r="AS153">
        <v>0</v>
      </c>
      <c r="AT153">
        <v>0</v>
      </c>
      <c r="AU153">
        <v>0</v>
      </c>
      <c r="AV153">
        <v>0</v>
      </c>
      <c r="AW153">
        <v>0</v>
      </c>
      <c r="AX153">
        <v>0</v>
      </c>
      <c r="AY153">
        <v>0</v>
      </c>
      <c r="AZ153">
        <v>0</v>
      </c>
      <c r="BA153">
        <v>0</v>
      </c>
      <c r="BB153">
        <v>0</v>
      </c>
      <c r="BC153">
        <v>0.1</v>
      </c>
      <c r="BD153">
        <v>0</v>
      </c>
      <c r="BE153">
        <v>0</v>
      </c>
      <c r="BF153">
        <v>0</v>
      </c>
      <c r="BG153">
        <v>0</v>
      </c>
      <c r="BH153">
        <v>0</v>
      </c>
      <c r="BI153">
        <v>0</v>
      </c>
      <c r="BJ153">
        <v>0</v>
      </c>
      <c r="BK153">
        <v>0</v>
      </c>
      <c r="BL153">
        <v>0</v>
      </c>
      <c r="BM153">
        <v>0</v>
      </c>
      <c r="BN153">
        <v>0</v>
      </c>
      <c r="BO153">
        <v>0</v>
      </c>
      <c r="BP153">
        <v>0</v>
      </c>
      <c r="BQ153">
        <v>1.5599999999999999E-2</v>
      </c>
      <c r="BR153">
        <v>0</v>
      </c>
      <c r="BS153">
        <v>0</v>
      </c>
      <c r="BT153">
        <v>0</v>
      </c>
      <c r="BU153">
        <v>0</v>
      </c>
      <c r="BV153">
        <v>0</v>
      </c>
      <c r="BW153">
        <v>112</v>
      </c>
      <c r="BX153">
        <v>0</v>
      </c>
      <c r="BY153">
        <v>0</v>
      </c>
      <c r="BZ153">
        <v>0</v>
      </c>
      <c r="CA153">
        <v>0</v>
      </c>
      <c r="CB153">
        <v>0</v>
      </c>
      <c r="CC153">
        <v>0</v>
      </c>
      <c r="CD153">
        <v>29.166699999999999</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1</v>
      </c>
      <c r="FR153">
        <v>0</v>
      </c>
      <c r="FS153">
        <v>0</v>
      </c>
      <c r="FT153">
        <v>0</v>
      </c>
      <c r="FU153">
        <v>0</v>
      </c>
      <c r="FV153">
        <v>0</v>
      </c>
      <c r="FW153">
        <v>0</v>
      </c>
      <c r="FX153">
        <v>3.8662322879459898</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0.2792</v>
      </c>
      <c r="GU153">
        <v>0</v>
      </c>
      <c r="GV153">
        <v>0</v>
      </c>
      <c r="GW153">
        <v>0</v>
      </c>
      <c r="GX153">
        <v>0</v>
      </c>
      <c r="GY153">
        <v>0</v>
      </c>
      <c r="GZ153">
        <v>0</v>
      </c>
      <c r="HA153">
        <v>0</v>
      </c>
      <c r="HB153">
        <v>0</v>
      </c>
      <c r="HC153">
        <v>0</v>
      </c>
      <c r="HD153">
        <v>0</v>
      </c>
      <c r="HE153">
        <v>0</v>
      </c>
      <c r="HF153">
        <v>0</v>
      </c>
      <c r="HG153">
        <v>0</v>
      </c>
      <c r="HH153">
        <v>1.5599999999999999E-2</v>
      </c>
      <c r="HI153">
        <v>0</v>
      </c>
      <c r="HJ153">
        <v>0</v>
      </c>
      <c r="HK153">
        <v>0</v>
      </c>
      <c r="HL153">
        <v>0</v>
      </c>
      <c r="HM153">
        <v>0</v>
      </c>
      <c r="HN153">
        <v>112</v>
      </c>
      <c r="HO153">
        <v>0</v>
      </c>
      <c r="HP153">
        <v>0</v>
      </c>
      <c r="HQ153">
        <v>0</v>
      </c>
      <c r="HR153">
        <v>0</v>
      </c>
      <c r="HS153">
        <v>0</v>
      </c>
      <c r="HT153">
        <v>0</v>
      </c>
      <c r="HU153">
        <v>29.166699999999999</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0</v>
      </c>
      <c r="IO153">
        <v>0</v>
      </c>
      <c r="IP153">
        <v>0</v>
      </c>
      <c r="IQ153">
        <v>0</v>
      </c>
      <c r="IR153">
        <v>0</v>
      </c>
      <c r="IS153">
        <v>0</v>
      </c>
      <c r="IT153">
        <v>0</v>
      </c>
      <c r="IU153">
        <v>0</v>
      </c>
      <c r="IV153">
        <v>0</v>
      </c>
      <c r="IW153">
        <v>0</v>
      </c>
      <c r="IX153">
        <v>0</v>
      </c>
      <c r="IY153">
        <v>0</v>
      </c>
      <c r="IZ153">
        <v>0</v>
      </c>
      <c r="JA153">
        <v>0</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c r="KC153">
        <v>0</v>
      </c>
      <c r="KD153">
        <v>0</v>
      </c>
      <c r="KE153">
        <v>0</v>
      </c>
      <c r="KF153">
        <v>0</v>
      </c>
      <c r="KG153">
        <v>0</v>
      </c>
      <c r="KH153">
        <v>0</v>
      </c>
      <c r="KI153">
        <v>0</v>
      </c>
      <c r="KJ153">
        <v>0</v>
      </c>
      <c r="KK153">
        <v>0</v>
      </c>
      <c r="KL153">
        <v>0</v>
      </c>
      <c r="KM153">
        <v>0</v>
      </c>
      <c r="KN153">
        <v>0</v>
      </c>
      <c r="KO153">
        <v>0</v>
      </c>
      <c r="KP153">
        <v>0</v>
      </c>
      <c r="KQ153">
        <v>0</v>
      </c>
      <c r="KR153">
        <v>0</v>
      </c>
      <c r="KS153">
        <v>0</v>
      </c>
      <c r="KT153">
        <v>0</v>
      </c>
      <c r="KU153">
        <v>0</v>
      </c>
      <c r="KV153">
        <v>0</v>
      </c>
      <c r="KW153">
        <v>0</v>
      </c>
      <c r="KX153">
        <v>0</v>
      </c>
      <c r="KY153">
        <v>0</v>
      </c>
      <c r="KZ153">
        <v>0</v>
      </c>
      <c r="LA153">
        <v>0</v>
      </c>
      <c r="LB153">
        <v>0</v>
      </c>
      <c r="LC153">
        <v>0</v>
      </c>
      <c r="LD153">
        <v>0</v>
      </c>
      <c r="LE153">
        <v>0</v>
      </c>
      <c r="LF153">
        <v>0</v>
      </c>
      <c r="LG153">
        <v>0</v>
      </c>
      <c r="LH153">
        <v>0.85</v>
      </c>
      <c r="LI153">
        <v>1</v>
      </c>
      <c r="LJ153">
        <v>0</v>
      </c>
      <c r="LK153">
        <v>0</v>
      </c>
      <c r="LL153">
        <v>1</v>
      </c>
      <c r="LM153">
        <v>0.95</v>
      </c>
      <c r="LN153">
        <v>0</v>
      </c>
      <c r="LO153">
        <v>1</v>
      </c>
      <c r="LP153">
        <v>0.78</v>
      </c>
      <c r="LQ153">
        <v>0</v>
      </c>
      <c r="LR153">
        <v>4.8999999999999998E-3</v>
      </c>
      <c r="LS153">
        <v>0</v>
      </c>
      <c r="LT153">
        <v>0</v>
      </c>
      <c r="LU153">
        <v>0</v>
      </c>
      <c r="LV153">
        <v>0</v>
      </c>
      <c r="LW153">
        <v>0</v>
      </c>
      <c r="LX153">
        <v>0</v>
      </c>
      <c r="LY153">
        <v>16.379310344827584</v>
      </c>
      <c r="LZ153">
        <v>0</v>
      </c>
      <c r="MA153">
        <v>0</v>
      </c>
      <c r="MB153">
        <v>0</v>
      </c>
      <c r="MC153">
        <v>0</v>
      </c>
      <c r="MD153">
        <v>0</v>
      </c>
      <c r="ME153">
        <v>0</v>
      </c>
      <c r="MF153">
        <v>0</v>
      </c>
      <c r="MG153">
        <v>0</v>
      </c>
      <c r="MH153">
        <v>0</v>
      </c>
      <c r="MI153">
        <v>0</v>
      </c>
      <c r="MJ153">
        <v>0</v>
      </c>
      <c r="MK153">
        <v>0</v>
      </c>
      <c r="ML153">
        <v>0</v>
      </c>
      <c r="MM153">
        <v>0</v>
      </c>
      <c r="MN153">
        <v>0</v>
      </c>
      <c r="MO153">
        <v>0</v>
      </c>
      <c r="MP153">
        <v>0</v>
      </c>
      <c r="MQ15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2F44E-3CC7-8B47-BA43-FC8359B8993F}">
  <dimension ref="A1:EX342"/>
  <sheetViews>
    <sheetView tabSelected="1" workbookViewId="0">
      <pane xSplit="2" ySplit="14" topLeftCell="DZ26" activePane="bottomRight" state="frozen"/>
      <selection pane="topRight" activeCell="C1" sqref="C1"/>
      <selection pane="bottomLeft" activeCell="A10" sqref="A10"/>
      <selection pane="bottomRight" activeCell="EX6" sqref="EX6"/>
    </sheetView>
  </sheetViews>
  <sheetFormatPr baseColWidth="10" defaultRowHeight="16" x14ac:dyDescent="0.2"/>
  <cols>
    <col min="1" max="1" width="33" style="8" customWidth="1"/>
    <col min="2" max="2" width="9.6640625" style="8" customWidth="1"/>
    <col min="3" max="36" width="11.1640625" style="8" customWidth="1"/>
    <col min="37" max="44" width="11" style="8" bestFit="1" customWidth="1"/>
    <col min="45" max="45" width="11" style="15" bestFit="1" customWidth="1"/>
    <col min="46" max="56" width="11" style="8" bestFit="1" customWidth="1"/>
    <col min="57" max="57" width="10.83203125" style="11"/>
    <col min="58" max="67" width="11" style="8" bestFit="1" customWidth="1"/>
    <col min="68" max="68" width="11.1640625" style="8" bestFit="1" customWidth="1"/>
    <col min="69" max="69" width="10.83203125" style="13"/>
    <col min="70" max="71" width="12.33203125" style="8" bestFit="1" customWidth="1"/>
    <col min="72" max="72" width="11" style="8" bestFit="1" customWidth="1"/>
    <col min="73" max="74" width="12.33203125" style="8" bestFit="1" customWidth="1"/>
    <col min="75" max="77" width="11" style="8" bestFit="1" customWidth="1"/>
    <col min="78" max="79" width="10.83203125" style="14"/>
    <col min="80" max="83" width="11" style="8" bestFit="1" customWidth="1"/>
    <col min="84" max="86" width="10.83203125" style="12"/>
    <col min="87" max="101" width="10.83203125" style="8"/>
    <col min="102" max="119" width="11" style="8" bestFit="1" customWidth="1"/>
    <col min="120" max="121" width="11" style="15" bestFit="1" customWidth="1"/>
    <col min="122" max="143" width="11" style="8" bestFit="1" customWidth="1"/>
    <col min="144" max="153" width="10.83203125" style="18"/>
    <col min="154" max="16384" width="10.83203125" style="8"/>
  </cols>
  <sheetData>
    <row r="1" spans="1:154" ht="14" x14ac:dyDescent="0.2">
      <c r="A1" s="28" t="s">
        <v>5</v>
      </c>
      <c r="B1" s="28" t="s">
        <v>342</v>
      </c>
      <c r="C1" s="28" t="s">
        <v>285</v>
      </c>
      <c r="D1" s="28" t="s">
        <v>285</v>
      </c>
      <c r="E1" s="28" t="s">
        <v>285</v>
      </c>
      <c r="F1" s="28" t="s">
        <v>285</v>
      </c>
      <c r="G1" s="28" t="s">
        <v>285</v>
      </c>
      <c r="H1" s="28" t="s">
        <v>285</v>
      </c>
      <c r="I1" s="28" t="s">
        <v>285</v>
      </c>
      <c r="J1" s="28" t="s">
        <v>285</v>
      </c>
      <c r="K1" s="28" t="s">
        <v>285</v>
      </c>
      <c r="L1" s="28" t="s">
        <v>285</v>
      </c>
      <c r="M1" s="28" t="s">
        <v>285</v>
      </c>
      <c r="N1" s="28" t="s">
        <v>285</v>
      </c>
      <c r="O1" s="28" t="s">
        <v>285</v>
      </c>
      <c r="P1" s="28" t="s">
        <v>285</v>
      </c>
      <c r="Q1" s="28" t="s">
        <v>285</v>
      </c>
      <c r="R1" s="28" t="s">
        <v>285</v>
      </c>
      <c r="S1" s="28" t="s">
        <v>285</v>
      </c>
      <c r="T1" s="28" t="s">
        <v>285</v>
      </c>
      <c r="U1" s="28" t="s">
        <v>285</v>
      </c>
      <c r="V1" s="28" t="s">
        <v>285</v>
      </c>
      <c r="W1" s="28" t="s">
        <v>285</v>
      </c>
      <c r="X1" s="28" t="s">
        <v>285</v>
      </c>
      <c r="Y1" s="28" t="s">
        <v>285</v>
      </c>
      <c r="Z1" s="28" t="s">
        <v>285</v>
      </c>
      <c r="AA1" s="28" t="s">
        <v>285</v>
      </c>
      <c r="AB1" s="28" t="s">
        <v>285</v>
      </c>
      <c r="AC1" s="28" t="s">
        <v>285</v>
      </c>
      <c r="AD1" s="28" t="s">
        <v>285</v>
      </c>
      <c r="AE1" s="28" t="s">
        <v>285</v>
      </c>
      <c r="AF1" s="28" t="s">
        <v>285</v>
      </c>
      <c r="AG1" s="28" t="s">
        <v>285</v>
      </c>
      <c r="AH1" s="28" t="s">
        <v>285</v>
      </c>
      <c r="AI1" s="28" t="s">
        <v>285</v>
      </c>
      <c r="AJ1" s="28" t="s">
        <v>285</v>
      </c>
      <c r="AK1" s="28" t="s">
        <v>285</v>
      </c>
      <c r="AL1" s="28" t="s">
        <v>285</v>
      </c>
      <c r="AM1" s="28" t="s">
        <v>285</v>
      </c>
      <c r="AN1" s="28" t="s">
        <v>285</v>
      </c>
      <c r="AO1" s="28" t="s">
        <v>285</v>
      </c>
      <c r="AP1" s="28" t="s">
        <v>285</v>
      </c>
      <c r="AQ1" s="28" t="s">
        <v>285</v>
      </c>
      <c r="AR1" s="28" t="s">
        <v>285</v>
      </c>
      <c r="AS1" s="28" t="s">
        <v>298</v>
      </c>
      <c r="AT1" s="28" t="s">
        <v>298</v>
      </c>
      <c r="AU1" s="28" t="s">
        <v>298</v>
      </c>
      <c r="AV1" s="28" t="s">
        <v>384</v>
      </c>
      <c r="AW1" s="28" t="s">
        <v>384</v>
      </c>
      <c r="AX1" s="28" t="s">
        <v>298</v>
      </c>
      <c r="AY1" s="28" t="s">
        <v>298</v>
      </c>
      <c r="AZ1" s="28" t="s">
        <v>298</v>
      </c>
      <c r="BA1" s="28" t="s">
        <v>298</v>
      </c>
      <c r="BB1" s="28" t="s">
        <v>298</v>
      </c>
      <c r="BC1" s="28" t="s">
        <v>285</v>
      </c>
      <c r="BD1" s="28" t="s">
        <v>285</v>
      </c>
      <c r="BE1" s="28" t="s">
        <v>285</v>
      </c>
      <c r="BF1" s="28" t="s">
        <v>298</v>
      </c>
      <c r="BG1" s="28" t="s">
        <v>298</v>
      </c>
      <c r="BH1" s="28" t="s">
        <v>298</v>
      </c>
      <c r="BI1" s="28" t="s">
        <v>298</v>
      </c>
      <c r="BJ1" s="28" t="s">
        <v>298</v>
      </c>
      <c r="BK1" s="28" t="s">
        <v>298</v>
      </c>
      <c r="BL1" s="28" t="s">
        <v>462</v>
      </c>
      <c r="BM1" s="28" t="s">
        <v>462</v>
      </c>
      <c r="BN1" s="28" t="s">
        <v>462</v>
      </c>
      <c r="BO1" s="28" t="s">
        <v>462</v>
      </c>
      <c r="BP1" s="28" t="s">
        <v>298</v>
      </c>
      <c r="BQ1" s="28" t="s">
        <v>298</v>
      </c>
      <c r="BR1" s="28" t="s">
        <v>285</v>
      </c>
      <c r="BS1" s="28" t="s">
        <v>285</v>
      </c>
      <c r="BT1" s="28" t="s">
        <v>285</v>
      </c>
      <c r="BU1" s="28" t="s">
        <v>285</v>
      </c>
      <c r="BV1" s="28" t="s">
        <v>285</v>
      </c>
      <c r="BW1" s="28" t="s">
        <v>285</v>
      </c>
      <c r="BX1" s="28" t="s">
        <v>285</v>
      </c>
      <c r="BY1" s="28" t="s">
        <v>285</v>
      </c>
      <c r="BZ1" s="28" t="s">
        <v>285</v>
      </c>
      <c r="CA1" s="28" t="s">
        <v>285</v>
      </c>
      <c r="CB1" s="28" t="s">
        <v>285</v>
      </c>
      <c r="CC1" s="28" t="s">
        <v>285</v>
      </c>
      <c r="CD1" s="28" t="s">
        <v>285</v>
      </c>
      <c r="CE1" s="28" t="s">
        <v>285</v>
      </c>
      <c r="CF1" s="28" t="s">
        <v>285</v>
      </c>
      <c r="CG1" s="28" t="s">
        <v>285</v>
      </c>
      <c r="CH1" s="28" t="s">
        <v>285</v>
      </c>
      <c r="CI1" s="28" t="s">
        <v>462</v>
      </c>
      <c r="CJ1" s="28" t="s">
        <v>462</v>
      </c>
      <c r="CK1" s="28" t="s">
        <v>462</v>
      </c>
      <c r="CL1" s="28" t="s">
        <v>462</v>
      </c>
      <c r="CM1" s="28" t="s">
        <v>462</v>
      </c>
      <c r="CN1" s="28" t="s">
        <v>462</v>
      </c>
      <c r="CO1" s="28" t="s">
        <v>462</v>
      </c>
      <c r="CP1" s="28" t="s">
        <v>462</v>
      </c>
      <c r="CQ1" s="28" t="s">
        <v>462</v>
      </c>
      <c r="CR1" s="28" t="s">
        <v>462</v>
      </c>
      <c r="CS1" s="28" t="s">
        <v>462</v>
      </c>
      <c r="CT1" s="28" t="s">
        <v>462</v>
      </c>
      <c r="CU1" s="28" t="s">
        <v>462</v>
      </c>
      <c r="CV1" s="28" t="s">
        <v>462</v>
      </c>
      <c r="CW1" s="28" t="s">
        <v>462</v>
      </c>
      <c r="CX1" s="28" t="s">
        <v>298</v>
      </c>
      <c r="CY1" s="28" t="s">
        <v>298</v>
      </c>
      <c r="CZ1" s="28" t="s">
        <v>298</v>
      </c>
      <c r="DA1" s="28" t="s">
        <v>298</v>
      </c>
      <c r="DB1" s="28" t="s">
        <v>298</v>
      </c>
      <c r="DC1" s="28" t="s">
        <v>298</v>
      </c>
      <c r="DD1" s="28" t="s">
        <v>298</v>
      </c>
      <c r="DE1" s="28" t="s">
        <v>298</v>
      </c>
      <c r="DF1" s="28" t="s">
        <v>298</v>
      </c>
      <c r="DG1" s="28" t="s">
        <v>298</v>
      </c>
      <c r="DH1" s="28" t="s">
        <v>298</v>
      </c>
      <c r="DI1" s="28" t="s">
        <v>298</v>
      </c>
      <c r="DJ1" s="28" t="s">
        <v>298</v>
      </c>
      <c r="DK1" s="28" t="s">
        <v>384</v>
      </c>
      <c r="DL1" s="28" t="s">
        <v>384</v>
      </c>
      <c r="DM1" s="28" t="s">
        <v>384</v>
      </c>
      <c r="DN1" s="28" t="s">
        <v>298</v>
      </c>
      <c r="DO1" s="28" t="s">
        <v>298</v>
      </c>
      <c r="DP1" s="28" t="s">
        <v>298</v>
      </c>
      <c r="DQ1" s="28" t="s">
        <v>298</v>
      </c>
      <c r="DR1" s="28" t="s">
        <v>298</v>
      </c>
      <c r="DS1" s="28" t="s">
        <v>298</v>
      </c>
      <c r="DT1" s="28" t="s">
        <v>298</v>
      </c>
      <c r="DU1" s="28" t="s">
        <v>298</v>
      </c>
      <c r="DV1" s="28" t="s">
        <v>298</v>
      </c>
      <c r="DW1" s="28" t="s">
        <v>298</v>
      </c>
      <c r="DX1" s="28" t="s">
        <v>298</v>
      </c>
      <c r="DY1" s="28" t="s">
        <v>462</v>
      </c>
      <c r="DZ1" s="28" t="s">
        <v>462</v>
      </c>
      <c r="EA1" s="28" t="s">
        <v>462</v>
      </c>
      <c r="EB1" s="28" t="s">
        <v>298</v>
      </c>
      <c r="EC1" s="28" t="s">
        <v>298</v>
      </c>
      <c r="ED1" s="28" t="s">
        <v>298</v>
      </c>
      <c r="EE1" s="28" t="s">
        <v>298</v>
      </c>
      <c r="EF1" s="28" t="s">
        <v>472</v>
      </c>
      <c r="EG1" s="28" t="s">
        <v>472</v>
      </c>
      <c r="EH1" s="28" t="s">
        <v>472</v>
      </c>
      <c r="EI1" s="28" t="s">
        <v>298</v>
      </c>
      <c r="EJ1" s="28" t="s">
        <v>298</v>
      </c>
      <c r="EK1" s="28" t="s">
        <v>298</v>
      </c>
      <c r="EL1" s="28" t="s">
        <v>298</v>
      </c>
      <c r="EM1" s="28" t="s">
        <v>298</v>
      </c>
      <c r="EN1" s="28" t="s">
        <v>298</v>
      </c>
      <c r="EO1" s="28" t="s">
        <v>298</v>
      </c>
      <c r="EP1" s="28" t="s">
        <v>298</v>
      </c>
      <c r="EQ1" s="28" t="s">
        <v>298</v>
      </c>
      <c r="ER1" s="28" t="s">
        <v>285</v>
      </c>
      <c r="ES1" s="28" t="s">
        <v>285</v>
      </c>
      <c r="ET1" s="28" t="s">
        <v>285</v>
      </c>
      <c r="EU1" s="28" t="s">
        <v>285</v>
      </c>
      <c r="EV1" s="28" t="s">
        <v>462</v>
      </c>
      <c r="EW1" s="28" t="s">
        <v>462</v>
      </c>
    </row>
    <row r="2" spans="1:154" ht="105" x14ac:dyDescent="0.2">
      <c r="A2" s="26" t="s">
        <v>504</v>
      </c>
      <c r="B2" s="26"/>
      <c r="C2" s="26" t="s">
        <v>509</v>
      </c>
      <c r="D2" s="26" t="s">
        <v>509</v>
      </c>
      <c r="E2" s="26" t="s">
        <v>509</v>
      </c>
      <c r="F2" s="26" t="s">
        <v>509</v>
      </c>
      <c r="G2" s="26" t="s">
        <v>509</v>
      </c>
      <c r="H2" s="26" t="s">
        <v>509</v>
      </c>
      <c r="I2" s="26" t="s">
        <v>509</v>
      </c>
      <c r="J2" s="26" t="s">
        <v>509</v>
      </c>
      <c r="K2" s="26" t="s">
        <v>509</v>
      </c>
      <c r="L2" s="26" t="s">
        <v>509</v>
      </c>
      <c r="M2" s="26" t="s">
        <v>509</v>
      </c>
      <c r="N2" s="26" t="s">
        <v>509</v>
      </c>
      <c r="O2" s="26" t="s">
        <v>509</v>
      </c>
      <c r="P2" s="26" t="s">
        <v>509</v>
      </c>
      <c r="Q2" s="26" t="s">
        <v>509</v>
      </c>
      <c r="R2" s="26" t="s">
        <v>509</v>
      </c>
      <c r="S2" s="26" t="s">
        <v>509</v>
      </c>
      <c r="T2" s="26" t="s">
        <v>509</v>
      </c>
      <c r="U2" s="26" t="s">
        <v>509</v>
      </c>
      <c r="V2" s="26" t="s">
        <v>509</v>
      </c>
      <c r="W2" s="26" t="s">
        <v>509</v>
      </c>
      <c r="X2" s="26" t="s">
        <v>509</v>
      </c>
      <c r="Y2" s="26" t="s">
        <v>509</v>
      </c>
      <c r="Z2" s="26" t="s">
        <v>509</v>
      </c>
      <c r="AA2" s="26" t="s">
        <v>509</v>
      </c>
      <c r="AB2" s="26" t="s">
        <v>509</v>
      </c>
      <c r="AC2" s="26" t="s">
        <v>509</v>
      </c>
      <c r="AD2" s="26" t="s">
        <v>509</v>
      </c>
      <c r="AE2" s="26" t="s">
        <v>511</v>
      </c>
      <c r="AF2" s="26" t="s">
        <v>511</v>
      </c>
      <c r="AG2" s="26" t="s">
        <v>511</v>
      </c>
      <c r="AH2" s="26" t="s">
        <v>511</v>
      </c>
      <c r="AI2" s="26" t="s">
        <v>511</v>
      </c>
      <c r="AJ2" s="26" t="s">
        <v>511</v>
      </c>
      <c r="AK2" s="26" t="s">
        <v>511</v>
      </c>
      <c r="AL2" s="26" t="s">
        <v>511</v>
      </c>
      <c r="AM2" s="26" t="s">
        <v>511</v>
      </c>
      <c r="AN2" s="26" t="s">
        <v>511</v>
      </c>
      <c r="AO2" s="26" t="s">
        <v>511</v>
      </c>
      <c r="AP2" s="26" t="s">
        <v>511</v>
      </c>
      <c r="AQ2" s="28" t="s">
        <v>510</v>
      </c>
      <c r="AR2" s="28" t="s">
        <v>512</v>
      </c>
      <c r="AS2" s="26" t="s">
        <v>505</v>
      </c>
      <c r="AT2" s="26" t="s">
        <v>506</v>
      </c>
      <c r="AU2" s="26" t="s">
        <v>507</v>
      </c>
      <c r="AV2" s="28"/>
      <c r="AW2" s="28"/>
      <c r="AX2" s="26" t="s">
        <v>513</v>
      </c>
      <c r="AY2" s="26" t="s">
        <v>513</v>
      </c>
      <c r="AZ2" s="26" t="s">
        <v>505</v>
      </c>
      <c r="BA2" s="26" t="s">
        <v>505</v>
      </c>
      <c r="BB2" s="26" t="s">
        <v>505</v>
      </c>
      <c r="BC2" s="28" t="s">
        <v>512</v>
      </c>
      <c r="BD2" s="28" t="s">
        <v>514</v>
      </c>
      <c r="BE2" s="28" t="s">
        <v>514</v>
      </c>
      <c r="BF2" s="26" t="s">
        <v>515</v>
      </c>
      <c r="BG2" s="26" t="s">
        <v>515</v>
      </c>
      <c r="BH2" s="26" t="s">
        <v>515</v>
      </c>
      <c r="BI2" s="26" t="s">
        <v>515</v>
      </c>
      <c r="BJ2" s="26" t="s">
        <v>515</v>
      </c>
      <c r="BK2" s="26" t="s">
        <v>515</v>
      </c>
      <c r="BL2" s="26" t="s">
        <v>516</v>
      </c>
      <c r="BM2" s="26" t="s">
        <v>516</v>
      </c>
      <c r="BN2" s="26" t="s">
        <v>516</v>
      </c>
      <c r="BO2" s="26" t="s">
        <v>516</v>
      </c>
      <c r="BP2" s="26" t="s">
        <v>505</v>
      </c>
      <c r="BQ2" s="26" t="s">
        <v>505</v>
      </c>
      <c r="BR2" s="28" t="s">
        <v>512</v>
      </c>
      <c r="BS2" s="28" t="s">
        <v>512</v>
      </c>
      <c r="BT2" s="28" t="s">
        <v>512</v>
      </c>
      <c r="BU2" s="28" t="s">
        <v>512</v>
      </c>
      <c r="BV2" s="28" t="s">
        <v>512</v>
      </c>
      <c r="BW2" s="28" t="s">
        <v>512</v>
      </c>
      <c r="BX2" s="28" t="s">
        <v>510</v>
      </c>
      <c r="BY2" s="28" t="s">
        <v>510</v>
      </c>
      <c r="BZ2" s="28" t="s">
        <v>512</v>
      </c>
      <c r="CA2" s="28" t="s">
        <v>512</v>
      </c>
      <c r="CB2" s="28" t="s">
        <v>512</v>
      </c>
      <c r="CC2" s="28" t="s">
        <v>512</v>
      </c>
      <c r="CD2" s="28" t="s">
        <v>512</v>
      </c>
      <c r="CE2" s="28" t="s">
        <v>512</v>
      </c>
      <c r="CF2" s="28" t="s">
        <v>512</v>
      </c>
      <c r="CG2" s="28" t="s">
        <v>512</v>
      </c>
      <c r="CH2" s="28" t="s">
        <v>517</v>
      </c>
      <c r="CI2" s="28" t="s">
        <v>871</v>
      </c>
      <c r="CJ2" s="28" t="s">
        <v>874</v>
      </c>
      <c r="CK2" s="28"/>
      <c r="CL2" s="28"/>
      <c r="CM2" s="28"/>
      <c r="CN2" s="28"/>
      <c r="CO2" s="26" t="s">
        <v>890</v>
      </c>
      <c r="CP2" s="26" t="s">
        <v>889</v>
      </c>
      <c r="CQ2" s="26" t="s">
        <v>889</v>
      </c>
      <c r="CR2" s="26" t="s">
        <v>889</v>
      </c>
      <c r="CS2" s="26" t="s">
        <v>889</v>
      </c>
      <c r="CT2" s="26" t="s">
        <v>889</v>
      </c>
      <c r="CU2" s="26" t="s">
        <v>894</v>
      </c>
      <c r="CV2" s="26" t="s">
        <v>894</v>
      </c>
      <c r="CW2" s="26" t="s">
        <v>894</v>
      </c>
      <c r="CX2" s="26" t="s">
        <v>518</v>
      </c>
      <c r="CY2" s="26" t="s">
        <v>518</v>
      </c>
      <c r="CZ2" s="26" t="s">
        <v>518</v>
      </c>
      <c r="DA2" s="26" t="s">
        <v>518</v>
      </c>
      <c r="DB2" s="26" t="s">
        <v>518</v>
      </c>
      <c r="DC2" s="26" t="s">
        <v>518</v>
      </c>
      <c r="DD2" s="26" t="s">
        <v>518</v>
      </c>
      <c r="DE2" s="26" t="s">
        <v>518</v>
      </c>
      <c r="DF2" s="26" t="s">
        <v>518</v>
      </c>
      <c r="DG2" s="26" t="s">
        <v>518</v>
      </c>
      <c r="DH2" s="26" t="s">
        <v>518</v>
      </c>
      <c r="DI2" s="26" t="s">
        <v>518</v>
      </c>
      <c r="DJ2" s="26" t="s">
        <v>518</v>
      </c>
      <c r="DK2" s="28" t="s">
        <v>519</v>
      </c>
      <c r="DL2" s="28" t="s">
        <v>520</v>
      </c>
      <c r="DM2" s="28" t="s">
        <v>521</v>
      </c>
      <c r="DN2" s="26" t="s">
        <v>518</v>
      </c>
      <c r="DO2" s="26" t="s">
        <v>518</v>
      </c>
      <c r="DP2" s="26" t="s">
        <v>518</v>
      </c>
      <c r="DQ2" s="26" t="s">
        <v>518</v>
      </c>
      <c r="DR2" s="26" t="s">
        <v>518</v>
      </c>
      <c r="DS2" s="26" t="s">
        <v>518</v>
      </c>
      <c r="DT2" s="26" t="s">
        <v>518</v>
      </c>
      <c r="DU2" s="26" t="s">
        <v>518</v>
      </c>
      <c r="DV2" s="26" t="s">
        <v>508</v>
      </c>
      <c r="DW2" s="26" t="s">
        <v>508</v>
      </c>
      <c r="DX2" s="26" t="s">
        <v>508</v>
      </c>
      <c r="DY2" s="28" t="s">
        <v>522</v>
      </c>
      <c r="DZ2" s="28" t="s">
        <v>522</v>
      </c>
      <c r="EA2" s="28" t="s">
        <v>522</v>
      </c>
      <c r="EB2" s="26" t="s">
        <v>508</v>
      </c>
      <c r="EC2" s="26" t="s">
        <v>508</v>
      </c>
      <c r="ED2" s="26" t="s">
        <v>508</v>
      </c>
      <c r="EE2" s="26" t="s">
        <v>508</v>
      </c>
      <c r="EF2" s="28" t="s">
        <v>861</v>
      </c>
      <c r="EG2" s="28" t="s">
        <v>861</v>
      </c>
      <c r="EH2" s="28" t="s">
        <v>861</v>
      </c>
      <c r="EI2" s="26" t="s">
        <v>508</v>
      </c>
      <c r="EJ2" s="26" t="s">
        <v>508</v>
      </c>
      <c r="EK2" s="26" t="s">
        <v>508</v>
      </c>
      <c r="EL2" s="26" t="s">
        <v>508</v>
      </c>
      <c r="EM2" s="26" t="s">
        <v>523</v>
      </c>
      <c r="EN2" s="26" t="s">
        <v>910</v>
      </c>
      <c r="EO2" s="26" t="s">
        <v>923</v>
      </c>
      <c r="EP2" s="26" t="s">
        <v>923</v>
      </c>
      <c r="EQ2" s="26" t="s">
        <v>922</v>
      </c>
      <c r="ER2" s="28" t="s">
        <v>934</v>
      </c>
      <c r="ES2" s="28" t="s">
        <v>933</v>
      </c>
      <c r="ET2" s="28" t="s">
        <v>937</v>
      </c>
      <c r="EU2" s="28" t="s">
        <v>944</v>
      </c>
      <c r="EV2" s="28" t="s">
        <v>522</v>
      </c>
      <c r="EW2" s="28" t="s">
        <v>522</v>
      </c>
    </row>
    <row r="3" spans="1:154" ht="14" x14ac:dyDescent="0.2">
      <c r="A3" s="28" t="s">
        <v>6</v>
      </c>
      <c r="B3" s="28"/>
      <c r="C3" s="28" t="s">
        <v>1</v>
      </c>
      <c r="D3" s="28" t="s">
        <v>1</v>
      </c>
      <c r="E3" s="28" t="s">
        <v>1</v>
      </c>
      <c r="F3" s="28" t="s">
        <v>1</v>
      </c>
      <c r="G3" s="28" t="s">
        <v>291</v>
      </c>
      <c r="H3" s="28" t="s">
        <v>291</v>
      </c>
      <c r="I3" s="28" t="s">
        <v>291</v>
      </c>
      <c r="J3" s="28" t="s">
        <v>291</v>
      </c>
      <c r="K3" s="28" t="s">
        <v>291</v>
      </c>
      <c r="L3" s="28" t="s">
        <v>291</v>
      </c>
      <c r="M3" s="28" t="s">
        <v>291</v>
      </c>
      <c r="N3" s="28" t="s">
        <v>291</v>
      </c>
      <c r="O3" s="28" t="s">
        <v>291</v>
      </c>
      <c r="P3" s="28" t="s">
        <v>291</v>
      </c>
      <c r="Q3" s="28" t="s">
        <v>291</v>
      </c>
      <c r="R3" s="28" t="s">
        <v>291</v>
      </c>
      <c r="S3" s="28" t="s">
        <v>291</v>
      </c>
      <c r="T3" s="28" t="s">
        <v>291</v>
      </c>
      <c r="U3" s="28" t="s">
        <v>291</v>
      </c>
      <c r="V3" s="28" t="s">
        <v>291</v>
      </c>
      <c r="W3" s="28" t="s">
        <v>291</v>
      </c>
      <c r="X3" s="28" t="s">
        <v>291</v>
      </c>
      <c r="Y3" s="28" t="s">
        <v>291</v>
      </c>
      <c r="Z3" s="28" t="s">
        <v>291</v>
      </c>
      <c r="AA3" s="28" t="s">
        <v>291</v>
      </c>
      <c r="AB3" s="28" t="s">
        <v>291</v>
      </c>
      <c r="AC3" s="28" t="s">
        <v>291</v>
      </c>
      <c r="AD3" s="28" t="s">
        <v>291</v>
      </c>
      <c r="AE3" s="28" t="s">
        <v>292</v>
      </c>
      <c r="AF3" s="28" t="s">
        <v>292</v>
      </c>
      <c r="AG3" s="28" t="s">
        <v>292</v>
      </c>
      <c r="AH3" s="28" t="s">
        <v>292</v>
      </c>
      <c r="AI3" s="28" t="s">
        <v>292</v>
      </c>
      <c r="AJ3" s="28" t="s">
        <v>292</v>
      </c>
      <c r="AK3" s="28" t="s">
        <v>292</v>
      </c>
      <c r="AL3" s="28" t="s">
        <v>292</v>
      </c>
      <c r="AM3" s="28" t="s">
        <v>292</v>
      </c>
      <c r="AN3" s="28" t="s">
        <v>292</v>
      </c>
      <c r="AO3" s="28" t="s">
        <v>292</v>
      </c>
      <c r="AP3" s="28" t="s">
        <v>292</v>
      </c>
      <c r="AQ3" s="28" t="s">
        <v>293</v>
      </c>
      <c r="AR3" s="28" t="s">
        <v>295</v>
      </c>
      <c r="AS3" s="28" t="s">
        <v>299</v>
      </c>
      <c r="AT3" s="28" t="s">
        <v>299</v>
      </c>
      <c r="AU3" s="28" t="s">
        <v>380</v>
      </c>
      <c r="AV3" s="28" t="s">
        <v>297</v>
      </c>
      <c r="AW3" s="28" t="s">
        <v>297</v>
      </c>
      <c r="AX3" s="28" t="s">
        <v>366</v>
      </c>
      <c r="AY3" s="28" t="s">
        <v>366</v>
      </c>
      <c r="AZ3" s="28" t="s">
        <v>300</v>
      </c>
      <c r="BA3" s="28" t="s">
        <v>386</v>
      </c>
      <c r="BB3" s="28" t="s">
        <v>386</v>
      </c>
      <c r="BC3" s="28" t="s">
        <v>396</v>
      </c>
      <c r="BD3" s="28" t="s">
        <v>399</v>
      </c>
      <c r="BE3" s="28" t="s">
        <v>399</v>
      </c>
      <c r="BF3" s="28" t="s">
        <v>404</v>
      </c>
      <c r="BG3" s="28" t="s">
        <v>404</v>
      </c>
      <c r="BH3" s="28" t="s">
        <v>404</v>
      </c>
      <c r="BI3" s="28" t="s">
        <v>404</v>
      </c>
      <c r="BJ3" s="28" t="s">
        <v>404</v>
      </c>
      <c r="BK3" s="28" t="s">
        <v>404</v>
      </c>
      <c r="BL3" s="28" t="s">
        <v>387</v>
      </c>
      <c r="BM3" s="28" t="s">
        <v>387</v>
      </c>
      <c r="BN3" s="28" t="s">
        <v>387</v>
      </c>
      <c r="BO3" s="28" t="s">
        <v>387</v>
      </c>
      <c r="BP3" s="28" t="s">
        <v>402</v>
      </c>
      <c r="BQ3" s="28" t="s">
        <v>402</v>
      </c>
      <c r="BR3" s="28" t="s">
        <v>413</v>
      </c>
      <c r="BS3" s="28" t="s">
        <v>413</v>
      </c>
      <c r="BT3" s="28" t="s">
        <v>413</v>
      </c>
      <c r="BU3" s="28" t="s">
        <v>413</v>
      </c>
      <c r="BV3" s="28" t="s">
        <v>413</v>
      </c>
      <c r="BW3" s="28" t="s">
        <v>413</v>
      </c>
      <c r="BX3" s="28" t="s">
        <v>420</v>
      </c>
      <c r="BY3" s="28" t="s">
        <v>420</v>
      </c>
      <c r="BZ3" s="28" t="s">
        <v>426</v>
      </c>
      <c r="CA3" s="28" t="s">
        <v>426</v>
      </c>
      <c r="CB3" s="28" t="s">
        <v>426</v>
      </c>
      <c r="CC3" s="28" t="s">
        <v>426</v>
      </c>
      <c r="CD3" s="28" t="s">
        <v>426</v>
      </c>
      <c r="CE3" s="28" t="s">
        <v>426</v>
      </c>
      <c r="CF3" s="28" t="s">
        <v>427</v>
      </c>
      <c r="CG3" s="28" t="s">
        <v>427</v>
      </c>
      <c r="CH3" s="28" t="s">
        <v>428</v>
      </c>
      <c r="CI3" s="28" t="s">
        <v>867</v>
      </c>
      <c r="CJ3" s="28" t="s">
        <v>872</v>
      </c>
      <c r="CK3" s="28" t="s">
        <v>876</v>
      </c>
      <c r="CL3" s="28" t="s">
        <v>876</v>
      </c>
      <c r="CM3" s="28" t="s">
        <v>876</v>
      </c>
      <c r="CN3" s="28" t="s">
        <v>876</v>
      </c>
      <c r="CO3" s="28" t="s">
        <v>876</v>
      </c>
      <c r="CP3" s="28" t="s">
        <v>885</v>
      </c>
      <c r="CQ3" s="28" t="s">
        <v>885</v>
      </c>
      <c r="CR3" s="28" t="s">
        <v>885</v>
      </c>
      <c r="CS3" s="28" t="s">
        <v>885</v>
      </c>
      <c r="CT3" s="28" t="s">
        <v>885</v>
      </c>
      <c r="CU3" s="28" t="s">
        <v>891</v>
      </c>
      <c r="CV3" s="28" t="s">
        <v>891</v>
      </c>
      <c r="CW3" s="28" t="s">
        <v>891</v>
      </c>
      <c r="CX3" s="28" t="s">
        <v>430</v>
      </c>
      <c r="CY3" s="28" t="s">
        <v>430</v>
      </c>
      <c r="CZ3" s="28" t="s">
        <v>430</v>
      </c>
      <c r="DA3" s="28" t="s">
        <v>430</v>
      </c>
      <c r="DB3" s="28" t="s">
        <v>430</v>
      </c>
      <c r="DC3" s="28" t="s">
        <v>430</v>
      </c>
      <c r="DD3" s="28" t="s">
        <v>437</v>
      </c>
      <c r="DE3" s="28" t="s">
        <v>437</v>
      </c>
      <c r="DF3" s="28" t="s">
        <v>437</v>
      </c>
      <c r="DG3" s="28" t="s">
        <v>437</v>
      </c>
      <c r="DH3" s="28" t="s">
        <v>437</v>
      </c>
      <c r="DI3" s="28" t="s">
        <v>437</v>
      </c>
      <c r="DJ3" s="28" t="s">
        <v>443</v>
      </c>
      <c r="DK3" s="28" t="s">
        <v>445</v>
      </c>
      <c r="DL3" s="28" t="s">
        <v>449</v>
      </c>
      <c r="DM3" s="28" t="s">
        <v>450</v>
      </c>
      <c r="DN3" s="28" t="s">
        <v>451</v>
      </c>
      <c r="DO3" s="28" t="s">
        <v>451</v>
      </c>
      <c r="DP3" s="28" t="s">
        <v>451</v>
      </c>
      <c r="DQ3" s="28" t="s">
        <v>451</v>
      </c>
      <c r="DR3" s="28" t="s">
        <v>451</v>
      </c>
      <c r="DS3" s="28" t="s">
        <v>451</v>
      </c>
      <c r="DT3" s="28" t="s">
        <v>451</v>
      </c>
      <c r="DU3" s="28" t="s">
        <v>451</v>
      </c>
      <c r="DV3" s="28" t="s">
        <v>459</v>
      </c>
      <c r="DW3" s="28" t="s">
        <v>459</v>
      </c>
      <c r="DX3" s="28" t="s">
        <v>459</v>
      </c>
      <c r="DY3" s="28" t="s">
        <v>463</v>
      </c>
      <c r="DZ3" s="28" t="s">
        <v>463</v>
      </c>
      <c r="EA3" s="28" t="s">
        <v>463</v>
      </c>
      <c r="EB3" s="28" t="s">
        <v>391</v>
      </c>
      <c r="EC3" s="28" t="s">
        <v>391</v>
      </c>
      <c r="ED3" s="28" t="s">
        <v>391</v>
      </c>
      <c r="EE3" s="28" t="s">
        <v>391</v>
      </c>
      <c r="EF3" s="28" t="s">
        <v>473</v>
      </c>
      <c r="EG3" s="28" t="s">
        <v>476</v>
      </c>
      <c r="EH3" s="28" t="s">
        <v>478</v>
      </c>
      <c r="EI3" s="28" t="s">
        <v>496</v>
      </c>
      <c r="EJ3" s="28" t="s">
        <v>496</v>
      </c>
      <c r="EK3" s="28" t="s">
        <v>496</v>
      </c>
      <c r="EL3" s="28" t="s">
        <v>496</v>
      </c>
      <c r="EM3" s="28" t="s">
        <v>503</v>
      </c>
      <c r="EN3" s="28" t="s">
        <v>911</v>
      </c>
      <c r="EO3" s="28" t="s">
        <v>913</v>
      </c>
      <c r="EP3" s="28" t="s">
        <v>914</v>
      </c>
      <c r="EQ3" s="28" t="s">
        <v>915</v>
      </c>
      <c r="ER3" s="28" t="s">
        <v>916</v>
      </c>
      <c r="ES3" s="28" t="s">
        <v>946</v>
      </c>
      <c r="ET3" s="28" t="s">
        <v>917</v>
      </c>
      <c r="EU3" s="28" t="s">
        <v>943</v>
      </c>
      <c r="EV3" s="28" t="s">
        <v>918</v>
      </c>
      <c r="EW3" s="28" t="s">
        <v>919</v>
      </c>
    </row>
    <row r="4" spans="1:154" ht="14" x14ac:dyDescent="0.2">
      <c r="A4" s="28" t="s">
        <v>287</v>
      </c>
      <c r="B4" s="28"/>
      <c r="C4" s="28">
        <v>2</v>
      </c>
      <c r="D4" s="28">
        <v>2</v>
      </c>
      <c r="E4" s="28">
        <v>3</v>
      </c>
      <c r="F4" s="28">
        <v>3</v>
      </c>
      <c r="G4" s="28">
        <v>2019</v>
      </c>
      <c r="H4" s="28">
        <v>2020</v>
      </c>
      <c r="I4" s="28">
        <v>2019</v>
      </c>
      <c r="J4" s="28">
        <v>2020</v>
      </c>
      <c r="K4" s="28">
        <v>2019</v>
      </c>
      <c r="L4" s="28">
        <v>2020</v>
      </c>
      <c r="M4" s="28">
        <v>2019</v>
      </c>
      <c r="N4" s="28">
        <v>2020</v>
      </c>
      <c r="O4" s="28">
        <v>2019</v>
      </c>
      <c r="P4" s="28">
        <v>2020</v>
      </c>
      <c r="Q4" s="28">
        <v>2019</v>
      </c>
      <c r="R4" s="28">
        <v>2020</v>
      </c>
      <c r="S4" s="28">
        <v>2017</v>
      </c>
      <c r="T4" s="28">
        <v>2018</v>
      </c>
      <c r="U4" s="28">
        <v>2017</v>
      </c>
      <c r="V4" s="28">
        <v>2018</v>
      </c>
      <c r="W4" s="28">
        <v>2017</v>
      </c>
      <c r="X4" s="28">
        <v>2018</v>
      </c>
      <c r="Y4" s="28">
        <v>2017</v>
      </c>
      <c r="Z4" s="28">
        <v>2018</v>
      </c>
      <c r="AA4" s="28">
        <v>2017</v>
      </c>
      <c r="AB4" s="28">
        <v>2018</v>
      </c>
      <c r="AC4" s="28">
        <v>2017</v>
      </c>
      <c r="AD4" s="28">
        <v>2018</v>
      </c>
      <c r="AE4" s="28">
        <v>2020</v>
      </c>
      <c r="AF4" s="28">
        <v>2021</v>
      </c>
      <c r="AG4" s="28">
        <v>2020</v>
      </c>
      <c r="AH4" s="28">
        <v>2021</v>
      </c>
      <c r="AI4" s="28">
        <v>2020</v>
      </c>
      <c r="AJ4" s="28">
        <v>2021</v>
      </c>
      <c r="AK4" s="28">
        <v>2020</v>
      </c>
      <c r="AL4" s="28">
        <v>2021</v>
      </c>
      <c r="AM4" s="28">
        <v>2020</v>
      </c>
      <c r="AN4" s="28">
        <v>2021</v>
      </c>
      <c r="AO4" s="28">
        <v>2020</v>
      </c>
      <c r="AP4" s="28">
        <v>2021</v>
      </c>
      <c r="AQ4" s="28" t="s">
        <v>294</v>
      </c>
      <c r="AR4" s="28" t="s">
        <v>296</v>
      </c>
      <c r="AS4" s="28">
        <v>3</v>
      </c>
      <c r="AT4" s="28">
        <v>3</v>
      </c>
      <c r="AU4" s="28" t="s">
        <v>381</v>
      </c>
      <c r="AV4" s="28" t="s">
        <v>429</v>
      </c>
      <c r="AW4" s="28" t="s">
        <v>429</v>
      </c>
      <c r="AX4" s="28">
        <v>2020</v>
      </c>
      <c r="AY4" s="28">
        <v>2021</v>
      </c>
      <c r="AZ4" s="28" t="s">
        <v>301</v>
      </c>
      <c r="BA4" s="28">
        <v>2019</v>
      </c>
      <c r="BB4" s="28">
        <v>2019</v>
      </c>
      <c r="BC4" s="28">
        <v>9</v>
      </c>
      <c r="BD4" s="28">
        <v>5</v>
      </c>
      <c r="BE4" s="28">
        <v>2</v>
      </c>
      <c r="BF4" s="28" t="s">
        <v>405</v>
      </c>
      <c r="BG4" s="28" t="s">
        <v>406</v>
      </c>
      <c r="BH4" s="28" t="s">
        <v>407</v>
      </c>
      <c r="BI4" s="28" t="s">
        <v>408</v>
      </c>
      <c r="BJ4" s="28" t="s">
        <v>409</v>
      </c>
      <c r="BK4" s="28" t="s">
        <v>410</v>
      </c>
      <c r="BL4" s="28">
        <v>1</v>
      </c>
      <c r="BM4" s="28">
        <v>1</v>
      </c>
      <c r="BN4" s="28">
        <v>2</v>
      </c>
      <c r="BO4" s="28">
        <v>2</v>
      </c>
      <c r="BP4" s="28" t="s">
        <v>412</v>
      </c>
      <c r="BQ4" s="28" t="s">
        <v>403</v>
      </c>
      <c r="BR4" s="28" t="s">
        <v>414</v>
      </c>
      <c r="BS4" s="28" t="s">
        <v>414</v>
      </c>
      <c r="BT4" s="28" t="s">
        <v>414</v>
      </c>
      <c r="BU4" s="28" t="s">
        <v>419</v>
      </c>
      <c r="BV4" s="28" t="s">
        <v>419</v>
      </c>
      <c r="BW4" s="28" t="s">
        <v>419</v>
      </c>
      <c r="BX4" s="28" t="s">
        <v>423</v>
      </c>
      <c r="BY4" s="28" t="s">
        <v>423</v>
      </c>
      <c r="BZ4" s="28">
        <v>1</v>
      </c>
      <c r="CA4" s="28">
        <v>2</v>
      </c>
      <c r="CB4" s="28">
        <v>3</v>
      </c>
      <c r="CC4" s="28">
        <v>4</v>
      </c>
      <c r="CD4" s="28">
        <v>5</v>
      </c>
      <c r="CE4" s="28">
        <v>6</v>
      </c>
      <c r="CF4" s="28" t="s">
        <v>864</v>
      </c>
      <c r="CG4" s="28" t="s">
        <v>865</v>
      </c>
      <c r="CH4" s="28" t="s">
        <v>431</v>
      </c>
      <c r="CI4" s="28" t="s">
        <v>868</v>
      </c>
      <c r="CJ4" s="28" t="s">
        <v>873</v>
      </c>
      <c r="CK4" s="28" t="s">
        <v>878</v>
      </c>
      <c r="CL4" s="28" t="s">
        <v>878</v>
      </c>
      <c r="CM4" s="28" t="s">
        <v>878</v>
      </c>
      <c r="CN4" s="28" t="s">
        <v>878</v>
      </c>
      <c r="CO4" s="28" t="s">
        <v>878</v>
      </c>
      <c r="CP4" s="28">
        <v>2016</v>
      </c>
      <c r="CQ4" s="28">
        <v>2017</v>
      </c>
      <c r="CR4" s="28">
        <v>2018</v>
      </c>
      <c r="CS4" s="28">
        <v>2019</v>
      </c>
      <c r="CT4" s="28">
        <v>2020</v>
      </c>
      <c r="CU4" s="28" t="s">
        <v>892</v>
      </c>
      <c r="CV4" s="28" t="s">
        <v>892</v>
      </c>
      <c r="CW4" s="28" t="s">
        <v>892</v>
      </c>
      <c r="CX4" s="28" t="s">
        <v>431</v>
      </c>
      <c r="CY4" s="28" t="s">
        <v>432</v>
      </c>
      <c r="CZ4" s="28" t="s">
        <v>433</v>
      </c>
      <c r="DA4" s="28" t="s">
        <v>434</v>
      </c>
      <c r="DB4" s="28" t="s">
        <v>435</v>
      </c>
      <c r="DC4" s="28" t="s">
        <v>436</v>
      </c>
      <c r="DD4" s="28" t="s">
        <v>438</v>
      </c>
      <c r="DE4" s="28" t="s">
        <v>440</v>
      </c>
      <c r="DF4" s="28" t="s">
        <v>441</v>
      </c>
      <c r="DG4" s="28" t="s">
        <v>438</v>
      </c>
      <c r="DH4" s="28" t="s">
        <v>440</v>
      </c>
      <c r="DI4" s="28" t="s">
        <v>441</v>
      </c>
      <c r="DJ4" s="28" t="s">
        <v>444</v>
      </c>
      <c r="DK4" s="28" t="s">
        <v>429</v>
      </c>
      <c r="DL4" s="28" t="s">
        <v>429</v>
      </c>
      <c r="DM4" s="28" t="s">
        <v>429</v>
      </c>
      <c r="DN4" s="28" t="s">
        <v>431</v>
      </c>
      <c r="DO4" s="28" t="s">
        <v>431</v>
      </c>
      <c r="DP4" s="28" t="s">
        <v>431</v>
      </c>
      <c r="DQ4" s="28" t="s">
        <v>431</v>
      </c>
      <c r="DR4" s="28" t="s">
        <v>431</v>
      </c>
      <c r="DS4" s="28" t="s">
        <v>431</v>
      </c>
      <c r="DT4" s="28" t="s">
        <v>431</v>
      </c>
      <c r="DU4" s="28" t="s">
        <v>431</v>
      </c>
      <c r="DV4" s="28" t="s">
        <v>431</v>
      </c>
      <c r="DW4" s="28" t="s">
        <v>431</v>
      </c>
      <c r="DX4" s="28" t="s">
        <v>431</v>
      </c>
      <c r="DY4" s="28" t="s">
        <v>431</v>
      </c>
      <c r="DZ4" s="28" t="s">
        <v>432</v>
      </c>
      <c r="EA4" s="28" t="s">
        <v>433</v>
      </c>
      <c r="EB4" s="28">
        <v>2018</v>
      </c>
      <c r="EC4" s="28">
        <v>2018</v>
      </c>
      <c r="ED4" s="28">
        <v>2018</v>
      </c>
      <c r="EE4" s="28">
        <v>2018</v>
      </c>
      <c r="EF4" s="28" t="s">
        <v>429</v>
      </c>
      <c r="EG4" s="28" t="s">
        <v>429</v>
      </c>
      <c r="EH4" s="28" t="s">
        <v>429</v>
      </c>
      <c r="EI4" s="28" t="s">
        <v>497</v>
      </c>
      <c r="EJ4" s="28" t="s">
        <v>497</v>
      </c>
      <c r="EK4" s="28" t="s">
        <v>497</v>
      </c>
      <c r="EL4" s="28" t="s">
        <v>497</v>
      </c>
      <c r="EM4" s="28" t="s">
        <v>429</v>
      </c>
      <c r="EN4" s="28" t="s">
        <v>912</v>
      </c>
      <c r="EO4" s="28" t="s">
        <v>924</v>
      </c>
      <c r="EP4" s="28" t="s">
        <v>926</v>
      </c>
      <c r="EQ4" s="28" t="s">
        <v>945</v>
      </c>
      <c r="ER4" s="28" t="s">
        <v>931</v>
      </c>
      <c r="ES4" s="28" t="s">
        <v>936</v>
      </c>
      <c r="ET4" s="28" t="s">
        <v>938</v>
      </c>
      <c r="EU4" s="28" t="s">
        <v>929</v>
      </c>
      <c r="EV4" s="28" t="s">
        <v>941</v>
      </c>
      <c r="EW4" s="28" t="s">
        <v>926</v>
      </c>
    </row>
    <row r="5" spans="1:154" ht="14" x14ac:dyDescent="0.2">
      <c r="A5" s="28" t="s">
        <v>289</v>
      </c>
      <c r="B5" s="28"/>
      <c r="C5" s="28" t="s">
        <v>394</v>
      </c>
      <c r="D5" s="28" t="s">
        <v>501</v>
      </c>
      <c r="E5" s="28" t="s">
        <v>394</v>
      </c>
      <c r="F5" s="28" t="s">
        <v>501</v>
      </c>
      <c r="G5" s="28">
        <v>2010</v>
      </c>
      <c r="H5" s="28">
        <v>2010</v>
      </c>
      <c r="I5" s="28">
        <v>2011</v>
      </c>
      <c r="J5" s="28">
        <v>2011</v>
      </c>
      <c r="K5" s="28">
        <v>2013</v>
      </c>
      <c r="L5" s="28">
        <v>2013</v>
      </c>
      <c r="M5" s="28">
        <v>2014</v>
      </c>
      <c r="N5" s="28">
        <v>2014</v>
      </c>
      <c r="O5" s="28">
        <v>2015</v>
      </c>
      <c r="P5" s="28">
        <v>2015</v>
      </c>
      <c r="Q5" s="28">
        <v>2016</v>
      </c>
      <c r="R5" s="28">
        <v>2016</v>
      </c>
      <c r="S5" s="28">
        <v>2010</v>
      </c>
      <c r="T5" s="28">
        <v>2010</v>
      </c>
      <c r="U5" s="28">
        <v>2011</v>
      </c>
      <c r="V5" s="28">
        <v>2011</v>
      </c>
      <c r="W5" s="28">
        <v>2013</v>
      </c>
      <c r="X5" s="28">
        <v>2013</v>
      </c>
      <c r="Y5" s="28">
        <v>2014</v>
      </c>
      <c r="Z5" s="28">
        <v>2014</v>
      </c>
      <c r="AA5" s="28">
        <v>2015</v>
      </c>
      <c r="AB5" s="28">
        <v>2015</v>
      </c>
      <c r="AC5" s="28">
        <v>2016</v>
      </c>
      <c r="AD5" s="28">
        <v>2016</v>
      </c>
      <c r="AE5" s="28">
        <v>2015</v>
      </c>
      <c r="AF5" s="28">
        <v>2015</v>
      </c>
      <c r="AG5" s="28">
        <v>2016</v>
      </c>
      <c r="AH5" s="28">
        <v>2016</v>
      </c>
      <c r="AI5" s="28">
        <v>2017</v>
      </c>
      <c r="AJ5" s="28">
        <v>2017</v>
      </c>
      <c r="AK5" s="28">
        <v>2018</v>
      </c>
      <c r="AL5" s="28">
        <v>2018</v>
      </c>
      <c r="AM5" s="28">
        <v>2019</v>
      </c>
      <c r="AN5" s="28">
        <v>2019</v>
      </c>
      <c r="AO5" s="28">
        <v>2020</v>
      </c>
      <c r="AP5" s="28">
        <v>2020</v>
      </c>
      <c r="AQ5" s="28" t="s">
        <v>290</v>
      </c>
      <c r="AR5" s="28" t="s">
        <v>290</v>
      </c>
      <c r="AS5" s="28">
        <v>2020</v>
      </c>
      <c r="AT5" s="28">
        <v>2021</v>
      </c>
      <c r="AU5" s="28" t="s">
        <v>290</v>
      </c>
      <c r="AV5" s="28" t="s">
        <v>394</v>
      </c>
      <c r="AW5" s="28" t="s">
        <v>501</v>
      </c>
      <c r="AX5" s="28" t="s">
        <v>290</v>
      </c>
      <c r="AY5" s="28" t="s">
        <v>290</v>
      </c>
      <c r="AZ5" s="28" t="s">
        <v>290</v>
      </c>
      <c r="BA5" s="28" t="s">
        <v>290</v>
      </c>
      <c r="BB5" s="28" t="s">
        <v>290</v>
      </c>
      <c r="BC5" s="28" t="s">
        <v>394</v>
      </c>
      <c r="BD5" s="28" t="s">
        <v>394</v>
      </c>
      <c r="BE5" s="28" t="s">
        <v>394</v>
      </c>
      <c r="BF5" s="28" t="s">
        <v>394</v>
      </c>
      <c r="BG5" s="28" t="s">
        <v>394</v>
      </c>
      <c r="BH5" s="28" t="s">
        <v>394</v>
      </c>
      <c r="BI5" s="28" t="s">
        <v>394</v>
      </c>
      <c r="BJ5" s="28" t="s">
        <v>394</v>
      </c>
      <c r="BK5" s="28" t="s">
        <v>394</v>
      </c>
      <c r="BL5" s="28" t="s">
        <v>388</v>
      </c>
      <c r="BM5" s="28" t="s">
        <v>389</v>
      </c>
      <c r="BN5" s="28" t="s">
        <v>389</v>
      </c>
      <c r="BO5" s="28" t="s">
        <v>390</v>
      </c>
      <c r="BP5" s="28" t="s">
        <v>394</v>
      </c>
      <c r="BQ5" s="28" t="s">
        <v>394</v>
      </c>
      <c r="BR5" s="28" t="s">
        <v>415</v>
      </c>
      <c r="BS5" s="28" t="s">
        <v>417</v>
      </c>
      <c r="BT5" s="28" t="s">
        <v>418</v>
      </c>
      <c r="BU5" s="28" t="s">
        <v>415</v>
      </c>
      <c r="BV5" s="28" t="s">
        <v>417</v>
      </c>
      <c r="BW5" s="28" t="s">
        <v>418</v>
      </c>
      <c r="BX5" s="28" t="s">
        <v>424</v>
      </c>
      <c r="BY5" s="28" t="s">
        <v>425</v>
      </c>
      <c r="BZ5" s="28"/>
      <c r="CA5" s="28"/>
      <c r="CB5" s="28"/>
      <c r="CC5" s="28"/>
      <c r="CD5" s="28"/>
      <c r="CE5" s="28"/>
      <c r="CF5" s="28"/>
      <c r="CG5" s="28"/>
      <c r="CH5" s="28"/>
      <c r="CI5" s="28"/>
      <c r="CJ5" s="28"/>
      <c r="CK5" s="28" t="s">
        <v>877</v>
      </c>
      <c r="CL5" s="28" t="s">
        <v>881</v>
      </c>
      <c r="CM5" s="28" t="s">
        <v>882</v>
      </c>
      <c r="CN5" s="28" t="s">
        <v>883</v>
      </c>
      <c r="CO5" s="28" t="s">
        <v>884</v>
      </c>
      <c r="CP5" s="28">
        <v>2016</v>
      </c>
      <c r="CQ5" s="28">
        <v>2017</v>
      </c>
      <c r="CR5" s="28">
        <v>2018</v>
      </c>
      <c r="CS5" s="28">
        <v>2019</v>
      </c>
      <c r="CT5" s="28">
        <v>2020</v>
      </c>
      <c r="CU5" s="28" t="s">
        <v>895</v>
      </c>
      <c r="CV5" s="28" t="s">
        <v>896</v>
      </c>
      <c r="CW5" s="28" t="s">
        <v>897</v>
      </c>
      <c r="CX5" s="28"/>
      <c r="CY5" s="28"/>
      <c r="CZ5" s="28"/>
      <c r="DA5" s="28"/>
      <c r="DB5" s="28"/>
      <c r="DC5" s="28"/>
      <c r="DD5" s="28" t="s">
        <v>439</v>
      </c>
      <c r="DE5" s="28" t="s">
        <v>439</v>
      </c>
      <c r="DF5" s="28" t="s">
        <v>439</v>
      </c>
      <c r="DG5" s="28" t="s">
        <v>442</v>
      </c>
      <c r="DH5" s="28" t="s">
        <v>442</v>
      </c>
      <c r="DI5" s="28" t="s">
        <v>442</v>
      </c>
      <c r="DJ5" s="28"/>
      <c r="DK5" s="28"/>
      <c r="DL5" s="28"/>
      <c r="DM5" s="28"/>
      <c r="DN5" s="28" t="s">
        <v>452</v>
      </c>
      <c r="DO5" s="28" t="s">
        <v>453</v>
      </c>
      <c r="DP5" s="28" t="s">
        <v>454</v>
      </c>
      <c r="DQ5" s="28" t="s">
        <v>455</v>
      </c>
      <c r="DR5" s="28" t="s">
        <v>456</v>
      </c>
      <c r="DS5" s="28" t="s">
        <v>457</v>
      </c>
      <c r="DT5" s="28" t="s">
        <v>458</v>
      </c>
      <c r="DU5" s="28" t="s">
        <v>458</v>
      </c>
      <c r="DV5" s="28" t="s">
        <v>460</v>
      </c>
      <c r="DW5" s="28" t="s">
        <v>461</v>
      </c>
      <c r="DX5" s="28" t="s">
        <v>461</v>
      </c>
      <c r="DY5" s="28"/>
      <c r="DZ5" s="28"/>
      <c r="EA5" s="28"/>
      <c r="EB5" s="28" t="s">
        <v>392</v>
      </c>
      <c r="EC5" s="28" t="s">
        <v>393</v>
      </c>
      <c r="ED5" s="28" t="s">
        <v>501</v>
      </c>
      <c r="EE5" s="28" t="s">
        <v>501</v>
      </c>
      <c r="EF5" s="28"/>
      <c r="EG5" s="28"/>
      <c r="EH5" s="28"/>
      <c r="EI5" s="28" t="s">
        <v>498</v>
      </c>
      <c r="EJ5" s="28" t="s">
        <v>499</v>
      </c>
      <c r="EK5" s="28" t="s">
        <v>500</v>
      </c>
      <c r="EL5" s="28" t="s">
        <v>501</v>
      </c>
      <c r="EM5" s="28"/>
      <c r="EN5" s="28" t="s">
        <v>947</v>
      </c>
      <c r="EO5" s="28" t="s">
        <v>947</v>
      </c>
      <c r="EP5" s="28" t="s">
        <v>947</v>
      </c>
      <c r="EQ5" s="28" t="s">
        <v>947</v>
      </c>
      <c r="ER5" s="28" t="s">
        <v>947</v>
      </c>
      <c r="ES5" s="28" t="s">
        <v>947</v>
      </c>
      <c r="ET5" s="28" t="s">
        <v>947</v>
      </c>
      <c r="EU5" s="28" t="s">
        <v>947</v>
      </c>
      <c r="EV5" s="28" t="s">
        <v>947</v>
      </c>
      <c r="EW5" s="28" t="s">
        <v>947</v>
      </c>
    </row>
    <row r="6" spans="1:154" ht="14" x14ac:dyDescent="0.2">
      <c r="A6" s="27" t="s">
        <v>948</v>
      </c>
      <c r="B6" s="28" t="s">
        <v>343</v>
      </c>
      <c r="C6" s="28">
        <v>69556</v>
      </c>
      <c r="D6" s="28">
        <v>69556</v>
      </c>
      <c r="E6" s="28">
        <v>69556</v>
      </c>
      <c r="F6" s="28">
        <v>69556</v>
      </c>
      <c r="G6" s="28">
        <v>414109</v>
      </c>
      <c r="H6" s="28">
        <v>414109</v>
      </c>
      <c r="I6" s="28">
        <v>414109</v>
      </c>
      <c r="J6" s="28">
        <v>414109</v>
      </c>
      <c r="K6" s="28">
        <v>414109</v>
      </c>
      <c r="L6" s="28">
        <v>414109</v>
      </c>
      <c r="M6" s="28">
        <v>414109</v>
      </c>
      <c r="N6" s="28">
        <v>414109</v>
      </c>
      <c r="O6" s="28">
        <v>414109</v>
      </c>
      <c r="P6" s="28">
        <v>414109</v>
      </c>
      <c r="Q6" s="28">
        <v>414109</v>
      </c>
      <c r="R6" s="28">
        <v>414109</v>
      </c>
      <c r="S6" s="28">
        <v>414109</v>
      </c>
      <c r="T6" s="28">
        <v>414109</v>
      </c>
      <c r="U6" s="28">
        <v>414109</v>
      </c>
      <c r="V6" s="28">
        <v>414109</v>
      </c>
      <c r="W6" s="28">
        <v>414109</v>
      </c>
      <c r="X6" s="28">
        <v>414109</v>
      </c>
      <c r="Y6" s="28">
        <v>414109</v>
      </c>
      <c r="Z6" s="28">
        <v>414109</v>
      </c>
      <c r="AA6" s="28">
        <v>414109</v>
      </c>
      <c r="AB6" s="28">
        <v>414109</v>
      </c>
      <c r="AC6" s="28">
        <v>414109</v>
      </c>
      <c r="AD6" s="28">
        <v>414109</v>
      </c>
      <c r="AE6" s="28">
        <v>1932086</v>
      </c>
      <c r="AF6" s="28">
        <v>1932086</v>
      </c>
      <c r="AG6" s="28">
        <v>1932086</v>
      </c>
      <c r="AH6" s="28">
        <v>1932086</v>
      </c>
      <c r="AI6" s="28">
        <v>1932086</v>
      </c>
      <c r="AJ6" s="28">
        <v>1932086</v>
      </c>
      <c r="AK6" s="28">
        <v>1932086</v>
      </c>
      <c r="AL6" s="28">
        <v>1932086</v>
      </c>
      <c r="AM6" s="28">
        <v>1932086</v>
      </c>
      <c r="AN6" s="28">
        <v>1932086</v>
      </c>
      <c r="AO6" s="28">
        <v>1932086</v>
      </c>
      <c r="AP6" s="28">
        <v>1932086</v>
      </c>
      <c r="AQ6" s="28">
        <v>6761</v>
      </c>
      <c r="AR6" s="28">
        <v>508680</v>
      </c>
      <c r="AS6" s="28">
        <v>3045660</v>
      </c>
      <c r="AT6" s="28">
        <v>3045660</v>
      </c>
      <c r="AU6" s="28">
        <v>329887</v>
      </c>
      <c r="AV6" s="28">
        <f>32773+134409</f>
        <v>167182</v>
      </c>
      <c r="AW6" s="28">
        <f>32773+134409</f>
        <v>167182</v>
      </c>
      <c r="AX6" s="28">
        <v>7506609</v>
      </c>
      <c r="AY6" s="28">
        <v>7506609</v>
      </c>
      <c r="AZ6" s="28">
        <v>124931</v>
      </c>
      <c r="BA6" s="28">
        <v>103512</v>
      </c>
      <c r="BB6" s="28">
        <v>103512</v>
      </c>
      <c r="BC6" s="28">
        <v>229704</v>
      </c>
      <c r="BD6" s="28">
        <v>143692</v>
      </c>
      <c r="BE6" s="28">
        <v>143692</v>
      </c>
      <c r="BF6" s="28">
        <v>2119324</v>
      </c>
      <c r="BG6" s="28">
        <v>2119324</v>
      </c>
      <c r="BH6" s="28">
        <v>2119324</v>
      </c>
      <c r="BI6" s="28">
        <v>2119324</v>
      </c>
      <c r="BJ6" s="28">
        <v>2119324</v>
      </c>
      <c r="BK6" s="28">
        <v>2119324</v>
      </c>
      <c r="BL6" s="28">
        <v>696</v>
      </c>
      <c r="BM6" s="28">
        <v>696</v>
      </c>
      <c r="BN6" s="28">
        <v>696</v>
      </c>
      <c r="BO6" s="28">
        <v>696</v>
      </c>
      <c r="BP6" s="28">
        <v>2057512</v>
      </c>
      <c r="BQ6" s="28">
        <v>2057512</v>
      </c>
      <c r="BR6" s="28">
        <v>249400</v>
      </c>
      <c r="BS6" s="28">
        <v>249400</v>
      </c>
      <c r="BT6" s="28">
        <v>249400</v>
      </c>
      <c r="BU6" s="28">
        <v>249400</v>
      </c>
      <c r="BV6" s="28">
        <v>249400</v>
      </c>
      <c r="BW6" s="28">
        <v>249400</v>
      </c>
      <c r="BX6" s="28">
        <v>33637</v>
      </c>
      <c r="BY6" s="28">
        <v>38512</v>
      </c>
      <c r="BZ6" s="28">
        <v>39067</v>
      </c>
      <c r="CA6" s="28">
        <v>39067</v>
      </c>
      <c r="CB6" s="28">
        <v>39067</v>
      </c>
      <c r="CC6" s="28">
        <v>39067</v>
      </c>
      <c r="CD6" s="28">
        <v>39067</v>
      </c>
      <c r="CE6" s="28">
        <v>39067</v>
      </c>
      <c r="CF6" s="28">
        <v>169804</v>
      </c>
      <c r="CG6" s="28">
        <v>169804</v>
      </c>
      <c r="CH6" s="28">
        <v>75317</v>
      </c>
      <c r="CI6" s="28">
        <v>38512</v>
      </c>
      <c r="CJ6" s="28">
        <v>45989</v>
      </c>
      <c r="CK6" s="28">
        <v>46382</v>
      </c>
      <c r="CL6" s="28">
        <v>46382</v>
      </c>
      <c r="CM6" s="28">
        <v>46382</v>
      </c>
      <c r="CN6" s="28">
        <v>46382</v>
      </c>
      <c r="CO6" s="28">
        <v>46382</v>
      </c>
      <c r="CP6" s="28">
        <v>29330</v>
      </c>
      <c r="CQ6" s="28">
        <v>29330</v>
      </c>
      <c r="CR6" s="28">
        <v>29330</v>
      </c>
      <c r="CS6" s="28">
        <v>29330</v>
      </c>
      <c r="CT6" s="28">
        <v>29330</v>
      </c>
      <c r="CU6" s="28">
        <v>27096</v>
      </c>
      <c r="CV6" s="28">
        <v>27096</v>
      </c>
      <c r="CW6" s="28">
        <v>27096</v>
      </c>
      <c r="CX6" s="28">
        <v>59891</v>
      </c>
      <c r="CY6" s="28">
        <v>59891</v>
      </c>
      <c r="CZ6" s="28">
        <v>59891</v>
      </c>
      <c r="DA6" s="28">
        <v>59891</v>
      </c>
      <c r="DB6" s="28">
        <v>59891</v>
      </c>
      <c r="DC6" s="28">
        <v>59891</v>
      </c>
      <c r="DD6" s="28">
        <v>30313</v>
      </c>
      <c r="DE6" s="28">
        <v>30313</v>
      </c>
      <c r="DF6" s="28">
        <v>30313</v>
      </c>
      <c r="DG6" s="28">
        <v>30313</v>
      </c>
      <c r="DH6" s="28">
        <v>30313</v>
      </c>
      <c r="DI6" s="28">
        <v>30313</v>
      </c>
      <c r="DJ6" s="28">
        <v>250634</v>
      </c>
      <c r="DK6" s="29">
        <v>356309</v>
      </c>
      <c r="DL6" s="29">
        <v>174984</v>
      </c>
      <c r="DM6" s="29">
        <v>73181</v>
      </c>
      <c r="DN6" s="28">
        <v>172720</v>
      </c>
      <c r="DO6" s="28">
        <v>172720</v>
      </c>
      <c r="DP6" s="28">
        <v>172720</v>
      </c>
      <c r="DQ6" s="28">
        <v>172720</v>
      </c>
      <c r="DR6" s="28">
        <v>172720</v>
      </c>
      <c r="DS6" s="28">
        <v>172720</v>
      </c>
      <c r="DT6" s="28">
        <v>172720</v>
      </c>
      <c r="DU6" s="28">
        <v>172720</v>
      </c>
      <c r="DV6" s="28">
        <v>165127</v>
      </c>
      <c r="DW6" s="28">
        <v>165127</v>
      </c>
      <c r="DX6" s="28">
        <v>165127</v>
      </c>
      <c r="DY6" s="28">
        <v>25186</v>
      </c>
      <c r="DZ6" s="28">
        <v>25186</v>
      </c>
      <c r="EA6" s="28">
        <v>25186</v>
      </c>
      <c r="EB6" s="28">
        <v>5156577</v>
      </c>
      <c r="EC6" s="28">
        <v>5156577</v>
      </c>
      <c r="ED6" s="28">
        <v>5156577</v>
      </c>
      <c r="EE6" s="28">
        <v>5156577</v>
      </c>
      <c r="EF6" s="28">
        <v>8952</v>
      </c>
      <c r="EG6" s="28">
        <v>4348</v>
      </c>
      <c r="EH6" s="28">
        <v>9642</v>
      </c>
      <c r="EI6" s="28">
        <v>30055</v>
      </c>
      <c r="EJ6" s="28">
        <v>30055</v>
      </c>
      <c r="EK6" s="28">
        <v>30055</v>
      </c>
      <c r="EL6" s="28">
        <v>30055</v>
      </c>
      <c r="EM6" s="28">
        <v>288563</v>
      </c>
      <c r="EN6" s="28">
        <v>2493</v>
      </c>
      <c r="EO6" s="28">
        <v>4547</v>
      </c>
      <c r="EP6" s="28">
        <v>78329</v>
      </c>
      <c r="EQ6" s="28">
        <v>203533</v>
      </c>
      <c r="ER6" s="28">
        <v>696</v>
      </c>
      <c r="ES6" s="28">
        <v>975</v>
      </c>
      <c r="ET6" s="28">
        <v>97297</v>
      </c>
      <c r="EU6" s="28">
        <v>61013</v>
      </c>
      <c r="EV6" s="28">
        <v>2344</v>
      </c>
      <c r="EW6" s="28">
        <v>3397</v>
      </c>
      <c r="EX6" s="25"/>
    </row>
    <row r="7" spans="1:154" ht="14" x14ac:dyDescent="0.2">
      <c r="A7" s="28" t="s">
        <v>481</v>
      </c>
      <c r="B7" s="28"/>
      <c r="C7" s="28" t="s">
        <v>482</v>
      </c>
      <c r="D7" s="28" t="s">
        <v>482</v>
      </c>
      <c r="E7" s="28" t="s">
        <v>482</v>
      </c>
      <c r="F7" s="28" t="s">
        <v>482</v>
      </c>
      <c r="G7" s="28" t="s">
        <v>482</v>
      </c>
      <c r="H7" s="28" t="s">
        <v>482</v>
      </c>
      <c r="I7" s="28" t="s">
        <v>482</v>
      </c>
      <c r="J7" s="28" t="s">
        <v>482</v>
      </c>
      <c r="K7" s="28" t="s">
        <v>482</v>
      </c>
      <c r="L7" s="28" t="s">
        <v>482</v>
      </c>
      <c r="M7" s="28" t="s">
        <v>482</v>
      </c>
      <c r="N7" s="28" t="s">
        <v>482</v>
      </c>
      <c r="O7" s="28" t="s">
        <v>482</v>
      </c>
      <c r="P7" s="28" t="s">
        <v>482</v>
      </c>
      <c r="Q7" s="28" t="s">
        <v>482</v>
      </c>
      <c r="R7" s="28" t="s">
        <v>482</v>
      </c>
      <c r="S7" s="28" t="s">
        <v>482</v>
      </c>
      <c r="T7" s="28" t="s">
        <v>482</v>
      </c>
      <c r="U7" s="28" t="s">
        <v>482</v>
      </c>
      <c r="V7" s="28" t="s">
        <v>482</v>
      </c>
      <c r="W7" s="28" t="s">
        <v>482</v>
      </c>
      <c r="X7" s="28" t="s">
        <v>482</v>
      </c>
      <c r="Y7" s="28" t="s">
        <v>482</v>
      </c>
      <c r="Z7" s="28" t="s">
        <v>482</v>
      </c>
      <c r="AA7" s="28" t="s">
        <v>482</v>
      </c>
      <c r="AB7" s="28" t="s">
        <v>482</v>
      </c>
      <c r="AC7" s="28" t="s">
        <v>482</v>
      </c>
      <c r="AD7" s="28" t="s">
        <v>482</v>
      </c>
      <c r="AE7" s="28" t="s">
        <v>483</v>
      </c>
      <c r="AF7" s="28" t="s">
        <v>483</v>
      </c>
      <c r="AG7" s="28" t="s">
        <v>483</v>
      </c>
      <c r="AH7" s="28" t="s">
        <v>483</v>
      </c>
      <c r="AI7" s="28" t="s">
        <v>483</v>
      </c>
      <c r="AJ7" s="28" t="s">
        <v>483</v>
      </c>
      <c r="AK7" s="28" t="s">
        <v>483</v>
      </c>
      <c r="AL7" s="28" t="s">
        <v>483</v>
      </c>
      <c r="AM7" s="28" t="s">
        <v>483</v>
      </c>
      <c r="AN7" s="28" t="s">
        <v>483</v>
      </c>
      <c r="AO7" s="28" t="s">
        <v>483</v>
      </c>
      <c r="AP7" s="28" t="s">
        <v>483</v>
      </c>
      <c r="AQ7" s="28" t="s">
        <v>482</v>
      </c>
      <c r="AR7" s="28" t="s">
        <v>482</v>
      </c>
      <c r="AS7" s="28" t="s">
        <v>483</v>
      </c>
      <c r="AT7" s="28" t="s">
        <v>483</v>
      </c>
      <c r="AU7" s="28" t="s">
        <v>484</v>
      </c>
      <c r="AV7" s="28" t="s">
        <v>484</v>
      </c>
      <c r="AW7" s="28" t="s">
        <v>484</v>
      </c>
      <c r="AX7" s="28" t="s">
        <v>483</v>
      </c>
      <c r="AY7" s="28" t="s">
        <v>483</v>
      </c>
      <c r="AZ7" s="28" t="s">
        <v>484</v>
      </c>
      <c r="BA7" s="28" t="s">
        <v>482</v>
      </c>
      <c r="BB7" s="28" t="s">
        <v>483</v>
      </c>
      <c r="BC7" s="28" t="s">
        <v>482</v>
      </c>
      <c r="BD7" s="28" t="s">
        <v>482</v>
      </c>
      <c r="BE7" s="28" t="s">
        <v>482</v>
      </c>
      <c r="BF7" s="28" t="s">
        <v>482</v>
      </c>
      <c r="BG7" s="28" t="s">
        <v>482</v>
      </c>
      <c r="BH7" s="28" t="s">
        <v>482</v>
      </c>
      <c r="BI7" s="28" t="s">
        <v>482</v>
      </c>
      <c r="BJ7" s="28" t="s">
        <v>482</v>
      </c>
      <c r="BK7" s="28" t="s">
        <v>482</v>
      </c>
      <c r="BL7" s="28" t="s">
        <v>482</v>
      </c>
      <c r="BM7" s="28" t="s">
        <v>482</v>
      </c>
      <c r="BN7" s="28" t="s">
        <v>482</v>
      </c>
      <c r="BO7" s="28" t="s">
        <v>482</v>
      </c>
      <c r="BP7" s="29" t="s">
        <v>483</v>
      </c>
      <c r="BQ7" s="28" t="s">
        <v>483</v>
      </c>
      <c r="BR7" s="28" t="s">
        <v>483</v>
      </c>
      <c r="BS7" s="28" t="s">
        <v>483</v>
      </c>
      <c r="BT7" s="28" t="s">
        <v>483</v>
      </c>
      <c r="BU7" s="28" t="s">
        <v>483</v>
      </c>
      <c r="BV7" s="28" t="s">
        <v>483</v>
      </c>
      <c r="BW7" s="28" t="s">
        <v>483</v>
      </c>
      <c r="BX7" s="28" t="s">
        <v>482</v>
      </c>
      <c r="BY7" s="28" t="s">
        <v>482</v>
      </c>
      <c r="BZ7" s="28" t="s">
        <v>482</v>
      </c>
      <c r="CA7" s="28" t="s">
        <v>482</v>
      </c>
      <c r="CB7" s="28" t="s">
        <v>482</v>
      </c>
      <c r="CC7" s="28" t="s">
        <v>482</v>
      </c>
      <c r="CD7" s="28" t="s">
        <v>482</v>
      </c>
      <c r="CE7" s="28" t="s">
        <v>482</v>
      </c>
      <c r="CF7" s="28" t="s">
        <v>482</v>
      </c>
      <c r="CG7" s="28" t="s">
        <v>482</v>
      </c>
      <c r="CH7" s="28" t="s">
        <v>482</v>
      </c>
      <c r="CI7" s="28" t="s">
        <v>482</v>
      </c>
      <c r="CJ7" s="28" t="s">
        <v>482</v>
      </c>
      <c r="CK7" s="28" t="s">
        <v>482</v>
      </c>
      <c r="CL7" s="28" t="s">
        <v>482</v>
      </c>
      <c r="CM7" s="28" t="s">
        <v>482</v>
      </c>
      <c r="CN7" s="28" t="s">
        <v>482</v>
      </c>
      <c r="CO7" s="28" t="s">
        <v>482</v>
      </c>
      <c r="CP7" s="28" t="s">
        <v>482</v>
      </c>
      <c r="CQ7" s="28" t="s">
        <v>482</v>
      </c>
      <c r="CR7" s="28" t="s">
        <v>482</v>
      </c>
      <c r="CS7" s="28" t="s">
        <v>482</v>
      </c>
      <c r="CT7" s="28" t="s">
        <v>482</v>
      </c>
      <c r="CU7" s="28" t="s">
        <v>482</v>
      </c>
      <c r="CV7" s="28" t="s">
        <v>482</v>
      </c>
      <c r="CW7" s="28" t="s">
        <v>482</v>
      </c>
      <c r="CX7" s="28" t="s">
        <v>482</v>
      </c>
      <c r="CY7" s="28" t="s">
        <v>482</v>
      </c>
      <c r="CZ7" s="28" t="s">
        <v>482</v>
      </c>
      <c r="DA7" s="28" t="s">
        <v>482</v>
      </c>
      <c r="DB7" s="28" t="s">
        <v>482</v>
      </c>
      <c r="DC7" s="28" t="s">
        <v>482</v>
      </c>
      <c r="DD7" s="28" t="s">
        <v>482</v>
      </c>
      <c r="DE7" s="28" t="s">
        <v>482</v>
      </c>
      <c r="DF7" s="28" t="s">
        <v>482</v>
      </c>
      <c r="DG7" s="28" t="s">
        <v>482</v>
      </c>
      <c r="DH7" s="28" t="s">
        <v>482</v>
      </c>
      <c r="DI7" s="28" t="s">
        <v>482</v>
      </c>
      <c r="DJ7" s="28" t="s">
        <v>482</v>
      </c>
      <c r="DK7" s="28" t="s">
        <v>484</v>
      </c>
      <c r="DL7" s="28" t="s">
        <v>484</v>
      </c>
      <c r="DM7" s="28" t="s">
        <v>484</v>
      </c>
      <c r="DN7" s="28" t="s">
        <v>482</v>
      </c>
      <c r="DO7" s="28" t="s">
        <v>482</v>
      </c>
      <c r="DP7" s="28" t="s">
        <v>482</v>
      </c>
      <c r="DQ7" s="28" t="s">
        <v>482</v>
      </c>
      <c r="DR7" s="28" t="s">
        <v>482</v>
      </c>
      <c r="DS7" s="28" t="s">
        <v>482</v>
      </c>
      <c r="DT7" s="28" t="s">
        <v>482</v>
      </c>
      <c r="DU7" s="28" t="s">
        <v>482</v>
      </c>
      <c r="DV7" s="28" t="s">
        <v>485</v>
      </c>
      <c r="DW7" s="28" t="s">
        <v>485</v>
      </c>
      <c r="DX7" s="28" t="s">
        <v>485</v>
      </c>
      <c r="DY7" s="28" t="s">
        <v>482</v>
      </c>
      <c r="DZ7" s="28" t="s">
        <v>482</v>
      </c>
      <c r="EA7" s="28" t="s">
        <v>482</v>
      </c>
      <c r="EB7" s="28" t="s">
        <v>483</v>
      </c>
      <c r="EC7" s="28" t="s">
        <v>483</v>
      </c>
      <c r="ED7" s="28" t="s">
        <v>483</v>
      </c>
      <c r="EE7" s="28" t="s">
        <v>483</v>
      </c>
      <c r="EF7" s="28" t="s">
        <v>484</v>
      </c>
      <c r="EG7" s="28" t="s">
        <v>484</v>
      </c>
      <c r="EH7" s="28" t="s">
        <v>484</v>
      </c>
      <c r="EI7" s="28" t="s">
        <v>484</v>
      </c>
      <c r="EJ7" s="28" t="s">
        <v>484</v>
      </c>
      <c r="EK7" s="28" t="s">
        <v>484</v>
      </c>
      <c r="EL7" s="28" t="s">
        <v>484</v>
      </c>
      <c r="EM7" s="28" t="s">
        <v>484</v>
      </c>
      <c r="EN7" s="28" t="s">
        <v>482</v>
      </c>
      <c r="EO7" s="28" t="s">
        <v>483</v>
      </c>
      <c r="EP7" s="28" t="s">
        <v>482</v>
      </c>
      <c r="EQ7" s="28" t="s">
        <v>482</v>
      </c>
      <c r="ER7" s="28" t="s">
        <v>482</v>
      </c>
      <c r="ES7" s="28" t="s">
        <v>482</v>
      </c>
      <c r="ET7" s="28" t="s">
        <v>482</v>
      </c>
      <c r="EU7" s="28" t="s">
        <v>483</v>
      </c>
      <c r="EV7" s="28" t="s">
        <v>482</v>
      </c>
      <c r="EW7" s="28" t="s">
        <v>482</v>
      </c>
    </row>
    <row r="8" spans="1:154" ht="14" x14ac:dyDescent="0.2">
      <c r="A8" s="28" t="s">
        <v>288</v>
      </c>
      <c r="B8" s="28" t="s">
        <v>343</v>
      </c>
      <c r="C8" s="28">
        <v>16258.347919877846</v>
      </c>
      <c r="D8" s="28">
        <v>8463.6520801221541</v>
      </c>
      <c r="E8" s="28">
        <v>29387.015158454175</v>
      </c>
      <c r="F8" s="28">
        <v>8294.9848415458255</v>
      </c>
      <c r="G8" s="30">
        <v>5212.9803793223209</v>
      </c>
      <c r="H8" s="28">
        <v>5178.9086121372065</v>
      </c>
      <c r="I8" s="28">
        <v>10233.207077590507</v>
      </c>
      <c r="J8" s="28">
        <v>10166.323371201024</v>
      </c>
      <c r="K8" s="28">
        <v>4627.1573859887476</v>
      </c>
      <c r="L8" s="28">
        <v>4596.9145272567948</v>
      </c>
      <c r="M8" s="28">
        <v>7115.2331694847753</v>
      </c>
      <c r="N8" s="28">
        <v>7068.7283775273581</v>
      </c>
      <c r="O8" s="28">
        <v>4872.0540362030943</v>
      </c>
      <c r="P8" s="28">
        <v>4840.2105457703947</v>
      </c>
      <c r="Q8" s="28">
        <v>5272.5794038521699</v>
      </c>
      <c r="R8" s="28">
        <v>5238.118100559017</v>
      </c>
      <c r="S8" s="30">
        <v>2671.7941662528178</v>
      </c>
      <c r="T8" s="28">
        <v>3702.0938774222054</v>
      </c>
      <c r="U8" s="28">
        <v>5160.0257680428385</v>
      </c>
      <c r="V8" s="28">
        <v>7149.8396263077229</v>
      </c>
      <c r="W8" s="28">
        <v>2392.3632835967483</v>
      </c>
      <c r="X8" s="30">
        <v>3314.908602107912</v>
      </c>
      <c r="Y8" s="28">
        <v>3642.2793862200897</v>
      </c>
      <c r="Z8" s="28">
        <v>5046.8184959389491</v>
      </c>
      <c r="AA8" s="28">
        <v>2510.703434535103</v>
      </c>
      <c r="AB8" s="28">
        <v>3478.8831903362216</v>
      </c>
      <c r="AC8" s="28">
        <v>2825.5991295463009</v>
      </c>
      <c r="AD8" s="28">
        <v>3915.209251397489</v>
      </c>
      <c r="AE8" s="28">
        <v>9826.9546099310537</v>
      </c>
      <c r="AF8" s="28">
        <v>19735.123720770633</v>
      </c>
      <c r="AG8" s="28">
        <v>19232.472146065327</v>
      </c>
      <c r="AH8" s="28">
        <v>38623.890342924584</v>
      </c>
      <c r="AI8" s="28">
        <v>17657.087959248522</v>
      </c>
      <c r="AJ8" s="28">
        <v>35460.102265267698</v>
      </c>
      <c r="AK8" s="28">
        <v>16997.793478133739</v>
      </c>
      <c r="AL8" s="28">
        <v>34136.064588318171</v>
      </c>
      <c r="AM8" s="28">
        <v>44354.899675724089</v>
      </c>
      <c r="AN8" s="28">
        <v>89076.368770255809</v>
      </c>
      <c r="AO8" s="28">
        <v>38026.459741056904</v>
      </c>
      <c r="AP8" s="28">
        <v>76367.187744436582</v>
      </c>
      <c r="AQ8" s="28">
        <v>6631.4402597398275</v>
      </c>
      <c r="AR8" s="28">
        <v>37509</v>
      </c>
      <c r="AS8" s="28">
        <v>919166.49177504622</v>
      </c>
      <c r="AT8" s="28">
        <v>166356.55804674391</v>
      </c>
      <c r="AU8" s="28">
        <v>46709</v>
      </c>
      <c r="AV8" s="28">
        <v>135509.52064829718</v>
      </c>
      <c r="AW8" s="28">
        <v>21548.165733213209</v>
      </c>
      <c r="AX8" s="28">
        <v>266312</v>
      </c>
      <c r="AY8" s="28">
        <v>157844</v>
      </c>
      <c r="AZ8" s="28">
        <v>99774</v>
      </c>
      <c r="BA8" s="28">
        <v>32837.242050398301</v>
      </c>
      <c r="BB8" s="28">
        <v>70289.431499734113</v>
      </c>
      <c r="BC8" s="28">
        <v>25316</v>
      </c>
      <c r="BD8" s="28">
        <v>19872</v>
      </c>
      <c r="BE8" s="28">
        <v>34135</v>
      </c>
      <c r="BF8" s="28">
        <v>279029.12</v>
      </c>
      <c r="BG8" s="28">
        <v>312520</v>
      </c>
      <c r="BH8" s="28">
        <v>311998</v>
      </c>
      <c r="BI8" s="28">
        <v>282475</v>
      </c>
      <c r="BJ8" s="28">
        <v>269044</v>
      </c>
      <c r="BK8" s="28">
        <v>277430</v>
      </c>
      <c r="BL8" s="28">
        <v>36049.309792223517</v>
      </c>
      <c r="BM8" s="28">
        <v>92361.753325743091</v>
      </c>
      <c r="BN8" s="28">
        <v>60498.132596898446</v>
      </c>
      <c r="BO8" s="28">
        <v>123838.88862466688</v>
      </c>
      <c r="BP8" s="29">
        <v>435613</v>
      </c>
      <c r="BQ8" s="28">
        <v>1535469</v>
      </c>
      <c r="BR8" s="28">
        <v>6234</v>
      </c>
      <c r="BS8" s="28">
        <v>3866</v>
      </c>
      <c r="BT8" s="28">
        <v>7653</v>
      </c>
      <c r="BU8" s="28">
        <v>6337</v>
      </c>
      <c r="BV8" s="28">
        <v>3930</v>
      </c>
      <c r="BW8" s="28">
        <v>7780</v>
      </c>
      <c r="BX8" s="28">
        <v>0.434</v>
      </c>
      <c r="BY8" s="28">
        <v>0.47899999999999998</v>
      </c>
      <c r="BZ8" s="28">
        <v>4761</v>
      </c>
      <c r="CA8" s="28">
        <v>4998</v>
      </c>
      <c r="CB8" s="28">
        <v>5257</v>
      </c>
      <c r="CC8" s="28">
        <v>4983</v>
      </c>
      <c r="CD8" s="28">
        <v>9649</v>
      </c>
      <c r="CE8" s="28">
        <v>9429</v>
      </c>
      <c r="CF8" s="28">
        <v>13630</v>
      </c>
      <c r="CG8" s="28">
        <v>12896</v>
      </c>
      <c r="CH8" s="28">
        <v>33024</v>
      </c>
      <c r="CI8" s="28">
        <v>31185</v>
      </c>
      <c r="CJ8" s="28">
        <v>7180</v>
      </c>
      <c r="CK8" s="28">
        <v>2577</v>
      </c>
      <c r="CL8" s="28">
        <v>3217</v>
      </c>
      <c r="CM8" s="28">
        <v>522</v>
      </c>
      <c r="CN8" s="28">
        <v>11.7</v>
      </c>
      <c r="CO8" s="28">
        <v>2073</v>
      </c>
      <c r="CP8" s="28">
        <v>710</v>
      </c>
      <c r="CQ8" s="28">
        <v>621</v>
      </c>
      <c r="CR8" s="28">
        <v>1615</v>
      </c>
      <c r="CS8" s="28">
        <v>4023</v>
      </c>
      <c r="CT8" s="28">
        <v>4354</v>
      </c>
      <c r="CU8" s="28">
        <v>157</v>
      </c>
      <c r="CV8" s="28">
        <v>4403</v>
      </c>
      <c r="CW8" s="28">
        <v>3035</v>
      </c>
      <c r="CX8" s="28">
        <v>6515</v>
      </c>
      <c r="CY8" s="28">
        <v>3527</v>
      </c>
      <c r="CZ8" s="28">
        <v>26147</v>
      </c>
      <c r="DA8" s="29">
        <v>11617</v>
      </c>
      <c r="DB8" s="29">
        <v>10996</v>
      </c>
      <c r="DC8" s="29">
        <v>3083</v>
      </c>
      <c r="DD8" s="28">
        <v>172</v>
      </c>
      <c r="DE8" s="28">
        <v>4754</v>
      </c>
      <c r="DF8" s="28">
        <v>8973</v>
      </c>
      <c r="DG8" s="28">
        <v>1443</v>
      </c>
      <c r="DH8" s="28">
        <v>4775</v>
      </c>
      <c r="DI8" s="28">
        <v>10196</v>
      </c>
      <c r="DJ8" s="28">
        <v>7.79143537187112E-3</v>
      </c>
      <c r="DK8" s="28">
        <v>96658</v>
      </c>
      <c r="DL8" s="28">
        <v>6.75</v>
      </c>
      <c r="DM8" s="28">
        <v>4.2</v>
      </c>
      <c r="DN8" s="28">
        <v>314</v>
      </c>
      <c r="DO8" s="28">
        <v>578</v>
      </c>
      <c r="DP8" s="28">
        <v>30</v>
      </c>
      <c r="DQ8" s="28">
        <v>2456</v>
      </c>
      <c r="DR8" s="28">
        <v>51</v>
      </c>
      <c r="DS8" s="28">
        <v>3564</v>
      </c>
      <c r="DT8" s="28">
        <v>3823</v>
      </c>
      <c r="DU8" s="28">
        <v>3729</v>
      </c>
      <c r="DV8" s="28">
        <v>6.82</v>
      </c>
      <c r="DW8" s="28">
        <v>4.29</v>
      </c>
      <c r="DX8" s="28">
        <v>3.22</v>
      </c>
      <c r="DY8" s="28">
        <v>9090</v>
      </c>
      <c r="DZ8" s="28">
        <v>7997</v>
      </c>
      <c r="EA8" s="28">
        <v>8099</v>
      </c>
      <c r="EB8" s="28">
        <v>86526.4423982343</v>
      </c>
      <c r="EC8" s="28">
        <v>777114.07745355717</v>
      </c>
      <c r="ED8" s="28">
        <v>107848.52984676926</v>
      </c>
      <c r="EE8" s="28">
        <v>30269.031463946947</v>
      </c>
      <c r="EF8" s="28">
        <v>4.74</v>
      </c>
      <c r="EG8" s="28">
        <v>3.4</v>
      </c>
      <c r="EH8" s="28">
        <v>4.0199999999999996</v>
      </c>
      <c r="EI8" s="28">
        <v>601.64</v>
      </c>
      <c r="EJ8" s="28">
        <v>6557.32</v>
      </c>
      <c r="EK8" s="28">
        <v>4716.2700000000004</v>
      </c>
      <c r="EL8" s="28">
        <v>60.77</v>
      </c>
      <c r="EM8" s="28">
        <v>5.1000000000000004E-3</v>
      </c>
      <c r="EN8" s="28">
        <v>2493</v>
      </c>
      <c r="EO8" s="28">
        <v>4563</v>
      </c>
      <c r="EP8" s="28">
        <v>78329</v>
      </c>
      <c r="EQ8" s="28">
        <v>59827</v>
      </c>
      <c r="ER8" s="28">
        <v>696</v>
      </c>
      <c r="ES8" s="28">
        <v>175</v>
      </c>
      <c r="ET8" s="28">
        <v>3016</v>
      </c>
      <c r="EU8" s="29">
        <v>18752</v>
      </c>
      <c r="EV8" s="28">
        <v>2345</v>
      </c>
      <c r="EW8" s="28">
        <v>2771</v>
      </c>
    </row>
    <row r="9" spans="1:154" ht="14" x14ac:dyDescent="0.2">
      <c r="A9" s="28" t="s">
        <v>866</v>
      </c>
      <c r="B9" s="28"/>
      <c r="C9" s="28">
        <f>C8/(C20+C21)/C22</f>
        <v>1.8554516248563714E-3</v>
      </c>
      <c r="D9" s="28">
        <f>D8/(D20+D21)/D22</f>
        <v>4.4223381566818529E-2</v>
      </c>
      <c r="E9" s="28">
        <f t="shared" ref="E9:BR9" si="0">E8/(E20+E21)/(E22+E23)</f>
        <v>1.8110167194622833E-3</v>
      </c>
      <c r="F9" s="28">
        <f t="shared" si="0"/>
        <v>4.3342079313515726E-2</v>
      </c>
      <c r="G9" s="28">
        <f t="shared" si="0"/>
        <v>7.8642337877030868E-3</v>
      </c>
      <c r="H9" s="28">
        <f t="shared" si="0"/>
        <v>7.7617692951895464E-3</v>
      </c>
      <c r="I9" s="28">
        <f t="shared" si="0"/>
        <v>7.8981382887871598E-3</v>
      </c>
      <c r="J9" s="28">
        <f t="shared" si="0"/>
        <v>7.7952320485342608E-3</v>
      </c>
      <c r="K9" s="28">
        <f t="shared" si="0"/>
        <v>7.8397694843730884E-3</v>
      </c>
      <c r="L9" s="28">
        <f t="shared" si="0"/>
        <v>7.7376237415932268E-3</v>
      </c>
      <c r="M9" s="28">
        <f t="shared" si="0"/>
        <v>7.9340244976413635E-3</v>
      </c>
      <c r="N9" s="28">
        <f t="shared" si="0"/>
        <v>7.830650689628179E-3</v>
      </c>
      <c r="O9" s="28">
        <f t="shared" si="0"/>
        <v>7.8812360659659495E-3</v>
      </c>
      <c r="P9" s="28">
        <f t="shared" si="0"/>
        <v>7.7785500477627117E-3</v>
      </c>
      <c r="Q9" s="28">
        <f t="shared" si="0"/>
        <v>7.8836414531282453E-3</v>
      </c>
      <c r="R9" s="28">
        <f t="shared" si="0"/>
        <v>7.7809240947103635E-3</v>
      </c>
      <c r="S9" s="28">
        <f t="shared" si="0"/>
        <v>4.0042896053594738E-3</v>
      </c>
      <c r="T9" s="28">
        <f t="shared" si="0"/>
        <v>4.0042896053594746E-3</v>
      </c>
      <c r="U9" s="28">
        <f t="shared" si="0"/>
        <v>3.9565530988572356E-3</v>
      </c>
      <c r="V9" s="28">
        <f t="shared" si="0"/>
        <v>3.9565530988572347E-3</v>
      </c>
      <c r="W9" s="28">
        <f t="shared" si="0"/>
        <v>4.026876469404507E-3</v>
      </c>
      <c r="X9" s="28">
        <f t="shared" si="0"/>
        <v>4.0268764694045061E-3</v>
      </c>
      <c r="Y9" s="28">
        <f t="shared" si="0"/>
        <v>4.0348724783650048E-3</v>
      </c>
      <c r="Z9" s="28">
        <f t="shared" si="0"/>
        <v>4.0348724783650057E-3</v>
      </c>
      <c r="AA9" s="28">
        <f t="shared" si="0"/>
        <v>4.0348724783650057E-3</v>
      </c>
      <c r="AB9" s="28">
        <f t="shared" si="0"/>
        <v>4.0348724783650057E-3</v>
      </c>
      <c r="AC9" s="28">
        <f t="shared" si="0"/>
        <v>4.1972654924930198E-3</v>
      </c>
      <c r="AD9" s="28">
        <f t="shared" si="0"/>
        <v>4.1972654924930198E-3</v>
      </c>
      <c r="AE9" s="28">
        <f t="shared" si="0"/>
        <v>4.9901383046710357E-3</v>
      </c>
      <c r="AF9" s="28">
        <f t="shared" si="0"/>
        <v>4.9901383046710365E-3</v>
      </c>
      <c r="AG9" s="28">
        <f t="shared" si="0"/>
        <v>4.8950155767893914E-3</v>
      </c>
      <c r="AH9" s="28">
        <f t="shared" si="0"/>
        <v>4.8950155767893914E-3</v>
      </c>
      <c r="AI9" s="28">
        <f t="shared" si="0"/>
        <v>4.8316782587460739E-3</v>
      </c>
      <c r="AJ9" s="28">
        <f t="shared" si="0"/>
        <v>4.8316782587460748E-3</v>
      </c>
      <c r="AK9" s="28">
        <f t="shared" si="0"/>
        <v>4.6273678124610336E-3</v>
      </c>
      <c r="AL9" s="28">
        <f t="shared" si="0"/>
        <v>4.6273678124610345E-3</v>
      </c>
      <c r="AM9" s="28">
        <f t="shared" si="0"/>
        <v>4.4273807769413635E-3</v>
      </c>
      <c r="AN9" s="28">
        <f t="shared" si="0"/>
        <v>4.4273807769413627E-3</v>
      </c>
      <c r="AO9" s="28">
        <f t="shared" si="0"/>
        <v>4.0612579452945687E-3</v>
      </c>
      <c r="AP9" s="28">
        <f t="shared" si="0"/>
        <v>4.0612579452945687E-3</v>
      </c>
      <c r="AQ9" s="28">
        <f t="shared" si="0"/>
        <v>5.8806599343210241E-3</v>
      </c>
      <c r="AR9" s="28">
        <f t="shared" si="0"/>
        <v>8.7698674437263428E-3</v>
      </c>
      <c r="AS9" s="28">
        <f t="shared" si="0"/>
        <v>1.2624830796980463E-2</v>
      </c>
      <c r="AT9" s="28">
        <f t="shared" si="0"/>
        <v>1.2624830796980464E-2</v>
      </c>
      <c r="AU9" s="28">
        <f t="shared" si="0"/>
        <v>1.1260876477701057E-2</v>
      </c>
      <c r="AV9" s="28">
        <f t="shared" si="0"/>
        <v>9.5194605302632383E-3</v>
      </c>
      <c r="AW9" s="28">
        <f t="shared" si="0"/>
        <v>1.9678690167317998E-2</v>
      </c>
      <c r="AX9" s="28">
        <f t="shared" si="0"/>
        <v>4.0100663036016148E-3</v>
      </c>
      <c r="AY9" s="28">
        <f t="shared" si="0"/>
        <v>4.060451553267291E-3</v>
      </c>
      <c r="AZ9" s="28">
        <f>AZ8/(AZ20+AZ21)/(AZ22+AZ23)</f>
        <v>3.3833599754761169E-2</v>
      </c>
      <c r="BA9" s="28">
        <f t="shared" si="0"/>
        <v>7.3617305488824546E-3</v>
      </c>
      <c r="BB9" s="28">
        <f t="shared" si="0"/>
        <v>1.5758079023232001E-2</v>
      </c>
      <c r="BC9" s="28">
        <f t="shared" si="0"/>
        <v>7.5661123284952768E-3</v>
      </c>
      <c r="BD9" s="28">
        <f t="shared" si="0"/>
        <v>5.7120978507197041E-3</v>
      </c>
      <c r="BE9" s="28">
        <f t="shared" si="0"/>
        <v>6.3528665134980969E-3</v>
      </c>
      <c r="BF9" s="28">
        <f t="shared" si="0"/>
        <v>8.5050532427042424E-3</v>
      </c>
      <c r="BG9" s="28">
        <f t="shared" si="0"/>
        <v>8.5275152541087716E-3</v>
      </c>
      <c r="BH9" s="28">
        <f t="shared" si="0"/>
        <v>7.8268555023798588E-3</v>
      </c>
      <c r="BI9" s="28">
        <f t="shared" si="0"/>
        <v>7.2955125194628032E-3</v>
      </c>
      <c r="BJ9" s="28">
        <f t="shared" si="0"/>
        <v>7.3470035238348639E-3</v>
      </c>
      <c r="BK9" s="28">
        <f t="shared" si="0"/>
        <v>7.3372236749886643E-3</v>
      </c>
      <c r="BL9" s="28">
        <f t="shared" si="0"/>
        <v>2.8608619757438348E-3</v>
      </c>
      <c r="BM9" s="28">
        <f t="shared" si="0"/>
        <v>2.7899718717776033E-3</v>
      </c>
      <c r="BN9" s="28">
        <f t="shared" si="0"/>
        <v>2.788591616216112E-3</v>
      </c>
      <c r="BO9" s="28">
        <f t="shared" si="0"/>
        <v>2.726404056193552E-3</v>
      </c>
      <c r="BP9" s="28">
        <f t="shared" si="0"/>
        <v>3.9173082701190135E-3</v>
      </c>
      <c r="BQ9" s="28">
        <f t="shared" si="0"/>
        <v>6.576397524466363E-3</v>
      </c>
      <c r="BR9" s="28">
        <f t="shared" si="0"/>
        <v>1.2021636631859072E-2</v>
      </c>
      <c r="BS9" s="28">
        <f t="shared" ref="BS9:EM9" si="1">BS8/(BS20+BS21)/(BS22+BS23)</f>
        <v>1.9070639305445936E-2</v>
      </c>
      <c r="BT9" s="28">
        <f t="shared" si="1"/>
        <v>6.4444090772444911E-3</v>
      </c>
      <c r="BU9" s="28">
        <f t="shared" si="1"/>
        <v>1.2021018286668184E-2</v>
      </c>
      <c r="BV9" s="28">
        <f t="shared" si="1"/>
        <v>1.907026397515528E-2</v>
      </c>
      <c r="BW9" s="28">
        <f t="shared" si="1"/>
        <v>6.4445372192733072E-3</v>
      </c>
      <c r="BX9" s="28">
        <f t="shared" si="1"/>
        <v>1.1890410958904109E-3</v>
      </c>
      <c r="BY9" s="28">
        <f t="shared" si="1"/>
        <v>1.3123287671232876E-3</v>
      </c>
      <c r="BZ9" s="28">
        <f t="shared" si="1"/>
        <v>3.2609589041095892E-2</v>
      </c>
      <c r="CA9" s="28">
        <f t="shared" si="1"/>
        <v>3.4232876712328768E-2</v>
      </c>
      <c r="CB9" s="28">
        <f t="shared" si="1"/>
        <v>3.6006849315068493E-2</v>
      </c>
      <c r="CC9" s="28">
        <f t="shared" si="1"/>
        <v>3.4130136986301365E-2</v>
      </c>
      <c r="CD9" s="28">
        <f t="shared" si="1"/>
        <v>3.1470971950424004E-2</v>
      </c>
      <c r="CE9" s="28">
        <f t="shared" si="1"/>
        <v>3.2291095890410959E-2</v>
      </c>
      <c r="CF9" s="28">
        <f t="shared" si="1"/>
        <v>2.2820679520474414E-3</v>
      </c>
      <c r="CG9" s="28">
        <f t="shared" si="1"/>
        <v>2.2820321630783176E-3</v>
      </c>
      <c r="CH9" s="28">
        <f t="shared" si="1"/>
        <v>3.3097290640394092E-3</v>
      </c>
      <c r="CI9" s="28">
        <f t="shared" si="1"/>
        <v>1.2221446257380484E-2</v>
      </c>
      <c r="CJ9" s="28">
        <f t="shared" si="1"/>
        <v>4.1791444394969892E-3</v>
      </c>
      <c r="CK9" s="28">
        <f t="shared" si="1"/>
        <v>7.067341313916657E-3</v>
      </c>
      <c r="CL9" s="28">
        <f t="shared" si="1"/>
        <v>8.4260981167657619E-3</v>
      </c>
      <c r="CM9" s="28">
        <f t="shared" si="1"/>
        <v>9.2866038071517526E-3</v>
      </c>
      <c r="CN9" s="28">
        <f t="shared" si="1"/>
        <v>1.0684931506849314E-2</v>
      </c>
      <c r="CO9" s="28">
        <f t="shared" si="1"/>
        <v>8.8327403651547749E-3</v>
      </c>
      <c r="CP9" s="28">
        <f t="shared" si="1"/>
        <v>7.2044647387113142E-3</v>
      </c>
      <c r="CQ9" s="28">
        <f t="shared" si="1"/>
        <v>6.3247950297907014E-3</v>
      </c>
      <c r="CR9" s="28">
        <f t="shared" si="1"/>
        <v>6.019942223464728E-3</v>
      </c>
      <c r="CS9" s="28">
        <f t="shared" si="1"/>
        <v>9.911796590125161E-3</v>
      </c>
      <c r="CT9" s="28">
        <f t="shared" si="1"/>
        <v>2.8449241887163537E-3</v>
      </c>
      <c r="CU9" s="28">
        <f t="shared" si="1"/>
        <v>4.7267800692458225E-3</v>
      </c>
      <c r="CV9" s="28">
        <f t="shared" si="1"/>
        <v>3.0986421008554169E-3</v>
      </c>
      <c r="CW9" s="28">
        <f t="shared" si="1"/>
        <v>1.5594652087679453E-3</v>
      </c>
      <c r="CX9" s="28">
        <f t="shared" si="1"/>
        <v>1.9202824863752788E-2</v>
      </c>
      <c r="CY9" s="28">
        <f t="shared" si="1"/>
        <v>1.8674220363212791E-2</v>
      </c>
      <c r="CZ9" s="28">
        <f t="shared" si="1"/>
        <v>1.8397832817337461E-2</v>
      </c>
      <c r="DA9" s="28">
        <f t="shared" si="1"/>
        <v>1.7129923175604935E-2</v>
      </c>
      <c r="DB9" s="28">
        <f t="shared" si="1"/>
        <v>1.6214223572260641E-2</v>
      </c>
      <c r="DC9" s="28">
        <f t="shared" si="1"/>
        <v>4.5336368502473428E-3</v>
      </c>
      <c r="DD9" s="28">
        <f t="shared" si="1"/>
        <v>1.9232919601923294E-2</v>
      </c>
      <c r="DE9" s="28">
        <f t="shared" si="1"/>
        <v>1.9372295254317405E-2</v>
      </c>
      <c r="DF9" s="28">
        <f t="shared" si="1"/>
        <v>1.9821467623610808E-2</v>
      </c>
      <c r="DG9" s="28">
        <f t="shared" si="1"/>
        <v>1.8721781099174842E-2</v>
      </c>
      <c r="DH9" s="28">
        <f t="shared" si="1"/>
        <v>1.9135362149251819E-2</v>
      </c>
      <c r="DI9" s="28">
        <f t="shared" si="1"/>
        <v>1.8944876652056047E-2</v>
      </c>
      <c r="DJ9" s="28">
        <f t="shared" si="1"/>
        <v>7.79143537187112E-3</v>
      </c>
      <c r="DK9" s="28">
        <f t="shared" si="1"/>
        <v>1.0384958366908408E-2</v>
      </c>
      <c r="DL9" s="28">
        <f t="shared" si="1"/>
        <v>1.8493150684931507E-2</v>
      </c>
      <c r="DM9" s="28">
        <f t="shared" si="1"/>
        <v>1.1506849315068493E-2</v>
      </c>
      <c r="DN9" s="28">
        <f t="shared" si="1"/>
        <v>8.5598233514161872E-3</v>
      </c>
      <c r="DO9" s="28">
        <f t="shared" si="1"/>
        <v>8.9047743764347001E-3</v>
      </c>
      <c r="DP9" s="28">
        <f t="shared" si="1"/>
        <v>1.0471204188481676E-2</v>
      </c>
      <c r="DQ9" s="28">
        <f t="shared" si="1"/>
        <v>1.0227367369034729E-2</v>
      </c>
      <c r="DR9" s="28">
        <f t="shared" si="1"/>
        <v>1.3484928609201481E-2</v>
      </c>
      <c r="DS9" s="28">
        <f t="shared" si="1"/>
        <v>1.3691578373145451E-2</v>
      </c>
      <c r="DT9" s="28">
        <f t="shared" si="1"/>
        <v>1.3382433761678563E-2</v>
      </c>
      <c r="DU9" s="28">
        <f t="shared" si="1"/>
        <v>1.3302654109589042E-2</v>
      </c>
      <c r="DV9" s="28">
        <f t="shared" si="1"/>
        <v>1.8684931506849314E-2</v>
      </c>
      <c r="DW9" s="28">
        <f t="shared" si="1"/>
        <v>1.1753424657534246E-2</v>
      </c>
      <c r="DX9" s="28">
        <f t="shared" si="1"/>
        <v>8.8219178082191794E-3</v>
      </c>
      <c r="DY9" s="28">
        <f t="shared" si="1"/>
        <v>1.3936267257437658E-2</v>
      </c>
      <c r="DZ9" s="28">
        <f t="shared" si="1"/>
        <v>1.2570045347731434E-2</v>
      </c>
      <c r="EA9" s="28">
        <f t="shared" si="1"/>
        <v>1.2730373548990483E-2</v>
      </c>
      <c r="EB9" s="28">
        <f t="shared" si="1"/>
        <v>3.0722611979696005E-3</v>
      </c>
      <c r="EC9" s="28">
        <f t="shared" si="1"/>
        <v>3.6555493321984004E-3</v>
      </c>
      <c r="ED9" s="28">
        <f t="shared" si="1"/>
        <v>5.508387692953599E-3</v>
      </c>
      <c r="EE9" s="28">
        <f t="shared" si="1"/>
        <v>1.4748151044972799E-2</v>
      </c>
      <c r="EF9" s="28">
        <f t="shared" si="1"/>
        <v>1.2986301369863014E-2</v>
      </c>
      <c r="EG9" s="28">
        <f t="shared" si="1"/>
        <v>9.3150684931506845E-3</v>
      </c>
      <c r="EH9" s="28">
        <f t="shared" si="1"/>
        <v>1.1013698630136985E-2</v>
      </c>
      <c r="EI9" s="28">
        <f t="shared" si="1"/>
        <v>3.5238129955568005E-3</v>
      </c>
      <c r="EJ9" s="28">
        <f t="shared" si="1"/>
        <v>1.1183012382675722E-2</v>
      </c>
      <c r="EK9" s="28">
        <f t="shared" si="1"/>
        <v>1.0682429602179256E-2</v>
      </c>
      <c r="EL9" s="28">
        <f t="shared" si="1"/>
        <v>3.5237134263444402E-3</v>
      </c>
      <c r="EM9" s="28">
        <f t="shared" si="1"/>
        <v>5.1000000000000004E-3</v>
      </c>
      <c r="EN9" s="28"/>
      <c r="EO9" s="28"/>
      <c r="EP9" s="28"/>
      <c r="EQ9" s="28"/>
      <c r="ER9" s="28"/>
      <c r="ES9" s="28"/>
      <c r="ET9" s="28"/>
      <c r="EU9" s="28"/>
      <c r="EV9" s="28"/>
      <c r="EW9" s="28"/>
    </row>
    <row r="10" spans="1:154" ht="14" x14ac:dyDescent="0.2">
      <c r="A10" s="28" t="s">
        <v>486</v>
      </c>
      <c r="B10" s="28" t="s">
        <v>783</v>
      </c>
      <c r="C10" s="28">
        <v>1.8562373546376651E-3</v>
      </c>
      <c r="D10" s="28">
        <v>4.4423607217808192E-2</v>
      </c>
      <c r="E10" s="28">
        <v>1.8009381445338729E-3</v>
      </c>
      <c r="F10" s="28">
        <v>4.3649803369441492E-2</v>
      </c>
      <c r="G10" s="28">
        <v>7.8141551915654403E-3</v>
      </c>
      <c r="H10" s="28">
        <v>7.8141551915654403E-3</v>
      </c>
      <c r="I10" s="28">
        <v>7.8478437924279689E-3</v>
      </c>
      <c r="J10" s="28">
        <v>7.8478437924279689E-3</v>
      </c>
      <c r="K10" s="28">
        <v>7.7898466742915683E-3</v>
      </c>
      <c r="L10" s="28">
        <v>7.7898466742915683E-3</v>
      </c>
      <c r="M10" s="28">
        <v>7.8835014817583843E-3</v>
      </c>
      <c r="N10" s="28">
        <v>7.8835014817583843E-3</v>
      </c>
      <c r="O10" s="28">
        <v>7.8310492011463752E-3</v>
      </c>
      <c r="P10" s="28">
        <v>7.8310492011463752E-3</v>
      </c>
      <c r="Q10" s="28">
        <v>7.7628677460970406E-3</v>
      </c>
      <c r="R10" s="28">
        <v>7.7628677460970406E-3</v>
      </c>
      <c r="S10" s="28">
        <v>4.0041904882084818E-3</v>
      </c>
      <c r="T10" s="28">
        <v>4.0041904882084818E-3</v>
      </c>
      <c r="U10" s="28">
        <v>3.9564551633157136E-3</v>
      </c>
      <c r="V10" s="28">
        <v>3.9564551633157136E-3</v>
      </c>
      <c r="W10" s="28">
        <v>4.0267767931666766E-3</v>
      </c>
      <c r="X10" s="28">
        <v>4.0267767931666766E-3</v>
      </c>
      <c r="Y10" s="28">
        <v>4.0347726042040226E-3</v>
      </c>
      <c r="Z10" s="28">
        <v>4.0347726042040226E-3</v>
      </c>
      <c r="AA10" s="28">
        <v>4.0347726042040226E-3</v>
      </c>
      <c r="AB10" s="28">
        <v>4.0347726042040226E-3</v>
      </c>
      <c r="AC10" s="28">
        <v>4.1593493320049232E-3</v>
      </c>
      <c r="AD10" s="28">
        <v>4.1593493320049232E-3</v>
      </c>
      <c r="AE10" s="28">
        <v>4.9901383046710348E-3</v>
      </c>
      <c r="AF10" s="28">
        <v>4.9901383046710348E-3</v>
      </c>
      <c r="AG10" s="28">
        <v>4.8950155767893931E-3</v>
      </c>
      <c r="AH10" s="28">
        <v>4.8950155767893931E-3</v>
      </c>
      <c r="AI10" s="28">
        <v>4.8316782587460756E-3</v>
      </c>
      <c r="AJ10" s="28">
        <v>4.8316782587460756E-3</v>
      </c>
      <c r="AK10" s="28">
        <v>4.6273678124610336E-3</v>
      </c>
      <c r="AL10" s="28">
        <v>4.6273678124610336E-3</v>
      </c>
      <c r="AM10" s="28">
        <v>4.4273807769413627E-3</v>
      </c>
      <c r="AN10" s="28">
        <v>4.4273807769413627E-3</v>
      </c>
      <c r="AO10" s="28">
        <v>4.0612579452945679E-3</v>
      </c>
      <c r="AP10" s="28">
        <v>4.0612579452945679E-3</v>
      </c>
      <c r="AQ10" s="28">
        <v>5.7912333227137184E-3</v>
      </c>
      <c r="AR10" s="28">
        <v>8.614575106993554E-3</v>
      </c>
      <c r="AS10" s="28">
        <v>1.3000632836248719E-2</v>
      </c>
      <c r="AT10" s="28">
        <v>1.3000632836248719E-2</v>
      </c>
      <c r="AU10" s="28">
        <v>1.085821156832493E-2</v>
      </c>
      <c r="AV10" s="28">
        <v>9.171352877469929E-3</v>
      </c>
      <c r="AW10" s="28">
        <v>1.8942424258440029E-2</v>
      </c>
      <c r="AX10" s="28">
        <v>3.9811877271919991E-3</v>
      </c>
      <c r="AY10" s="28">
        <v>4.0310825081071987E-3</v>
      </c>
      <c r="AZ10" s="28">
        <v>3.3270150307341061E-2</v>
      </c>
      <c r="BA10" s="28">
        <v>7.3468977440039988E-3</v>
      </c>
      <c r="BB10" s="28">
        <v>1.5758079023232001E-2</v>
      </c>
      <c r="BC10" s="28">
        <v>7.5275436822558354E-3</v>
      </c>
      <c r="BD10" s="28">
        <v>5.8348855330783494E-3</v>
      </c>
      <c r="BE10" s="28">
        <v>6.4895531897502011E-3</v>
      </c>
      <c r="BF10" s="28">
        <v>8.4141855472785378E-3</v>
      </c>
      <c r="BG10" s="28">
        <v>8.4393442145248472E-3</v>
      </c>
      <c r="BH10" s="28">
        <v>7.6418980742014534E-3</v>
      </c>
      <c r="BI10" s="28">
        <v>7.2594685501627294E-3</v>
      </c>
      <c r="BJ10" s="28">
        <v>7.2721629970048593E-3</v>
      </c>
      <c r="BK10" s="28">
        <v>7.3078587532514417E-3</v>
      </c>
      <c r="BL10" s="28">
        <v>2.6978112307885081E-3</v>
      </c>
      <c r="BM10" s="28">
        <v>2.6579135665112268E-3</v>
      </c>
      <c r="BN10" s="28">
        <v>2.656271020275873E-3</v>
      </c>
      <c r="BO10" s="28">
        <v>2.6354123983819392E-3</v>
      </c>
      <c r="BP10" s="28">
        <v>3.8519655431039999E-3</v>
      </c>
      <c r="BQ10" s="28">
        <v>6.4040441780000013E-3</v>
      </c>
      <c r="BR10" s="28">
        <v>1.202691671412537E-2</v>
      </c>
      <c r="BS10" s="28">
        <v>1.9081989134090829E-2</v>
      </c>
      <c r="BT10" s="28">
        <v>6.4392418175528683E-3</v>
      </c>
      <c r="BU10" s="28">
        <v>1.202691671412537E-2</v>
      </c>
      <c r="BV10" s="28">
        <v>1.9081989134090829E-2</v>
      </c>
      <c r="BW10" s="28">
        <v>6.4392418175528683E-3</v>
      </c>
      <c r="BX10" s="28">
        <v>1.1900025562372959E-3</v>
      </c>
      <c r="BY10" s="28">
        <v>1.3122924088975871E-3</v>
      </c>
      <c r="BZ10" s="28">
        <v>3.4324352560737813E-2</v>
      </c>
      <c r="CA10" s="28">
        <v>3.4237865330322852E-2</v>
      </c>
      <c r="CB10" s="28">
        <v>3.6012715434362519E-2</v>
      </c>
      <c r="CC10" s="28">
        <v>3.4135554391742533E-2</v>
      </c>
      <c r="CD10" s="28">
        <v>3.1480585754707892E-2</v>
      </c>
      <c r="CE10" s="28">
        <v>3.230006435865504E-2</v>
      </c>
      <c r="CF10" s="28">
        <v>2.281027065651186E-3</v>
      </c>
      <c r="CG10" s="28">
        <v>2.281027065651186E-3</v>
      </c>
      <c r="CH10" s="28">
        <v>3.2133274199129349E-3</v>
      </c>
      <c r="CI10" s="28">
        <v>1.263914104097621E-2</v>
      </c>
      <c r="CJ10" s="28">
        <v>4.245230090924576E-3</v>
      </c>
      <c r="CK10" s="28">
        <v>7.0278742377963581E-3</v>
      </c>
      <c r="CL10" s="28">
        <v>8.4137413761632956E-3</v>
      </c>
      <c r="CM10" s="28">
        <v>9.2743646800397123E-3</v>
      </c>
      <c r="CN10" s="28">
        <v>1.002740425458769E-2</v>
      </c>
      <c r="CO10" s="28">
        <v>8.5670662072284721E-3</v>
      </c>
      <c r="CP10" s="28">
        <v>7.1987631780821917E-3</v>
      </c>
      <c r="CQ10" s="28">
        <v>6.2940667063103514E-3</v>
      </c>
      <c r="CR10" s="28">
        <v>6.0099428695981208E-3</v>
      </c>
      <c r="CS10" s="28">
        <v>9.8784023142266756E-3</v>
      </c>
      <c r="CT10" s="28">
        <v>2.933618681949207E-3</v>
      </c>
      <c r="CU10" s="28">
        <v>4.7066682713133327E-3</v>
      </c>
      <c r="CV10" s="28">
        <v>3.1054822250656429E-3</v>
      </c>
      <c r="CW10" s="28">
        <v>1.5594184876159701E-3</v>
      </c>
      <c r="CX10" s="28">
        <v>1.8466536989589041E-2</v>
      </c>
      <c r="CY10" s="28">
        <v>1.7956138680000001E-2</v>
      </c>
      <c r="CZ10" s="28">
        <v>1.7691416227799999E-2</v>
      </c>
      <c r="DA10" s="28">
        <v>1.64707506E-2</v>
      </c>
      <c r="DB10" s="28">
        <v>1.5584848092E-2</v>
      </c>
      <c r="DC10" s="28">
        <v>4.3143333849863016E-3</v>
      </c>
      <c r="DD10" s="28">
        <v>1.8698659063391999E-2</v>
      </c>
      <c r="DE10" s="28">
        <v>1.8876889141651199E-2</v>
      </c>
      <c r="DF10" s="28">
        <v>1.9178405816935199E-2</v>
      </c>
      <c r="DG10" s="28">
        <v>1.782363512823102E-2</v>
      </c>
      <c r="DH10" s="28">
        <v>1.8399332714768939E-2</v>
      </c>
      <c r="DI10" s="28">
        <v>1.804238306222352E-2</v>
      </c>
      <c r="DJ10" s="28">
        <v>7.7669147255395024E-3</v>
      </c>
      <c r="DK10" s="28">
        <v>9.9783231780821904E-3</v>
      </c>
      <c r="DL10" s="28">
        <v>1.7788482542465751E-2</v>
      </c>
      <c r="DM10" s="28">
        <v>1.150961740273972E-2</v>
      </c>
      <c r="DN10" s="28">
        <v>8.2618230048191691E-3</v>
      </c>
      <c r="DO10" s="28">
        <v>8.940486187391454E-3</v>
      </c>
      <c r="DP10" s="28">
        <v>1.0625313753599999E-2</v>
      </c>
      <c r="DQ10" s="28">
        <v>1.060831325159424E-2</v>
      </c>
      <c r="DR10" s="28">
        <v>1.3320630823880641E-2</v>
      </c>
      <c r="DS10" s="28">
        <v>1.3320630823880641E-2</v>
      </c>
      <c r="DT10" s="28">
        <v>1.3320630823880641E-2</v>
      </c>
      <c r="DU10" s="28">
        <v>1.3320630823880641E-2</v>
      </c>
      <c r="DV10" s="28">
        <v>1.8925925391359989E-2</v>
      </c>
      <c r="DW10" s="28">
        <v>1.1761000243200001E-2</v>
      </c>
      <c r="DX10" s="28">
        <v>8.7820626816000058E-3</v>
      </c>
      <c r="DY10" s="28">
        <v>1.341216902866277E-2</v>
      </c>
      <c r="DZ10" s="28">
        <v>1.193985377155574E-2</v>
      </c>
      <c r="EA10" s="28">
        <v>1.2088982281493811E-2</v>
      </c>
      <c r="EB10" s="28">
        <v>3.088207866743999E-3</v>
      </c>
      <c r="EC10" s="28">
        <v>3.6629492296319992E-3</v>
      </c>
      <c r="ED10" s="28">
        <v>5.5195382753279974E-3</v>
      </c>
      <c r="EE10" s="28">
        <v>1.4778005601744011E-2</v>
      </c>
      <c r="EF10" s="28">
        <v>1.3004999999999999E-2</v>
      </c>
      <c r="EG10" s="28">
        <v>9.3581506849315065E-3</v>
      </c>
      <c r="EH10" s="28">
        <v>1.1241098630136989E-2</v>
      </c>
      <c r="EI10" s="28">
        <v>3.4505147267197421E-3</v>
      </c>
      <c r="EJ10" s="28">
        <v>1.1499344055667189E-2</v>
      </c>
      <c r="EK10" s="28">
        <v>1.09262363196735E-2</v>
      </c>
      <c r="EL10" s="28">
        <v>3.4505147267197421E-3</v>
      </c>
      <c r="EM10" s="28">
        <v>4.8259601561815059E-3</v>
      </c>
      <c r="EN10" s="28">
        <v>6.6018713903999993E-3</v>
      </c>
      <c r="EO10" s="28">
        <v>1.287757742544E-2</v>
      </c>
      <c r="EP10" s="28">
        <v>2.5999932148453971E-2</v>
      </c>
      <c r="EQ10" s="28">
        <v>5.216856839999999E-3</v>
      </c>
      <c r="ER10" s="28">
        <v>9.987178160170437E-3</v>
      </c>
      <c r="ES10" s="28">
        <v>8.5610370581651225E-3</v>
      </c>
      <c r="ET10" s="28">
        <v>6.7469660021468392E-3</v>
      </c>
      <c r="EU10" s="28">
        <v>6.3032205115375337E-3</v>
      </c>
      <c r="EV10" s="28">
        <v>1.1700074546837049E-2</v>
      </c>
      <c r="EW10" s="28">
        <v>1.17736962925223E-2</v>
      </c>
    </row>
    <row r="11" spans="1:154" ht="14" x14ac:dyDescent="0.2">
      <c r="A11" s="28" t="s">
        <v>488</v>
      </c>
      <c r="B11" s="28"/>
      <c r="C11" s="28" t="s">
        <v>489</v>
      </c>
      <c r="D11" s="28" t="s">
        <v>489</v>
      </c>
      <c r="E11" s="28" t="s">
        <v>489</v>
      </c>
      <c r="F11" s="28" t="s">
        <v>489</v>
      </c>
      <c r="G11" s="28" t="s">
        <v>489</v>
      </c>
      <c r="H11" s="28" t="s">
        <v>489</v>
      </c>
      <c r="I11" s="28" t="s">
        <v>489</v>
      </c>
      <c r="J11" s="28" t="s">
        <v>489</v>
      </c>
      <c r="K11" s="28" t="s">
        <v>489</v>
      </c>
      <c r="L11" s="28" t="s">
        <v>489</v>
      </c>
      <c r="M11" s="28" t="s">
        <v>489</v>
      </c>
      <c r="N11" s="28" t="s">
        <v>489</v>
      </c>
      <c r="O11" s="28" t="s">
        <v>489</v>
      </c>
      <c r="P11" s="28" t="s">
        <v>489</v>
      </c>
      <c r="Q11" s="28" t="s">
        <v>489</v>
      </c>
      <c r="R11" s="28" t="s">
        <v>489</v>
      </c>
      <c r="S11" s="28" t="s">
        <v>489</v>
      </c>
      <c r="T11" s="28" t="s">
        <v>489</v>
      </c>
      <c r="U11" s="28" t="s">
        <v>489</v>
      </c>
      <c r="V11" s="28" t="s">
        <v>489</v>
      </c>
      <c r="W11" s="28" t="s">
        <v>489</v>
      </c>
      <c r="X11" s="28" t="s">
        <v>489</v>
      </c>
      <c r="Y11" s="28" t="s">
        <v>489</v>
      </c>
      <c r="Z11" s="28" t="s">
        <v>489</v>
      </c>
      <c r="AA11" s="28" t="s">
        <v>489</v>
      </c>
      <c r="AB11" s="28" t="s">
        <v>489</v>
      </c>
      <c r="AC11" s="28" t="s">
        <v>489</v>
      </c>
      <c r="AD11" s="28" t="s">
        <v>489</v>
      </c>
      <c r="AE11" s="28" t="s">
        <v>490</v>
      </c>
      <c r="AF11" s="28" t="s">
        <v>490</v>
      </c>
      <c r="AG11" s="28" t="s">
        <v>490</v>
      </c>
      <c r="AH11" s="28" t="s">
        <v>490</v>
      </c>
      <c r="AI11" s="28" t="s">
        <v>490</v>
      </c>
      <c r="AJ11" s="28" t="s">
        <v>490</v>
      </c>
      <c r="AK11" s="28" t="s">
        <v>490</v>
      </c>
      <c r="AL11" s="28" t="s">
        <v>490</v>
      </c>
      <c r="AM11" s="28" t="s">
        <v>490</v>
      </c>
      <c r="AN11" s="28" t="s">
        <v>490</v>
      </c>
      <c r="AO11" s="28" t="s">
        <v>490</v>
      </c>
      <c r="AP11" s="28" t="s">
        <v>490</v>
      </c>
      <c r="AQ11" s="28" t="s">
        <v>489</v>
      </c>
      <c r="AR11" s="28" t="s">
        <v>489</v>
      </c>
      <c r="AS11" s="28" t="s">
        <v>491</v>
      </c>
      <c r="AT11" s="28" t="s">
        <v>491</v>
      </c>
      <c r="AU11" s="28" t="s">
        <v>492</v>
      </c>
      <c r="AV11" s="28" t="s">
        <v>493</v>
      </c>
      <c r="AW11" s="28" t="s">
        <v>493</v>
      </c>
      <c r="AX11" s="28" t="s">
        <v>491</v>
      </c>
      <c r="AY11" s="28" t="s">
        <v>491</v>
      </c>
      <c r="AZ11" s="28" t="s">
        <v>492</v>
      </c>
      <c r="BA11" s="28" t="s">
        <v>494</v>
      </c>
      <c r="BB11" s="28" t="s">
        <v>491</v>
      </c>
      <c r="BC11" s="28" t="s">
        <v>489</v>
      </c>
      <c r="BD11" s="28" t="s">
        <v>489</v>
      </c>
      <c r="BE11" s="28" t="s">
        <v>489</v>
      </c>
      <c r="BF11" s="28" t="s">
        <v>494</v>
      </c>
      <c r="BG11" s="28" t="s">
        <v>494</v>
      </c>
      <c r="BH11" s="28" t="s">
        <v>494</v>
      </c>
      <c r="BI11" s="28" t="s">
        <v>494</v>
      </c>
      <c r="BJ11" s="28" t="s">
        <v>494</v>
      </c>
      <c r="BK11" s="28" t="s">
        <v>494</v>
      </c>
      <c r="BL11" s="28" t="s">
        <v>869</v>
      </c>
      <c r="BM11" s="28" t="s">
        <v>869</v>
      </c>
      <c r="BN11" s="28" t="s">
        <v>869</v>
      </c>
      <c r="BO11" s="28" t="s">
        <v>869</v>
      </c>
      <c r="BP11" s="29" t="s">
        <v>491</v>
      </c>
      <c r="BQ11" s="29" t="s">
        <v>491</v>
      </c>
      <c r="BR11" s="28" t="s">
        <v>490</v>
      </c>
      <c r="BS11" s="28" t="s">
        <v>490</v>
      </c>
      <c r="BT11" s="28" t="s">
        <v>490</v>
      </c>
      <c r="BU11" s="28" t="s">
        <v>490</v>
      </c>
      <c r="BV11" s="28" t="s">
        <v>490</v>
      </c>
      <c r="BW11" s="28" t="s">
        <v>490</v>
      </c>
      <c r="BX11" s="28" t="s">
        <v>489</v>
      </c>
      <c r="BY11" s="28" t="s">
        <v>489</v>
      </c>
      <c r="BZ11" s="28" t="s">
        <v>489</v>
      </c>
      <c r="CA11" s="28" t="s">
        <v>489</v>
      </c>
      <c r="CB11" s="28" t="s">
        <v>489</v>
      </c>
      <c r="CC11" s="28" t="s">
        <v>489</v>
      </c>
      <c r="CD11" s="28" t="s">
        <v>489</v>
      </c>
      <c r="CE11" s="28" t="s">
        <v>489</v>
      </c>
      <c r="CF11" s="28" t="s">
        <v>489</v>
      </c>
      <c r="CG11" s="28" t="s">
        <v>489</v>
      </c>
      <c r="CH11" s="28" t="s">
        <v>489</v>
      </c>
      <c r="CI11" s="28" t="s">
        <v>869</v>
      </c>
      <c r="CJ11" s="28" t="s">
        <v>869</v>
      </c>
      <c r="CK11" s="28" t="s">
        <v>869</v>
      </c>
      <c r="CL11" s="28" t="s">
        <v>869</v>
      </c>
      <c r="CM11" s="28" t="s">
        <v>869</v>
      </c>
      <c r="CN11" s="28" t="s">
        <v>869</v>
      </c>
      <c r="CO11" s="28" t="s">
        <v>869</v>
      </c>
      <c r="CP11" s="28" t="s">
        <v>869</v>
      </c>
      <c r="CQ11" s="28" t="s">
        <v>869</v>
      </c>
      <c r="CR11" s="28" t="s">
        <v>869</v>
      </c>
      <c r="CS11" s="28" t="s">
        <v>869</v>
      </c>
      <c r="CT11" s="28" t="s">
        <v>869</v>
      </c>
      <c r="CU11" s="28" t="s">
        <v>869</v>
      </c>
      <c r="CV11" s="28" t="s">
        <v>869</v>
      </c>
      <c r="CW11" s="28" t="s">
        <v>869</v>
      </c>
      <c r="CX11" s="28" t="s">
        <v>494</v>
      </c>
      <c r="CY11" s="28" t="s">
        <v>494</v>
      </c>
      <c r="CZ11" s="28" t="s">
        <v>494</v>
      </c>
      <c r="DA11" s="28" t="s">
        <v>494</v>
      </c>
      <c r="DB11" s="28" t="s">
        <v>494</v>
      </c>
      <c r="DC11" s="28" t="s">
        <v>494</v>
      </c>
      <c r="DD11" s="28" t="s">
        <v>494</v>
      </c>
      <c r="DE11" s="28" t="s">
        <v>494</v>
      </c>
      <c r="DF11" s="28" t="s">
        <v>494</v>
      </c>
      <c r="DG11" s="28" t="s">
        <v>494</v>
      </c>
      <c r="DH11" s="28" t="s">
        <v>494</v>
      </c>
      <c r="DI11" s="28" t="s">
        <v>494</v>
      </c>
      <c r="DJ11" s="28" t="s">
        <v>494</v>
      </c>
      <c r="DK11" s="28" t="s">
        <v>493</v>
      </c>
      <c r="DL11" s="28" t="s">
        <v>493</v>
      </c>
      <c r="DM11" s="28" t="s">
        <v>493</v>
      </c>
      <c r="DN11" s="28" t="s">
        <v>494</v>
      </c>
      <c r="DO11" s="28" t="s">
        <v>494</v>
      </c>
      <c r="DP11" s="28" t="s">
        <v>494</v>
      </c>
      <c r="DQ11" s="28" t="s">
        <v>494</v>
      </c>
      <c r="DR11" s="28" t="s">
        <v>494</v>
      </c>
      <c r="DS11" s="28" t="s">
        <v>494</v>
      </c>
      <c r="DT11" s="28" t="s">
        <v>494</v>
      </c>
      <c r="DU11" s="28" t="s">
        <v>494</v>
      </c>
      <c r="DV11" s="28" t="s">
        <v>491</v>
      </c>
      <c r="DW11" s="28" t="s">
        <v>491</v>
      </c>
      <c r="DX11" s="28" t="s">
        <v>491</v>
      </c>
      <c r="DY11" s="28" t="s">
        <v>869</v>
      </c>
      <c r="DZ11" s="28" t="s">
        <v>869</v>
      </c>
      <c r="EA11" s="28" t="s">
        <v>869</v>
      </c>
      <c r="EB11" s="28" t="s">
        <v>491</v>
      </c>
      <c r="EC11" s="28" t="s">
        <v>491</v>
      </c>
      <c r="ED11" s="28" t="s">
        <v>491</v>
      </c>
      <c r="EE11" s="28" t="s">
        <v>491</v>
      </c>
      <c r="EF11" s="28" t="s">
        <v>495</v>
      </c>
      <c r="EG11" s="28" t="s">
        <v>495</v>
      </c>
      <c r="EH11" s="28" t="s">
        <v>495</v>
      </c>
      <c r="EI11" s="28" t="s">
        <v>492</v>
      </c>
      <c r="EJ11" s="28" t="s">
        <v>492</v>
      </c>
      <c r="EK11" s="28" t="s">
        <v>492</v>
      </c>
      <c r="EL11" s="28" t="s">
        <v>492</v>
      </c>
      <c r="EM11" s="28" t="s">
        <v>492</v>
      </c>
      <c r="EN11" s="28" t="s">
        <v>494</v>
      </c>
      <c r="EO11" s="28" t="s">
        <v>491</v>
      </c>
      <c r="EP11" s="28" t="s">
        <v>494</v>
      </c>
      <c r="EQ11" s="28" t="s">
        <v>494</v>
      </c>
      <c r="ER11" s="28" t="s">
        <v>489</v>
      </c>
      <c r="ES11" s="28" t="s">
        <v>489</v>
      </c>
      <c r="ET11" s="28" t="s">
        <v>489</v>
      </c>
      <c r="EU11" s="28" t="s">
        <v>490</v>
      </c>
      <c r="EV11" s="28" t="s">
        <v>869</v>
      </c>
      <c r="EW11" s="28" t="s">
        <v>869</v>
      </c>
    </row>
    <row r="12" spans="1:154" ht="14" x14ac:dyDescent="0.2">
      <c r="A12" s="28" t="s">
        <v>7</v>
      </c>
      <c r="B12" s="28" t="s">
        <v>344</v>
      </c>
      <c r="C12" s="28">
        <v>1</v>
      </c>
      <c r="D12" s="28">
        <v>1</v>
      </c>
      <c r="E12" s="28">
        <v>1</v>
      </c>
      <c r="F12" s="28">
        <v>1</v>
      </c>
      <c r="G12" s="28">
        <v>1</v>
      </c>
      <c r="H12" s="28">
        <v>1</v>
      </c>
      <c r="I12" s="28">
        <v>1</v>
      </c>
      <c r="J12" s="28">
        <v>1</v>
      </c>
      <c r="K12" s="28">
        <v>1</v>
      </c>
      <c r="L12" s="28">
        <v>1</v>
      </c>
      <c r="M12" s="28">
        <v>1</v>
      </c>
      <c r="N12" s="28">
        <v>1</v>
      </c>
      <c r="O12" s="28">
        <v>1</v>
      </c>
      <c r="P12" s="28">
        <v>1</v>
      </c>
      <c r="Q12" s="28">
        <v>1</v>
      </c>
      <c r="R12" s="28">
        <v>1</v>
      </c>
      <c r="S12" s="28">
        <v>1</v>
      </c>
      <c r="T12" s="28">
        <v>1</v>
      </c>
      <c r="U12" s="28">
        <v>1</v>
      </c>
      <c r="V12" s="28">
        <v>1</v>
      </c>
      <c r="W12" s="28">
        <v>1</v>
      </c>
      <c r="X12" s="28">
        <v>1</v>
      </c>
      <c r="Y12" s="28">
        <v>1</v>
      </c>
      <c r="Z12" s="28">
        <v>1</v>
      </c>
      <c r="AA12" s="28">
        <v>1</v>
      </c>
      <c r="AB12" s="28">
        <v>1</v>
      </c>
      <c r="AC12" s="28">
        <v>1</v>
      </c>
      <c r="AD12" s="28">
        <v>1</v>
      </c>
      <c r="AE12" s="28">
        <v>1</v>
      </c>
      <c r="AF12" s="28">
        <v>1</v>
      </c>
      <c r="AG12" s="28">
        <v>1</v>
      </c>
      <c r="AH12" s="28">
        <v>1</v>
      </c>
      <c r="AI12" s="28">
        <v>1</v>
      </c>
      <c r="AJ12" s="28">
        <v>1</v>
      </c>
      <c r="AK12" s="28">
        <v>1</v>
      </c>
      <c r="AL12" s="28">
        <v>1</v>
      </c>
      <c r="AM12" s="28">
        <v>1</v>
      </c>
      <c r="AN12" s="28">
        <v>1</v>
      </c>
      <c r="AO12" s="28">
        <v>1</v>
      </c>
      <c r="AP12" s="28">
        <v>1</v>
      </c>
      <c r="AQ12" s="28">
        <v>1</v>
      </c>
      <c r="AR12" s="28">
        <v>1</v>
      </c>
      <c r="AS12" s="28">
        <v>1</v>
      </c>
      <c r="AT12" s="28">
        <v>1</v>
      </c>
      <c r="AU12" s="28">
        <v>1</v>
      </c>
      <c r="AV12" s="28">
        <v>1</v>
      </c>
      <c r="AW12" s="28">
        <v>1</v>
      </c>
      <c r="AX12" s="28">
        <v>1</v>
      </c>
      <c r="AY12" s="28">
        <v>1</v>
      </c>
      <c r="AZ12" s="28">
        <v>1</v>
      </c>
      <c r="BA12" s="28">
        <v>1</v>
      </c>
      <c r="BB12" s="28">
        <v>1</v>
      </c>
      <c r="BC12" s="28">
        <v>1</v>
      </c>
      <c r="BD12" s="28">
        <v>1</v>
      </c>
      <c r="BE12" s="28">
        <v>1</v>
      </c>
      <c r="BF12" s="28">
        <v>1</v>
      </c>
      <c r="BG12" s="28">
        <v>1</v>
      </c>
      <c r="BH12" s="28">
        <v>1</v>
      </c>
      <c r="BI12" s="28">
        <v>1</v>
      </c>
      <c r="BJ12" s="28">
        <v>1</v>
      </c>
      <c r="BK12" s="28">
        <v>1</v>
      </c>
      <c r="BL12" s="28">
        <v>1</v>
      </c>
      <c r="BM12" s="28">
        <v>1</v>
      </c>
      <c r="BN12" s="28">
        <v>1</v>
      </c>
      <c r="BO12" s="28">
        <v>1</v>
      </c>
      <c r="BP12" s="28">
        <v>1</v>
      </c>
      <c r="BQ12" s="28">
        <v>1</v>
      </c>
      <c r="BR12" s="28">
        <v>1</v>
      </c>
      <c r="BS12" s="28">
        <v>1</v>
      </c>
      <c r="BT12" s="28">
        <v>1</v>
      </c>
      <c r="BU12" s="28">
        <v>1</v>
      </c>
      <c r="BV12" s="28">
        <v>1</v>
      </c>
      <c r="BW12" s="28">
        <v>1</v>
      </c>
      <c r="BX12" s="28">
        <v>1</v>
      </c>
      <c r="BY12" s="28">
        <v>1</v>
      </c>
      <c r="BZ12" s="28">
        <v>1</v>
      </c>
      <c r="CA12" s="28">
        <v>1</v>
      </c>
      <c r="CB12" s="28">
        <v>1</v>
      </c>
      <c r="CC12" s="28">
        <v>1</v>
      </c>
      <c r="CD12" s="28">
        <v>1</v>
      </c>
      <c r="CE12" s="28">
        <v>1</v>
      </c>
      <c r="CF12" s="28">
        <v>1</v>
      </c>
      <c r="CG12" s="28">
        <v>1</v>
      </c>
      <c r="CH12" s="28">
        <v>1</v>
      </c>
      <c r="CI12" s="28">
        <v>1</v>
      </c>
      <c r="CJ12" s="28">
        <v>1</v>
      </c>
      <c r="CK12" s="28">
        <v>1</v>
      </c>
      <c r="CL12" s="28">
        <v>1</v>
      </c>
      <c r="CM12" s="28">
        <v>1</v>
      </c>
      <c r="CN12" s="28">
        <v>1</v>
      </c>
      <c r="CO12" s="28">
        <v>1</v>
      </c>
      <c r="CP12" s="28">
        <v>1</v>
      </c>
      <c r="CQ12" s="28">
        <v>1</v>
      </c>
      <c r="CR12" s="28">
        <v>1</v>
      </c>
      <c r="CS12" s="28">
        <v>1</v>
      </c>
      <c r="CT12" s="28">
        <v>1</v>
      </c>
      <c r="CU12" s="28">
        <v>1</v>
      </c>
      <c r="CV12" s="28">
        <v>1</v>
      </c>
      <c r="CW12" s="28">
        <v>1</v>
      </c>
      <c r="CX12" s="28">
        <v>1</v>
      </c>
      <c r="CY12" s="28">
        <v>1</v>
      </c>
      <c r="CZ12" s="28">
        <v>1</v>
      </c>
      <c r="DA12" s="28">
        <v>1</v>
      </c>
      <c r="DB12" s="28">
        <v>1</v>
      </c>
      <c r="DC12" s="28">
        <v>1</v>
      </c>
      <c r="DD12" s="28">
        <v>1</v>
      </c>
      <c r="DE12" s="28">
        <v>1</v>
      </c>
      <c r="DF12" s="28">
        <v>1</v>
      </c>
      <c r="DG12" s="28">
        <v>1</v>
      </c>
      <c r="DH12" s="28">
        <v>1</v>
      </c>
      <c r="DI12" s="28">
        <v>1</v>
      </c>
      <c r="DJ12" s="28">
        <v>1</v>
      </c>
      <c r="DK12" s="28">
        <v>1</v>
      </c>
      <c r="DL12" s="28">
        <v>1</v>
      </c>
      <c r="DM12" s="28">
        <v>1</v>
      </c>
      <c r="DN12" s="28">
        <v>1</v>
      </c>
      <c r="DO12" s="28">
        <v>1</v>
      </c>
      <c r="DP12" s="28">
        <v>1</v>
      </c>
      <c r="DQ12" s="28">
        <v>1</v>
      </c>
      <c r="DR12" s="28">
        <v>1</v>
      </c>
      <c r="DS12" s="28">
        <v>1</v>
      </c>
      <c r="DT12" s="28">
        <v>1</v>
      </c>
      <c r="DU12" s="28">
        <v>1</v>
      </c>
      <c r="DV12" s="28">
        <v>1</v>
      </c>
      <c r="DW12" s="28">
        <v>1</v>
      </c>
      <c r="DX12" s="28">
        <v>1</v>
      </c>
      <c r="DY12" s="28">
        <v>1</v>
      </c>
      <c r="DZ12" s="28">
        <v>1</v>
      </c>
      <c r="EA12" s="28">
        <v>1</v>
      </c>
      <c r="EB12" s="28">
        <v>1</v>
      </c>
      <c r="EC12" s="28">
        <v>1</v>
      </c>
      <c r="ED12" s="28">
        <v>1</v>
      </c>
      <c r="EE12" s="28">
        <v>1</v>
      </c>
      <c r="EF12" s="28">
        <v>1</v>
      </c>
      <c r="EG12" s="28">
        <v>1</v>
      </c>
      <c r="EH12" s="28">
        <v>1</v>
      </c>
      <c r="EI12" s="28">
        <v>1</v>
      </c>
      <c r="EJ12" s="28">
        <v>1</v>
      </c>
      <c r="EK12" s="28">
        <v>1</v>
      </c>
      <c r="EL12" s="28">
        <v>1</v>
      </c>
      <c r="EM12" s="28">
        <v>1</v>
      </c>
      <c r="EN12" s="28">
        <v>1</v>
      </c>
      <c r="EO12" s="28">
        <v>1</v>
      </c>
      <c r="EP12" s="28">
        <v>1</v>
      </c>
      <c r="EQ12" s="28">
        <v>1</v>
      </c>
      <c r="ER12" s="28">
        <v>1</v>
      </c>
      <c r="ES12" s="28">
        <v>1</v>
      </c>
      <c r="ET12" s="28">
        <v>1</v>
      </c>
      <c r="EU12" s="28">
        <v>1</v>
      </c>
      <c r="EV12" s="28">
        <v>1</v>
      </c>
      <c r="EW12" s="28">
        <v>1</v>
      </c>
    </row>
    <row r="13" spans="1:154" ht="14" x14ac:dyDescent="0.2">
      <c r="A13" s="28" t="s">
        <v>363</v>
      </c>
      <c r="B13" s="28"/>
      <c r="C13" s="28" t="s">
        <v>364</v>
      </c>
      <c r="D13" s="28" t="s">
        <v>364</v>
      </c>
      <c r="E13" s="28" t="s">
        <v>364</v>
      </c>
      <c r="F13" s="28" t="s">
        <v>364</v>
      </c>
      <c r="G13" s="28" t="s">
        <v>411</v>
      </c>
      <c r="H13" s="28" t="s">
        <v>411</v>
      </c>
      <c r="I13" s="28" t="s">
        <v>411</v>
      </c>
      <c r="J13" s="28" t="s">
        <v>411</v>
      </c>
      <c r="K13" s="28" t="s">
        <v>411</v>
      </c>
      <c r="L13" s="28" t="s">
        <v>411</v>
      </c>
      <c r="M13" s="28" t="s">
        <v>411</v>
      </c>
      <c r="N13" s="28" t="s">
        <v>411</v>
      </c>
      <c r="O13" s="28" t="s">
        <v>411</v>
      </c>
      <c r="P13" s="28" t="s">
        <v>411</v>
      </c>
      <c r="Q13" s="28" t="s">
        <v>411</v>
      </c>
      <c r="R13" s="28" t="s">
        <v>411</v>
      </c>
      <c r="S13" s="28" t="s">
        <v>411</v>
      </c>
      <c r="T13" s="28" t="s">
        <v>411</v>
      </c>
      <c r="U13" s="28" t="s">
        <v>411</v>
      </c>
      <c r="V13" s="28" t="s">
        <v>411</v>
      </c>
      <c r="W13" s="28" t="s">
        <v>411</v>
      </c>
      <c r="X13" s="28" t="s">
        <v>411</v>
      </c>
      <c r="Y13" s="28" t="s">
        <v>411</v>
      </c>
      <c r="Z13" s="28" t="s">
        <v>411</v>
      </c>
      <c r="AA13" s="28" t="s">
        <v>411</v>
      </c>
      <c r="AB13" s="28" t="s">
        <v>411</v>
      </c>
      <c r="AC13" s="28" t="s">
        <v>411</v>
      </c>
      <c r="AD13" s="28" t="s">
        <v>411</v>
      </c>
      <c r="AE13" s="28" t="s">
        <v>385</v>
      </c>
      <c r="AF13" s="28" t="s">
        <v>385</v>
      </c>
      <c r="AG13" s="28" t="s">
        <v>385</v>
      </c>
      <c r="AH13" s="28" t="s">
        <v>385</v>
      </c>
      <c r="AI13" s="28" t="s">
        <v>385</v>
      </c>
      <c r="AJ13" s="28" t="s">
        <v>385</v>
      </c>
      <c r="AK13" s="28" t="s">
        <v>385</v>
      </c>
      <c r="AL13" s="28" t="s">
        <v>385</v>
      </c>
      <c r="AM13" s="28" t="s">
        <v>385</v>
      </c>
      <c r="AN13" s="28" t="s">
        <v>385</v>
      </c>
      <c r="AO13" s="28" t="s">
        <v>385</v>
      </c>
      <c r="AP13" s="28" t="s">
        <v>385</v>
      </c>
      <c r="AQ13" s="28" t="s">
        <v>385</v>
      </c>
      <c r="AR13" s="28" t="s">
        <v>411</v>
      </c>
      <c r="AS13" s="28" t="s">
        <v>385</v>
      </c>
      <c r="AT13" s="28" t="s">
        <v>385</v>
      </c>
      <c r="AU13" s="28" t="s">
        <v>385</v>
      </c>
      <c r="AV13" s="28" t="s">
        <v>385</v>
      </c>
      <c r="AW13" s="28" t="s">
        <v>385</v>
      </c>
      <c r="AX13" s="28" t="s">
        <v>385</v>
      </c>
      <c r="AY13" s="28" t="s">
        <v>385</v>
      </c>
      <c r="AZ13" s="28" t="s">
        <v>411</v>
      </c>
      <c r="BA13" s="28" t="s">
        <v>385</v>
      </c>
      <c r="BB13" s="28" t="s">
        <v>385</v>
      </c>
      <c r="BC13" s="28" t="s">
        <v>385</v>
      </c>
      <c r="BD13" s="28" t="s">
        <v>364</v>
      </c>
      <c r="BE13" s="28" t="s">
        <v>364</v>
      </c>
      <c r="BF13" s="28" t="s">
        <v>411</v>
      </c>
      <c r="BG13" s="28" t="s">
        <v>411</v>
      </c>
      <c r="BH13" s="28" t="s">
        <v>411</v>
      </c>
      <c r="BI13" s="28" t="s">
        <v>411</v>
      </c>
      <c r="BJ13" s="28" t="s">
        <v>411</v>
      </c>
      <c r="BK13" s="28" t="s">
        <v>411</v>
      </c>
      <c r="BL13" s="28" t="s">
        <v>364</v>
      </c>
      <c r="BM13" s="28" t="s">
        <v>364</v>
      </c>
      <c r="BN13" s="28" t="s">
        <v>364</v>
      </c>
      <c r="BO13" s="28" t="s">
        <v>364</v>
      </c>
      <c r="BP13" s="28" t="s">
        <v>385</v>
      </c>
      <c r="BQ13" s="28" t="s">
        <v>385</v>
      </c>
      <c r="BR13" s="28" t="s">
        <v>385</v>
      </c>
      <c r="BS13" s="28" t="s">
        <v>385</v>
      </c>
      <c r="BT13" s="28" t="s">
        <v>385</v>
      </c>
      <c r="BU13" s="28" t="s">
        <v>385</v>
      </c>
      <c r="BV13" s="28" t="s">
        <v>385</v>
      </c>
      <c r="BW13" s="28" t="s">
        <v>385</v>
      </c>
      <c r="BX13" s="28" t="s">
        <v>421</v>
      </c>
      <c r="BY13" s="28" t="s">
        <v>421</v>
      </c>
      <c r="BZ13" s="28" t="s">
        <v>364</v>
      </c>
      <c r="CA13" s="28" t="s">
        <v>364</v>
      </c>
      <c r="CB13" s="28" t="s">
        <v>364</v>
      </c>
      <c r="CC13" s="28" t="s">
        <v>364</v>
      </c>
      <c r="CD13" s="28" t="s">
        <v>364</v>
      </c>
      <c r="CE13" s="28" t="s">
        <v>364</v>
      </c>
      <c r="CF13" s="28" t="s">
        <v>364</v>
      </c>
      <c r="CG13" s="28" t="s">
        <v>364</v>
      </c>
      <c r="CH13" s="28" t="s">
        <v>385</v>
      </c>
      <c r="CI13" s="28" t="s">
        <v>385</v>
      </c>
      <c r="CJ13" s="28" t="s">
        <v>385</v>
      </c>
      <c r="CK13" s="28" t="s">
        <v>385</v>
      </c>
      <c r="CL13" s="28" t="s">
        <v>385</v>
      </c>
      <c r="CM13" s="28" t="s">
        <v>385</v>
      </c>
      <c r="CN13" s="28" t="s">
        <v>385</v>
      </c>
      <c r="CO13" s="28" t="s">
        <v>385</v>
      </c>
      <c r="CP13" s="28" t="s">
        <v>886</v>
      </c>
      <c r="CQ13" s="28" t="s">
        <v>886</v>
      </c>
      <c r="CR13" s="28" t="s">
        <v>886</v>
      </c>
      <c r="CS13" s="28" t="s">
        <v>886</v>
      </c>
      <c r="CT13" s="28" t="s">
        <v>886</v>
      </c>
      <c r="CU13" s="28" t="s">
        <v>364</v>
      </c>
      <c r="CV13" s="28" t="s">
        <v>364</v>
      </c>
      <c r="CW13" s="28" t="s">
        <v>364</v>
      </c>
      <c r="CX13" s="28" t="s">
        <v>385</v>
      </c>
      <c r="CY13" s="28" t="s">
        <v>385</v>
      </c>
      <c r="CZ13" s="28" t="s">
        <v>385</v>
      </c>
      <c r="DA13" s="28" t="s">
        <v>385</v>
      </c>
      <c r="DB13" s="28" t="s">
        <v>385</v>
      </c>
      <c r="DC13" s="28" t="s">
        <v>385</v>
      </c>
      <c r="DD13" s="28" t="s">
        <v>411</v>
      </c>
      <c r="DE13" s="28" t="s">
        <v>411</v>
      </c>
      <c r="DF13" s="28" t="s">
        <v>411</v>
      </c>
      <c r="DG13" s="28" t="s">
        <v>411</v>
      </c>
      <c r="DH13" s="28" t="s">
        <v>411</v>
      </c>
      <c r="DI13" s="28" t="s">
        <v>411</v>
      </c>
      <c r="DJ13" s="28" t="s">
        <v>385</v>
      </c>
      <c r="DK13" s="28" t="s">
        <v>385</v>
      </c>
      <c r="DL13" s="28" t="s">
        <v>385</v>
      </c>
      <c r="DM13" s="28" t="s">
        <v>385</v>
      </c>
      <c r="DN13" s="28" t="s">
        <v>411</v>
      </c>
      <c r="DO13" s="28" t="s">
        <v>411</v>
      </c>
      <c r="DP13" s="28" t="s">
        <v>411</v>
      </c>
      <c r="DQ13" s="28" t="s">
        <v>411</v>
      </c>
      <c r="DR13" s="28" t="s">
        <v>411</v>
      </c>
      <c r="DS13" s="28" t="s">
        <v>411</v>
      </c>
      <c r="DT13" s="28" t="s">
        <v>411</v>
      </c>
      <c r="DU13" s="28" t="s">
        <v>411</v>
      </c>
      <c r="DV13" s="28" t="s">
        <v>385</v>
      </c>
      <c r="DW13" s="28" t="s">
        <v>385</v>
      </c>
      <c r="DX13" s="28" t="s">
        <v>385</v>
      </c>
      <c r="DY13" s="28" t="s">
        <v>364</v>
      </c>
      <c r="DZ13" s="28" t="s">
        <v>364</v>
      </c>
      <c r="EA13" s="28" t="s">
        <v>364</v>
      </c>
      <c r="EB13" s="28" t="s">
        <v>385</v>
      </c>
      <c r="EC13" s="28" t="s">
        <v>385</v>
      </c>
      <c r="ED13" s="28" t="s">
        <v>385</v>
      </c>
      <c r="EE13" s="28" t="s">
        <v>385</v>
      </c>
      <c r="EF13" s="28" t="s">
        <v>385</v>
      </c>
      <c r="EG13" s="28" t="s">
        <v>385</v>
      </c>
      <c r="EH13" s="28" t="s">
        <v>385</v>
      </c>
      <c r="EI13" s="28" t="s">
        <v>385</v>
      </c>
      <c r="EJ13" s="28" t="s">
        <v>385</v>
      </c>
      <c r="EK13" s="28" t="s">
        <v>385</v>
      </c>
      <c r="EL13" s="28" t="s">
        <v>385</v>
      </c>
      <c r="EM13" s="28" t="s">
        <v>385</v>
      </c>
      <c r="EN13" s="28" t="s">
        <v>385</v>
      </c>
      <c r="EO13" s="28" t="s">
        <v>385</v>
      </c>
      <c r="EP13" s="28" t="s">
        <v>385</v>
      </c>
      <c r="EQ13" s="28" t="s">
        <v>886</v>
      </c>
      <c r="ER13" s="28" t="s">
        <v>385</v>
      </c>
      <c r="ES13" s="28" t="s">
        <v>411</v>
      </c>
      <c r="ET13" s="28" t="s">
        <v>385</v>
      </c>
      <c r="EU13" s="28" t="s">
        <v>385</v>
      </c>
      <c r="EV13" s="28" t="s">
        <v>385</v>
      </c>
      <c r="EW13" s="28" t="s">
        <v>364</v>
      </c>
    </row>
    <row r="14" spans="1:154" ht="14" x14ac:dyDescent="0.2">
      <c r="A14" s="28" t="s">
        <v>284</v>
      </c>
      <c r="B14" s="28"/>
      <c r="C14" s="28" t="s">
        <v>379</v>
      </c>
      <c r="D14" s="28" t="s">
        <v>379</v>
      </c>
      <c r="E14" s="28" t="s">
        <v>379</v>
      </c>
      <c r="F14" s="28" t="s">
        <v>379</v>
      </c>
      <c r="G14" s="28" t="s">
        <v>303</v>
      </c>
      <c r="H14" s="28" t="s">
        <v>303</v>
      </c>
      <c r="I14" s="28" t="s">
        <v>303</v>
      </c>
      <c r="J14" s="28" t="s">
        <v>303</v>
      </c>
      <c r="K14" s="28" t="s">
        <v>303</v>
      </c>
      <c r="L14" s="28" t="s">
        <v>303</v>
      </c>
      <c r="M14" s="28" t="s">
        <v>303</v>
      </c>
      <c r="N14" s="28" t="s">
        <v>303</v>
      </c>
      <c r="O14" s="28" t="s">
        <v>303</v>
      </c>
      <c r="P14" s="28" t="s">
        <v>303</v>
      </c>
      <c r="Q14" s="28" t="s">
        <v>303</v>
      </c>
      <c r="R14" s="28" t="s">
        <v>303</v>
      </c>
      <c r="S14" s="28" t="s">
        <v>303</v>
      </c>
      <c r="T14" s="28" t="s">
        <v>303</v>
      </c>
      <c r="U14" s="28" t="s">
        <v>303</v>
      </c>
      <c r="V14" s="28" t="s">
        <v>303</v>
      </c>
      <c r="W14" s="28" t="s">
        <v>303</v>
      </c>
      <c r="X14" s="28" t="s">
        <v>303</v>
      </c>
      <c r="Y14" s="28" t="s">
        <v>303</v>
      </c>
      <c r="Z14" s="28" t="s">
        <v>303</v>
      </c>
      <c r="AA14" s="28" t="s">
        <v>303</v>
      </c>
      <c r="AB14" s="28" t="s">
        <v>303</v>
      </c>
      <c r="AC14" s="28" t="s">
        <v>303</v>
      </c>
      <c r="AD14" s="28" t="s">
        <v>303</v>
      </c>
      <c r="AE14" s="28" t="s">
        <v>304</v>
      </c>
      <c r="AF14" s="28" t="s">
        <v>304</v>
      </c>
      <c r="AG14" s="28" t="s">
        <v>304</v>
      </c>
      <c r="AH14" s="28" t="s">
        <v>304</v>
      </c>
      <c r="AI14" s="28" t="s">
        <v>304</v>
      </c>
      <c r="AJ14" s="28" t="s">
        <v>304</v>
      </c>
      <c r="AK14" s="28" t="s">
        <v>304</v>
      </c>
      <c r="AL14" s="28" t="s">
        <v>304</v>
      </c>
      <c r="AM14" s="28" t="s">
        <v>304</v>
      </c>
      <c r="AN14" s="28" t="s">
        <v>304</v>
      </c>
      <c r="AO14" s="28" t="s">
        <v>304</v>
      </c>
      <c r="AP14" s="28" t="s">
        <v>304</v>
      </c>
      <c r="AQ14" s="28" t="s">
        <v>305</v>
      </c>
      <c r="AR14" s="28" t="s">
        <v>307</v>
      </c>
      <c r="AS14" s="28" t="s">
        <v>308</v>
      </c>
      <c r="AT14" s="28" t="s">
        <v>308</v>
      </c>
      <c r="AU14" s="28" t="s">
        <v>382</v>
      </c>
      <c r="AV14" s="28" t="s">
        <v>369</v>
      </c>
      <c r="AW14" s="28" t="s">
        <v>369</v>
      </c>
      <c r="AX14" s="28" t="s">
        <v>367</v>
      </c>
      <c r="AY14" s="28" t="s">
        <v>367</v>
      </c>
      <c r="AZ14" s="28" t="s">
        <v>309</v>
      </c>
      <c r="BA14" s="28" t="s">
        <v>367</v>
      </c>
      <c r="BB14" s="28" t="s">
        <v>367</v>
      </c>
      <c r="BC14" s="28" t="s">
        <v>397</v>
      </c>
      <c r="BD14" s="28" t="s">
        <v>400</v>
      </c>
      <c r="BE14" s="28" t="s">
        <v>400</v>
      </c>
      <c r="BF14" s="28" t="s">
        <v>374</v>
      </c>
      <c r="BG14" s="28" t="s">
        <v>374</v>
      </c>
      <c r="BH14" s="28" t="s">
        <v>374</v>
      </c>
      <c r="BI14" s="28" t="s">
        <v>374</v>
      </c>
      <c r="BJ14" s="28" t="s">
        <v>374</v>
      </c>
      <c r="BK14" s="28" t="s">
        <v>374</v>
      </c>
      <c r="BL14" s="28" t="s">
        <v>379</v>
      </c>
      <c r="BM14" s="28" t="s">
        <v>379</v>
      </c>
      <c r="BN14" s="28" t="s">
        <v>379</v>
      </c>
      <c r="BO14" s="28" t="s">
        <v>379</v>
      </c>
      <c r="BP14" s="28" t="s">
        <v>369</v>
      </c>
      <c r="BQ14" s="28" t="s">
        <v>369</v>
      </c>
      <c r="BR14" s="28" t="s">
        <v>416</v>
      </c>
      <c r="BS14" s="28" t="s">
        <v>416</v>
      </c>
      <c r="BT14" s="28" t="s">
        <v>416</v>
      </c>
      <c r="BU14" s="28" t="s">
        <v>416</v>
      </c>
      <c r="BV14" s="28" t="s">
        <v>416</v>
      </c>
      <c r="BW14" s="28" t="s">
        <v>416</v>
      </c>
      <c r="BX14" s="28" t="s">
        <v>487</v>
      </c>
      <c r="BY14" s="28" t="s">
        <v>487</v>
      </c>
      <c r="BZ14" s="28" t="s">
        <v>286</v>
      </c>
      <c r="CA14" s="28" t="s">
        <v>286</v>
      </c>
      <c r="CB14" s="28" t="s">
        <v>286</v>
      </c>
      <c r="CC14" s="28" t="s">
        <v>286</v>
      </c>
      <c r="CD14" s="28" t="s">
        <v>286</v>
      </c>
      <c r="CE14" s="28" t="s">
        <v>286</v>
      </c>
      <c r="CF14" s="28" t="s">
        <v>372</v>
      </c>
      <c r="CG14" s="28" t="s">
        <v>372</v>
      </c>
      <c r="CH14" s="28" t="s">
        <v>367</v>
      </c>
      <c r="CI14" s="28" t="s">
        <v>382</v>
      </c>
      <c r="CJ14" s="28" t="s">
        <v>376</v>
      </c>
      <c r="CK14" s="28" t="s">
        <v>879</v>
      </c>
      <c r="CL14" s="28" t="s">
        <v>879</v>
      </c>
      <c r="CM14" s="28" t="s">
        <v>879</v>
      </c>
      <c r="CN14" s="28" t="s">
        <v>879</v>
      </c>
      <c r="CO14" s="28" t="s">
        <v>879</v>
      </c>
      <c r="CP14" s="28" t="s">
        <v>887</v>
      </c>
      <c r="CQ14" s="28" t="s">
        <v>887</v>
      </c>
      <c r="CR14" s="28" t="s">
        <v>887</v>
      </c>
      <c r="CS14" s="28" t="s">
        <v>887</v>
      </c>
      <c r="CT14" s="28" t="s">
        <v>887</v>
      </c>
      <c r="CU14" s="28" t="s">
        <v>400</v>
      </c>
      <c r="CV14" s="28" t="s">
        <v>400</v>
      </c>
      <c r="CW14" s="28" t="s">
        <v>400</v>
      </c>
      <c r="CX14" s="28" t="s">
        <v>416</v>
      </c>
      <c r="CY14" s="28" t="s">
        <v>416</v>
      </c>
      <c r="CZ14" s="28" t="s">
        <v>416</v>
      </c>
      <c r="DA14" s="28" t="s">
        <v>416</v>
      </c>
      <c r="DB14" s="28" t="s">
        <v>416</v>
      </c>
      <c r="DC14" s="28" t="s">
        <v>416</v>
      </c>
      <c r="DD14" s="28" t="s">
        <v>307</v>
      </c>
      <c r="DE14" s="28" t="s">
        <v>307</v>
      </c>
      <c r="DF14" s="28" t="s">
        <v>307</v>
      </c>
      <c r="DG14" s="28" t="s">
        <v>307</v>
      </c>
      <c r="DH14" s="28" t="s">
        <v>307</v>
      </c>
      <c r="DI14" s="28" t="s">
        <v>307</v>
      </c>
      <c r="DJ14" s="28" t="s">
        <v>305</v>
      </c>
      <c r="DK14" s="28" t="s">
        <v>446</v>
      </c>
      <c r="DL14" s="28" t="s">
        <v>446</v>
      </c>
      <c r="DM14" s="28" t="s">
        <v>376</v>
      </c>
      <c r="DN14" s="28" t="s">
        <v>303</v>
      </c>
      <c r="DO14" s="28" t="s">
        <v>303</v>
      </c>
      <c r="DP14" s="28" t="s">
        <v>303</v>
      </c>
      <c r="DQ14" s="28" t="s">
        <v>303</v>
      </c>
      <c r="DR14" s="28" t="s">
        <v>303</v>
      </c>
      <c r="DS14" s="28" t="s">
        <v>303</v>
      </c>
      <c r="DT14" s="28" t="s">
        <v>303</v>
      </c>
      <c r="DU14" s="28" t="s">
        <v>303</v>
      </c>
      <c r="DV14" s="28" t="s">
        <v>305</v>
      </c>
      <c r="DW14" s="28" t="s">
        <v>305</v>
      </c>
      <c r="DX14" s="28" t="s">
        <v>305</v>
      </c>
      <c r="DY14" s="28" t="s">
        <v>464</v>
      </c>
      <c r="DZ14" s="28" t="s">
        <v>464</v>
      </c>
      <c r="EA14" s="28" t="s">
        <v>464</v>
      </c>
      <c r="EB14" s="28" t="s">
        <v>304</v>
      </c>
      <c r="EC14" s="28" t="s">
        <v>304</v>
      </c>
      <c r="ED14" s="28" t="s">
        <v>304</v>
      </c>
      <c r="EE14" s="28" t="s">
        <v>304</v>
      </c>
      <c r="EF14" s="28" t="s">
        <v>474</v>
      </c>
      <c r="EG14" s="28" t="s">
        <v>369</v>
      </c>
      <c r="EH14" s="28" t="s">
        <v>416</v>
      </c>
      <c r="EI14" s="28" t="s">
        <v>377</v>
      </c>
      <c r="EJ14" s="28" t="s">
        <v>377</v>
      </c>
      <c r="EK14" s="28" t="s">
        <v>377</v>
      </c>
      <c r="EL14" s="28" t="s">
        <v>377</v>
      </c>
      <c r="EM14" s="28" t="s">
        <v>369</v>
      </c>
      <c r="EN14" s="28" t="s">
        <v>920</v>
      </c>
      <c r="EO14" s="28" t="s">
        <v>446</v>
      </c>
      <c r="EP14" s="28" t="s">
        <v>474</v>
      </c>
      <c r="EQ14" s="28" t="s">
        <v>928</v>
      </c>
      <c r="ER14" s="28" t="s">
        <v>369</v>
      </c>
      <c r="ES14" s="28" t="s">
        <v>307</v>
      </c>
      <c r="ET14" s="28" t="s">
        <v>308</v>
      </c>
      <c r="EU14" s="28" t="s">
        <v>367</v>
      </c>
      <c r="EV14" s="28" t="s">
        <v>377</v>
      </c>
      <c r="EW14" s="28" t="s">
        <v>464</v>
      </c>
    </row>
    <row r="15" spans="1:154" ht="185" customHeight="1" x14ac:dyDescent="0.2">
      <c r="A15" s="28" t="s">
        <v>0</v>
      </c>
      <c r="B15" s="28"/>
      <c r="C15" s="28" t="s">
        <v>378</v>
      </c>
      <c r="D15" s="28" t="s">
        <v>378</v>
      </c>
      <c r="E15" s="28" t="s">
        <v>378</v>
      </c>
      <c r="F15" s="28" t="s">
        <v>378</v>
      </c>
      <c r="G15" s="28" t="s">
        <v>314</v>
      </c>
      <c r="H15" s="28" t="s">
        <v>314</v>
      </c>
      <c r="I15" s="28" t="s">
        <v>314</v>
      </c>
      <c r="J15" s="28" t="s">
        <v>314</v>
      </c>
      <c r="K15" s="28" t="s">
        <v>314</v>
      </c>
      <c r="L15" s="28" t="s">
        <v>314</v>
      </c>
      <c r="M15" s="28" t="s">
        <v>314</v>
      </c>
      <c r="N15" s="28" t="s">
        <v>314</v>
      </c>
      <c r="O15" s="28" t="s">
        <v>314</v>
      </c>
      <c r="P15" s="28" t="s">
        <v>314</v>
      </c>
      <c r="Q15" s="28" t="s">
        <v>314</v>
      </c>
      <c r="R15" s="28" t="s">
        <v>314</v>
      </c>
      <c r="S15" s="28" t="s">
        <v>314</v>
      </c>
      <c r="T15" s="28" t="s">
        <v>314</v>
      </c>
      <c r="U15" s="28" t="s">
        <v>314</v>
      </c>
      <c r="V15" s="28" t="s">
        <v>314</v>
      </c>
      <c r="W15" s="28" t="s">
        <v>314</v>
      </c>
      <c r="X15" s="28" t="s">
        <v>314</v>
      </c>
      <c r="Y15" s="28" t="s">
        <v>314</v>
      </c>
      <c r="Z15" s="28" t="s">
        <v>314</v>
      </c>
      <c r="AA15" s="28" t="s">
        <v>314</v>
      </c>
      <c r="AB15" s="28" t="s">
        <v>314</v>
      </c>
      <c r="AC15" s="28" t="s">
        <v>314</v>
      </c>
      <c r="AD15" s="28" t="s">
        <v>314</v>
      </c>
      <c r="AE15" s="28" t="s">
        <v>313</v>
      </c>
      <c r="AF15" s="28" t="s">
        <v>313</v>
      </c>
      <c r="AG15" s="28" t="s">
        <v>313</v>
      </c>
      <c r="AH15" s="28" t="s">
        <v>313</v>
      </c>
      <c r="AI15" s="28" t="s">
        <v>313</v>
      </c>
      <c r="AJ15" s="28" t="s">
        <v>313</v>
      </c>
      <c r="AK15" s="28" t="s">
        <v>313</v>
      </c>
      <c r="AL15" s="28" t="s">
        <v>313</v>
      </c>
      <c r="AM15" s="28" t="s">
        <v>313</v>
      </c>
      <c r="AN15" s="28" t="s">
        <v>313</v>
      </c>
      <c r="AO15" s="28" t="s">
        <v>313</v>
      </c>
      <c r="AP15" s="28" t="s">
        <v>313</v>
      </c>
      <c r="AQ15" s="28" t="s">
        <v>306</v>
      </c>
      <c r="AR15" s="28" t="s">
        <v>312</v>
      </c>
      <c r="AS15" s="28" t="s">
        <v>311</v>
      </c>
      <c r="AT15" s="28" t="s">
        <v>311</v>
      </c>
      <c r="AU15" s="28" t="s">
        <v>383</v>
      </c>
      <c r="AV15" s="28" t="s">
        <v>370</v>
      </c>
      <c r="AW15" s="28" t="s">
        <v>370</v>
      </c>
      <c r="AX15" s="28" t="s">
        <v>368</v>
      </c>
      <c r="AY15" s="28" t="s">
        <v>368</v>
      </c>
      <c r="AZ15" s="28" t="s">
        <v>310</v>
      </c>
      <c r="BA15" s="28" t="s">
        <v>368</v>
      </c>
      <c r="BB15" s="28" t="s">
        <v>368</v>
      </c>
      <c r="BC15" s="26" t="s">
        <v>398</v>
      </c>
      <c r="BD15" s="26" t="s">
        <v>401</v>
      </c>
      <c r="BE15" s="26" t="s">
        <v>401</v>
      </c>
      <c r="BF15" s="28" t="s">
        <v>373</v>
      </c>
      <c r="BG15" s="28" t="s">
        <v>373</v>
      </c>
      <c r="BH15" s="28" t="s">
        <v>373</v>
      </c>
      <c r="BI15" s="28" t="s">
        <v>373</v>
      </c>
      <c r="BJ15" s="28" t="s">
        <v>373</v>
      </c>
      <c r="BK15" s="28" t="s">
        <v>373</v>
      </c>
      <c r="BL15" s="28" t="s">
        <v>378</v>
      </c>
      <c r="BM15" s="28" t="s">
        <v>378</v>
      </c>
      <c r="BN15" s="28" t="s">
        <v>378</v>
      </c>
      <c r="BO15" s="28" t="s">
        <v>378</v>
      </c>
      <c r="BP15" s="28" t="s">
        <v>370</v>
      </c>
      <c r="BQ15" s="28" t="s">
        <v>370</v>
      </c>
      <c r="BR15" s="28" t="s">
        <v>466</v>
      </c>
      <c r="BS15" s="28" t="s">
        <v>466</v>
      </c>
      <c r="BT15" s="28" t="s">
        <v>466</v>
      </c>
      <c r="BU15" s="28" t="s">
        <v>466</v>
      </c>
      <c r="BV15" s="28" t="s">
        <v>466</v>
      </c>
      <c r="BW15" s="28" t="s">
        <v>466</v>
      </c>
      <c r="BX15" s="26" t="s">
        <v>422</v>
      </c>
      <c r="BY15" s="26" t="s">
        <v>422</v>
      </c>
      <c r="BZ15" s="26" t="s">
        <v>467</v>
      </c>
      <c r="CA15" s="26" t="s">
        <v>467</v>
      </c>
      <c r="CB15" s="26" t="s">
        <v>467</v>
      </c>
      <c r="CC15" s="26" t="s">
        <v>467</v>
      </c>
      <c r="CD15" s="26" t="s">
        <v>467</v>
      </c>
      <c r="CE15" s="26" t="s">
        <v>467</v>
      </c>
      <c r="CF15" s="28" t="s">
        <v>371</v>
      </c>
      <c r="CG15" s="28" t="s">
        <v>371</v>
      </c>
      <c r="CH15" s="26" t="s">
        <v>471</v>
      </c>
      <c r="CI15" s="26" t="s">
        <v>870</v>
      </c>
      <c r="CJ15" s="26" t="s">
        <v>875</v>
      </c>
      <c r="CK15" s="28" t="s">
        <v>880</v>
      </c>
      <c r="CL15" s="28" t="s">
        <v>880</v>
      </c>
      <c r="CM15" s="28" t="s">
        <v>880</v>
      </c>
      <c r="CN15" s="28" t="s">
        <v>880</v>
      </c>
      <c r="CO15" s="28" t="s">
        <v>880</v>
      </c>
      <c r="CP15" s="26" t="s">
        <v>888</v>
      </c>
      <c r="CQ15" s="26" t="s">
        <v>888</v>
      </c>
      <c r="CR15" s="26" t="s">
        <v>888</v>
      </c>
      <c r="CS15" s="26" t="s">
        <v>888</v>
      </c>
      <c r="CT15" s="26" t="s">
        <v>888</v>
      </c>
      <c r="CU15" s="28" t="s">
        <v>893</v>
      </c>
      <c r="CV15" s="28" t="s">
        <v>893</v>
      </c>
      <c r="CW15" s="28" t="s">
        <v>893</v>
      </c>
      <c r="CX15" s="26" t="s">
        <v>470</v>
      </c>
      <c r="CY15" s="26" t="s">
        <v>470</v>
      </c>
      <c r="CZ15" s="26" t="s">
        <v>470</v>
      </c>
      <c r="DA15" s="26" t="s">
        <v>470</v>
      </c>
      <c r="DB15" s="26" t="s">
        <v>470</v>
      </c>
      <c r="DC15" s="26" t="s">
        <v>470</v>
      </c>
      <c r="DD15" s="26" t="s">
        <v>312</v>
      </c>
      <c r="DE15" s="26" t="s">
        <v>312</v>
      </c>
      <c r="DF15" s="26" t="s">
        <v>312</v>
      </c>
      <c r="DG15" s="26" t="s">
        <v>312</v>
      </c>
      <c r="DH15" s="26" t="s">
        <v>312</v>
      </c>
      <c r="DI15" s="26" t="s">
        <v>312</v>
      </c>
      <c r="DJ15" s="26" t="s">
        <v>468</v>
      </c>
      <c r="DK15" s="28" t="s">
        <v>447</v>
      </c>
      <c r="DL15" s="28" t="s">
        <v>448</v>
      </c>
      <c r="DM15" s="28" t="s">
        <v>375</v>
      </c>
      <c r="DN15" s="28" t="s">
        <v>469</v>
      </c>
      <c r="DO15" s="28" t="s">
        <v>469</v>
      </c>
      <c r="DP15" s="28" t="s">
        <v>469</v>
      </c>
      <c r="DQ15" s="28" t="s">
        <v>469</v>
      </c>
      <c r="DR15" s="28" t="s">
        <v>469</v>
      </c>
      <c r="DS15" s="28" t="s">
        <v>469</v>
      </c>
      <c r="DT15" s="28" t="s">
        <v>469</v>
      </c>
      <c r="DU15" s="28" t="s">
        <v>469</v>
      </c>
      <c r="DV15" s="28" t="s">
        <v>468</v>
      </c>
      <c r="DW15" s="28" t="s">
        <v>468</v>
      </c>
      <c r="DX15" s="28" t="s">
        <v>468</v>
      </c>
      <c r="DY15" s="28" t="s">
        <v>465</v>
      </c>
      <c r="DZ15" s="28" t="s">
        <v>465</v>
      </c>
      <c r="EA15" s="28" t="s">
        <v>465</v>
      </c>
      <c r="EB15" s="28" t="s">
        <v>313</v>
      </c>
      <c r="EC15" s="28" t="s">
        <v>313</v>
      </c>
      <c r="ED15" s="28" t="s">
        <v>313</v>
      </c>
      <c r="EE15" s="28" t="s">
        <v>313</v>
      </c>
      <c r="EF15" s="28" t="s">
        <v>475</v>
      </c>
      <c r="EG15" s="28" t="s">
        <v>477</v>
      </c>
      <c r="EH15" s="28" t="s">
        <v>479</v>
      </c>
      <c r="EI15" s="28" t="s">
        <v>502</v>
      </c>
      <c r="EJ15" s="28" t="s">
        <v>502</v>
      </c>
      <c r="EK15" s="28" t="s">
        <v>502</v>
      </c>
      <c r="EL15" s="28" t="s">
        <v>502</v>
      </c>
      <c r="EM15" s="28" t="s">
        <v>370</v>
      </c>
      <c r="EN15" s="26" t="s">
        <v>921</v>
      </c>
      <c r="EO15" s="28" t="s">
        <v>925</v>
      </c>
      <c r="EP15" s="28" t="s">
        <v>927</v>
      </c>
      <c r="EQ15" s="28" t="s">
        <v>930</v>
      </c>
      <c r="ER15" s="28" t="s">
        <v>932</v>
      </c>
      <c r="ES15" s="28" t="s">
        <v>935</v>
      </c>
      <c r="ET15" s="26" t="s">
        <v>939</v>
      </c>
      <c r="EU15" s="28" t="s">
        <v>368</v>
      </c>
      <c r="EV15" s="31" t="s">
        <v>940</v>
      </c>
      <c r="EW15" s="28" t="s">
        <v>942</v>
      </c>
    </row>
    <row r="16" spans="1:154" ht="14" x14ac:dyDescent="0.2">
      <c r="A16" s="28" t="s">
        <v>361</v>
      </c>
      <c r="B16" s="28" t="s">
        <v>362</v>
      </c>
      <c r="C16" s="28">
        <v>4.3</v>
      </c>
      <c r="D16" s="28">
        <v>4.3</v>
      </c>
      <c r="E16" s="28">
        <v>4.3</v>
      </c>
      <c r="F16" s="28">
        <v>4.3</v>
      </c>
      <c r="G16" s="28">
        <v>3.7</v>
      </c>
      <c r="H16" s="28">
        <v>3.7</v>
      </c>
      <c r="I16" s="28">
        <v>3.7</v>
      </c>
      <c r="J16" s="28">
        <v>3.7</v>
      </c>
      <c r="K16" s="28">
        <v>3.7</v>
      </c>
      <c r="L16" s="28">
        <v>3.7</v>
      </c>
      <c r="M16" s="28">
        <v>3.7</v>
      </c>
      <c r="N16" s="28">
        <v>3.7</v>
      </c>
      <c r="O16" s="28">
        <v>3.7</v>
      </c>
      <c r="P16" s="28">
        <v>3.7</v>
      </c>
      <c r="Q16" s="28">
        <v>3.7</v>
      </c>
      <c r="R16" s="28">
        <v>3.7</v>
      </c>
      <c r="S16" s="28">
        <v>3.7</v>
      </c>
      <c r="T16" s="28">
        <v>3.7</v>
      </c>
      <c r="U16" s="28">
        <v>3.7</v>
      </c>
      <c r="V16" s="28">
        <v>3.7</v>
      </c>
      <c r="W16" s="28">
        <v>3.7</v>
      </c>
      <c r="X16" s="28">
        <v>3.7</v>
      </c>
      <c r="Y16" s="28">
        <v>3.7</v>
      </c>
      <c r="Z16" s="28">
        <v>3.7</v>
      </c>
      <c r="AA16" s="28">
        <v>3.7</v>
      </c>
      <c r="AB16" s="28">
        <v>3.7</v>
      </c>
      <c r="AC16" s="28">
        <v>3.7</v>
      </c>
      <c r="AD16" s="28">
        <v>3.7</v>
      </c>
      <c r="AE16" s="28">
        <v>3.5</v>
      </c>
      <c r="AF16" s="28">
        <v>3.5</v>
      </c>
      <c r="AG16" s="28">
        <v>3.5</v>
      </c>
      <c r="AH16" s="28">
        <v>3.5</v>
      </c>
      <c r="AI16" s="28">
        <v>3.5</v>
      </c>
      <c r="AJ16" s="28">
        <v>3.5</v>
      </c>
      <c r="AK16" s="28">
        <v>3.5</v>
      </c>
      <c r="AL16" s="28">
        <v>3.5</v>
      </c>
      <c r="AM16" s="28">
        <v>3.5</v>
      </c>
      <c r="AN16" s="28">
        <v>3.5</v>
      </c>
      <c r="AO16" s="28">
        <v>3.5</v>
      </c>
      <c r="AP16" s="28">
        <v>3.5</v>
      </c>
      <c r="AQ16" s="28">
        <v>4.5</v>
      </c>
      <c r="AR16" s="28">
        <v>4.8</v>
      </c>
      <c r="AS16" s="28">
        <v>4.9000000000000004</v>
      </c>
      <c r="AT16" s="28">
        <v>4.9000000000000004</v>
      </c>
      <c r="AU16" s="28">
        <v>5.6</v>
      </c>
      <c r="AV16" s="28">
        <v>3.6</v>
      </c>
      <c r="AW16" s="28">
        <v>3.6</v>
      </c>
      <c r="AX16" s="28">
        <v>4.5</v>
      </c>
      <c r="AY16" s="28">
        <v>4.5</v>
      </c>
      <c r="AZ16" s="28">
        <v>4.3</v>
      </c>
      <c r="BA16" s="28">
        <v>4.5</v>
      </c>
      <c r="BB16" s="28">
        <v>4.5</v>
      </c>
      <c r="BC16" s="28">
        <v>3.3</v>
      </c>
      <c r="BD16" s="28">
        <v>4.2</v>
      </c>
      <c r="BE16" s="28">
        <v>4.2</v>
      </c>
      <c r="BF16" s="28">
        <v>4.5</v>
      </c>
      <c r="BG16" s="28">
        <v>4.5</v>
      </c>
      <c r="BH16" s="28">
        <v>4.5</v>
      </c>
      <c r="BI16" s="28">
        <v>4.5</v>
      </c>
      <c r="BJ16" s="28">
        <v>4.5</v>
      </c>
      <c r="BK16" s="28">
        <v>4.5</v>
      </c>
      <c r="BL16" s="28">
        <v>4.5</v>
      </c>
      <c r="BM16" s="28">
        <v>4.5</v>
      </c>
      <c r="BN16" s="28">
        <v>4.5</v>
      </c>
      <c r="BO16" s="28">
        <v>4.5</v>
      </c>
      <c r="BP16" s="28">
        <v>3.6</v>
      </c>
      <c r="BQ16" s="28">
        <v>3.6</v>
      </c>
      <c r="BR16" s="28">
        <v>4.3</v>
      </c>
      <c r="BS16" s="28">
        <v>4.3</v>
      </c>
      <c r="BT16" s="28">
        <v>4.3</v>
      </c>
      <c r="BU16" s="28">
        <v>4.3</v>
      </c>
      <c r="BV16" s="28">
        <v>4.3</v>
      </c>
      <c r="BW16" s="28">
        <v>4.3</v>
      </c>
      <c r="BX16" s="28">
        <v>5.8</v>
      </c>
      <c r="BY16" s="28">
        <v>5.8</v>
      </c>
      <c r="BZ16" s="28">
        <v>3.4</v>
      </c>
      <c r="CA16" s="28">
        <v>3.4</v>
      </c>
      <c r="CB16" s="28">
        <v>3.4</v>
      </c>
      <c r="CC16" s="28">
        <v>3.4</v>
      </c>
      <c r="CD16" s="28">
        <v>3.4</v>
      </c>
      <c r="CE16" s="28">
        <v>3.4</v>
      </c>
      <c r="CF16" s="28">
        <v>4.5999999999999996</v>
      </c>
      <c r="CG16" s="28">
        <v>4.5999999999999996</v>
      </c>
      <c r="CH16" s="28">
        <v>4.5</v>
      </c>
      <c r="CI16" s="28">
        <v>5.9</v>
      </c>
      <c r="CJ16" s="28">
        <v>4.7</v>
      </c>
      <c r="CK16" s="28">
        <v>5.9</v>
      </c>
      <c r="CL16" s="28">
        <v>5.9</v>
      </c>
      <c r="CM16" s="28">
        <v>5.9</v>
      </c>
      <c r="CN16" s="28">
        <v>5.9</v>
      </c>
      <c r="CO16" s="28">
        <v>5.9</v>
      </c>
      <c r="CP16" s="28">
        <v>3.3</v>
      </c>
      <c r="CQ16" s="28">
        <v>3.3</v>
      </c>
      <c r="CR16" s="28">
        <v>3.3</v>
      </c>
      <c r="CS16" s="28">
        <v>3.3</v>
      </c>
      <c r="CT16" s="28">
        <v>3.3</v>
      </c>
      <c r="CU16" s="28">
        <v>4.3</v>
      </c>
      <c r="CV16" s="28">
        <v>4.3</v>
      </c>
      <c r="CW16" s="28">
        <v>4.3</v>
      </c>
      <c r="CX16" s="28">
        <v>4.3</v>
      </c>
      <c r="CY16" s="28">
        <v>4.3</v>
      </c>
      <c r="CZ16" s="28">
        <v>4.3</v>
      </c>
      <c r="DA16" s="28">
        <v>4.3</v>
      </c>
      <c r="DB16" s="28">
        <v>4.3</v>
      </c>
      <c r="DC16" s="28">
        <v>4.3</v>
      </c>
      <c r="DD16" s="28">
        <v>4.8</v>
      </c>
      <c r="DE16" s="28">
        <v>4.8</v>
      </c>
      <c r="DF16" s="28">
        <v>4.8</v>
      </c>
      <c r="DG16" s="28">
        <v>4.8</v>
      </c>
      <c r="DH16" s="28">
        <v>4.8</v>
      </c>
      <c r="DI16" s="28">
        <v>4.8</v>
      </c>
      <c r="DJ16" s="28">
        <v>4.5</v>
      </c>
      <c r="DK16" s="28">
        <v>4.4000000000000004</v>
      </c>
      <c r="DL16" s="28">
        <v>4.4000000000000004</v>
      </c>
      <c r="DM16" s="28">
        <v>4.5999999999999996</v>
      </c>
      <c r="DN16" s="28">
        <v>3.7</v>
      </c>
      <c r="DO16" s="28">
        <v>3.7</v>
      </c>
      <c r="DP16" s="28">
        <v>3.7</v>
      </c>
      <c r="DQ16" s="28">
        <v>3.7</v>
      </c>
      <c r="DR16" s="28">
        <v>3.7</v>
      </c>
      <c r="DS16" s="28">
        <v>3.7</v>
      </c>
      <c r="DT16" s="28">
        <v>3.7</v>
      </c>
      <c r="DU16" s="28">
        <v>3.7</v>
      </c>
      <c r="DV16" s="28">
        <v>3.7</v>
      </c>
      <c r="DW16" s="28">
        <v>3.7</v>
      </c>
      <c r="DX16" s="28">
        <v>3.7</v>
      </c>
      <c r="DY16" s="28">
        <v>4.2</v>
      </c>
      <c r="DZ16" s="28">
        <v>4.2</v>
      </c>
      <c r="EA16" s="28">
        <v>4.2</v>
      </c>
      <c r="EB16" s="28">
        <v>4.5</v>
      </c>
      <c r="EC16" s="28">
        <v>4.5</v>
      </c>
      <c r="ED16" s="28">
        <v>4.5</v>
      </c>
      <c r="EE16" s="28">
        <v>4.5</v>
      </c>
      <c r="EF16" s="28">
        <v>5.0999999999999996</v>
      </c>
      <c r="EG16" s="28">
        <v>3.6</v>
      </c>
      <c r="EH16" s="28">
        <v>4.3</v>
      </c>
      <c r="EI16" s="28">
        <v>5.9</v>
      </c>
      <c r="EJ16" s="28">
        <v>5.9</v>
      </c>
      <c r="EK16" s="28">
        <v>5.9</v>
      </c>
      <c r="EL16" s="28">
        <v>5.9</v>
      </c>
      <c r="EM16" s="28">
        <v>3.6</v>
      </c>
      <c r="EN16" s="28">
        <v>5</v>
      </c>
      <c r="EO16" s="28">
        <v>4.4000000000000004</v>
      </c>
      <c r="EP16" s="28">
        <v>5.0999999999999996</v>
      </c>
      <c r="EQ16" s="28">
        <v>3.5</v>
      </c>
      <c r="ER16" s="28">
        <v>3.6</v>
      </c>
      <c r="ES16" s="28">
        <v>3.5</v>
      </c>
      <c r="ET16" s="28">
        <v>4.7</v>
      </c>
      <c r="EU16" s="28">
        <v>4.5</v>
      </c>
      <c r="EV16" s="28">
        <v>5.9</v>
      </c>
      <c r="EW16" s="28">
        <v>4.2</v>
      </c>
    </row>
    <row r="17" spans="1:153" ht="14" x14ac:dyDescent="0.2">
      <c r="A17" s="28" t="s">
        <v>8</v>
      </c>
      <c r="B17" s="28" t="s">
        <v>345</v>
      </c>
      <c r="C17" s="28">
        <v>1</v>
      </c>
      <c r="D17" s="28">
        <v>1</v>
      </c>
      <c r="E17" s="28">
        <v>1</v>
      </c>
      <c r="F17" s="28">
        <v>1</v>
      </c>
      <c r="G17" s="28">
        <v>0.87</v>
      </c>
      <c r="H17" s="28">
        <v>0.87</v>
      </c>
      <c r="I17" s="28">
        <v>0.87</v>
      </c>
      <c r="J17" s="28">
        <v>0.87</v>
      </c>
      <c r="K17" s="28">
        <v>0.87</v>
      </c>
      <c r="L17" s="28">
        <v>0.87</v>
      </c>
      <c r="M17" s="28">
        <v>0.87</v>
      </c>
      <c r="N17" s="28">
        <v>0.87</v>
      </c>
      <c r="O17" s="28">
        <v>0.87</v>
      </c>
      <c r="P17" s="28">
        <v>0.87</v>
      </c>
      <c r="Q17" s="28">
        <v>0.87</v>
      </c>
      <c r="R17" s="28">
        <v>0.87</v>
      </c>
      <c r="S17" s="28">
        <v>0.87</v>
      </c>
      <c r="T17" s="28">
        <v>0.87</v>
      </c>
      <c r="U17" s="28">
        <v>0.87</v>
      </c>
      <c r="V17" s="28">
        <v>0.87</v>
      </c>
      <c r="W17" s="28">
        <v>0.87</v>
      </c>
      <c r="X17" s="28">
        <v>0.87</v>
      </c>
      <c r="Y17" s="28">
        <v>0.87</v>
      </c>
      <c r="Z17" s="28">
        <v>0.87</v>
      </c>
      <c r="AA17" s="28">
        <v>0.87</v>
      </c>
      <c r="AB17" s="28">
        <v>0.87</v>
      </c>
      <c r="AC17" s="28">
        <v>0.87</v>
      </c>
      <c r="AD17" s="28">
        <v>0.87</v>
      </c>
      <c r="AE17" s="28">
        <v>0.82</v>
      </c>
      <c r="AF17" s="28">
        <v>0.82</v>
      </c>
      <c r="AG17" s="28">
        <v>0.82</v>
      </c>
      <c r="AH17" s="28">
        <v>0.82</v>
      </c>
      <c r="AI17" s="28">
        <v>0.82</v>
      </c>
      <c r="AJ17" s="28">
        <v>0.82</v>
      </c>
      <c r="AK17" s="28">
        <v>0.82</v>
      </c>
      <c r="AL17" s="28">
        <v>0.82</v>
      </c>
      <c r="AM17" s="28">
        <v>0.82</v>
      </c>
      <c r="AN17" s="28">
        <v>0.82</v>
      </c>
      <c r="AO17" s="28">
        <v>0.82</v>
      </c>
      <c r="AP17" s="28">
        <v>0.82</v>
      </c>
      <c r="AQ17" s="28">
        <v>0.9</v>
      </c>
      <c r="AR17" s="28">
        <v>0.91300000000000003</v>
      </c>
      <c r="AS17" s="28">
        <v>0.93</v>
      </c>
      <c r="AT17" s="28">
        <v>0.93</v>
      </c>
      <c r="AU17" s="28">
        <v>0.85</v>
      </c>
      <c r="AV17" s="28">
        <v>0.92</v>
      </c>
      <c r="AW17" s="28">
        <v>0.92</v>
      </c>
      <c r="AX17" s="28">
        <v>0.88</v>
      </c>
      <c r="AY17" s="28">
        <v>0.88</v>
      </c>
      <c r="AZ17" s="28">
        <v>0.96</v>
      </c>
      <c r="BA17" s="28">
        <v>0.88</v>
      </c>
      <c r="BB17" s="28">
        <v>0.88</v>
      </c>
      <c r="BC17" s="28">
        <v>0.98</v>
      </c>
      <c r="BD17" s="28">
        <v>0.86</v>
      </c>
      <c r="BE17" s="28">
        <v>0.86099999999999999</v>
      </c>
      <c r="BF17" s="28">
        <v>0.69</v>
      </c>
      <c r="BG17" s="28">
        <v>0.69</v>
      </c>
      <c r="BH17" s="28">
        <v>0.69</v>
      </c>
      <c r="BI17" s="28">
        <v>0.69</v>
      </c>
      <c r="BJ17" s="28">
        <v>0.69</v>
      </c>
      <c r="BK17" s="28">
        <v>0.69</v>
      </c>
      <c r="BL17" s="28">
        <v>0.83</v>
      </c>
      <c r="BM17" s="28">
        <v>0.83</v>
      </c>
      <c r="BN17" s="28">
        <v>0.83</v>
      </c>
      <c r="BO17" s="28">
        <v>0.83</v>
      </c>
      <c r="BP17" s="28">
        <v>0.89500000000000002</v>
      </c>
      <c r="BQ17" s="28">
        <v>0.97</v>
      </c>
      <c r="BR17" s="28">
        <v>0.98</v>
      </c>
      <c r="BS17" s="28">
        <v>0.98</v>
      </c>
      <c r="BT17" s="28">
        <v>0.98</v>
      </c>
      <c r="BU17" s="28">
        <v>0.98</v>
      </c>
      <c r="BV17" s="28">
        <v>0.98</v>
      </c>
      <c r="BW17" s="28">
        <v>0.98</v>
      </c>
      <c r="BX17" s="28">
        <v>0.68683418448969069</v>
      </c>
      <c r="BY17" s="28">
        <v>0.68683418448969069</v>
      </c>
      <c r="BZ17" s="28">
        <v>1</v>
      </c>
      <c r="CA17" s="28">
        <v>1</v>
      </c>
      <c r="CB17" s="28">
        <v>1</v>
      </c>
      <c r="CC17" s="28">
        <v>1</v>
      </c>
      <c r="CD17" s="28">
        <v>1</v>
      </c>
      <c r="CE17" s="28">
        <v>1</v>
      </c>
      <c r="CF17" s="28">
        <v>0.90200000000000002</v>
      </c>
      <c r="CG17" s="28">
        <v>0.90200000000000002</v>
      </c>
      <c r="CH17" s="28">
        <v>0.88</v>
      </c>
      <c r="CI17" s="28">
        <v>0.85</v>
      </c>
      <c r="CJ17" s="28">
        <v>0.88</v>
      </c>
      <c r="CK17" s="28">
        <v>0.9</v>
      </c>
      <c r="CL17" s="28">
        <v>0.9</v>
      </c>
      <c r="CM17" s="28">
        <v>0.9</v>
      </c>
      <c r="CN17" s="28">
        <v>0.9</v>
      </c>
      <c r="CO17" s="28">
        <v>0.9</v>
      </c>
      <c r="CP17" s="28">
        <v>0.81</v>
      </c>
      <c r="CQ17" s="28">
        <v>0.81</v>
      </c>
      <c r="CR17" s="28">
        <v>0.81</v>
      </c>
      <c r="CS17" s="28">
        <v>0.81</v>
      </c>
      <c r="CT17" s="28">
        <v>0.81</v>
      </c>
      <c r="CU17" s="28">
        <v>0.86</v>
      </c>
      <c r="CV17" s="28">
        <v>0.86</v>
      </c>
      <c r="CW17" s="28">
        <v>0.86</v>
      </c>
      <c r="CX17" s="28">
        <v>0.98</v>
      </c>
      <c r="CY17" s="28">
        <v>0.98</v>
      </c>
      <c r="CZ17" s="28">
        <v>0.98</v>
      </c>
      <c r="DA17" s="28">
        <v>0.98</v>
      </c>
      <c r="DB17" s="28">
        <v>0.98</v>
      </c>
      <c r="DC17" s="28">
        <v>0.98</v>
      </c>
      <c r="DD17" s="28">
        <v>0.61170000000000002</v>
      </c>
      <c r="DE17" s="28">
        <v>0.61170000000000002</v>
      </c>
      <c r="DF17" s="28">
        <v>0.61170000000000002</v>
      </c>
      <c r="DG17" s="28">
        <v>0.61170000000000002</v>
      </c>
      <c r="DH17" s="28">
        <v>0.61170000000000002</v>
      </c>
      <c r="DI17" s="28">
        <v>0.61170000000000002</v>
      </c>
      <c r="DJ17" s="28">
        <v>0.81</v>
      </c>
      <c r="DK17" s="28">
        <v>0.86</v>
      </c>
      <c r="DL17" s="28">
        <v>0.91</v>
      </c>
      <c r="DM17" s="28">
        <v>0.88</v>
      </c>
      <c r="DN17" s="28">
        <v>0.86670000000000003</v>
      </c>
      <c r="DO17" s="28">
        <v>0.86670000000000003</v>
      </c>
      <c r="DP17" s="28">
        <v>0.86670000000000003</v>
      </c>
      <c r="DQ17" s="28">
        <v>0.86670000000000003</v>
      </c>
      <c r="DR17" s="28">
        <v>0.86670000000000003</v>
      </c>
      <c r="DS17" s="28">
        <v>0.86670000000000003</v>
      </c>
      <c r="DT17" s="28">
        <v>0.86670000000000003</v>
      </c>
      <c r="DU17" s="28">
        <v>0.86670000000000003</v>
      </c>
      <c r="DV17" s="28">
        <v>0.92700000000000005</v>
      </c>
      <c r="DW17" s="28">
        <v>0.92700000000000005</v>
      </c>
      <c r="DX17" s="28">
        <v>0.92700000000000005</v>
      </c>
      <c r="DY17" s="28">
        <v>0.95</v>
      </c>
      <c r="DZ17" s="28">
        <v>0.95</v>
      </c>
      <c r="EA17" s="28">
        <v>0.95</v>
      </c>
      <c r="EB17" s="28">
        <v>0.99</v>
      </c>
      <c r="EC17" s="28">
        <v>0.99</v>
      </c>
      <c r="ED17" s="28">
        <v>0.99</v>
      </c>
      <c r="EE17" s="28">
        <v>0.99</v>
      </c>
      <c r="EF17" s="28">
        <v>1</v>
      </c>
      <c r="EG17" s="28">
        <v>1</v>
      </c>
      <c r="EH17" s="28">
        <v>1</v>
      </c>
      <c r="EI17" s="28">
        <v>0.9</v>
      </c>
      <c r="EJ17" s="28">
        <v>0.9</v>
      </c>
      <c r="EK17" s="28">
        <v>0.9</v>
      </c>
      <c r="EL17" s="28">
        <v>0.9</v>
      </c>
      <c r="EM17" s="28">
        <v>0.94469999999999998</v>
      </c>
      <c r="EN17" s="28">
        <v>0.81</v>
      </c>
      <c r="EO17" s="28">
        <v>0.91</v>
      </c>
      <c r="EP17" s="28">
        <v>0.91</v>
      </c>
      <c r="EQ17" s="28">
        <v>0.74</v>
      </c>
      <c r="ER17" s="28">
        <v>0.92169999999999996</v>
      </c>
      <c r="ES17" s="28">
        <v>0.93589999999999995</v>
      </c>
      <c r="ET17" s="28">
        <v>0.77</v>
      </c>
      <c r="EU17" s="28">
        <v>0.82</v>
      </c>
      <c r="EV17" s="28">
        <v>0.9</v>
      </c>
      <c r="EW17" s="28">
        <v>0.95</v>
      </c>
    </row>
    <row r="18" spans="1:153" ht="14" x14ac:dyDescent="0.2">
      <c r="A18" s="28" t="s">
        <v>326</v>
      </c>
      <c r="B18" s="28" t="s">
        <v>345</v>
      </c>
      <c r="C18" s="28">
        <v>0.46600000000000003</v>
      </c>
      <c r="D18" s="28">
        <v>0.46600000000000003</v>
      </c>
      <c r="E18" s="28">
        <v>0.46600000000000003</v>
      </c>
      <c r="F18" s="28">
        <v>0.46600000000000003</v>
      </c>
      <c r="G18" s="28">
        <v>4.5999999999999999E-2</v>
      </c>
      <c r="H18" s="28">
        <v>4.5999999999999999E-2</v>
      </c>
      <c r="I18" s="28">
        <v>4.5999999999999999E-2</v>
      </c>
      <c r="J18" s="28">
        <v>4.5999999999999999E-2</v>
      </c>
      <c r="K18" s="28">
        <v>4.5999999999999999E-2</v>
      </c>
      <c r="L18" s="28">
        <v>4.5999999999999999E-2</v>
      </c>
      <c r="M18" s="28">
        <v>4.5999999999999999E-2</v>
      </c>
      <c r="N18" s="28">
        <v>4.5999999999999999E-2</v>
      </c>
      <c r="O18" s="28">
        <v>4.5999999999999999E-2</v>
      </c>
      <c r="P18" s="28">
        <v>4.5999999999999999E-2</v>
      </c>
      <c r="Q18" s="28">
        <v>4.5999999999999999E-2</v>
      </c>
      <c r="R18" s="28">
        <v>4.5999999999999999E-2</v>
      </c>
      <c r="S18" s="28">
        <v>4.5999999999999999E-2</v>
      </c>
      <c r="T18" s="28">
        <v>4.5999999999999999E-2</v>
      </c>
      <c r="U18" s="28">
        <v>4.5999999999999999E-2</v>
      </c>
      <c r="V18" s="28">
        <v>4.5999999999999999E-2</v>
      </c>
      <c r="W18" s="28">
        <v>4.5999999999999999E-2</v>
      </c>
      <c r="X18" s="28">
        <v>4.5999999999999999E-2</v>
      </c>
      <c r="Y18" s="28">
        <v>4.5999999999999999E-2</v>
      </c>
      <c r="Z18" s="28">
        <v>4.5999999999999999E-2</v>
      </c>
      <c r="AA18" s="28">
        <v>4.5999999999999999E-2</v>
      </c>
      <c r="AB18" s="28">
        <v>4.5999999999999999E-2</v>
      </c>
      <c r="AC18" s="28">
        <v>4.5999999999999999E-2</v>
      </c>
      <c r="AD18" s="28">
        <v>4.5999999999999999E-2</v>
      </c>
      <c r="AE18" s="28">
        <v>0.187</v>
      </c>
      <c r="AF18" s="28">
        <v>0.187</v>
      </c>
      <c r="AG18" s="28">
        <v>0.187</v>
      </c>
      <c r="AH18" s="28">
        <v>0.187</v>
      </c>
      <c r="AI18" s="28">
        <v>0.187</v>
      </c>
      <c r="AJ18" s="28">
        <v>0.187</v>
      </c>
      <c r="AK18" s="28">
        <v>0.187</v>
      </c>
      <c r="AL18" s="28">
        <v>0.187</v>
      </c>
      <c r="AM18" s="28">
        <v>0.187</v>
      </c>
      <c r="AN18" s="28">
        <v>0.187</v>
      </c>
      <c r="AO18" s="28">
        <v>0.187</v>
      </c>
      <c r="AP18" s="28">
        <v>0.187</v>
      </c>
      <c r="AQ18" s="28">
        <v>0.315</v>
      </c>
      <c r="AR18" s="28">
        <v>0.28999999999999998</v>
      </c>
      <c r="AS18" s="28">
        <v>0.48</v>
      </c>
      <c r="AT18" s="28">
        <v>0.48</v>
      </c>
      <c r="AU18" s="28">
        <v>4.0999999999999995E-2</v>
      </c>
      <c r="AV18" s="28">
        <v>0.54200000000000004</v>
      </c>
      <c r="AW18" s="28">
        <v>0.54200000000000004</v>
      </c>
      <c r="AX18" s="28">
        <v>0.49</v>
      </c>
      <c r="AY18" s="28">
        <v>0.49</v>
      </c>
      <c r="AZ18" s="28">
        <v>0.435</v>
      </c>
      <c r="BA18" s="28">
        <v>0.49</v>
      </c>
      <c r="BB18" s="28">
        <v>0.49</v>
      </c>
      <c r="BC18" s="28">
        <v>0.36066666666666669</v>
      </c>
      <c r="BD18" s="28">
        <v>0.44</v>
      </c>
      <c r="BE18" s="28">
        <v>0.44</v>
      </c>
      <c r="BF18" s="28">
        <v>0.63600000000000001</v>
      </c>
      <c r="BG18" s="28">
        <v>0.63600000000000001</v>
      </c>
      <c r="BH18" s="28">
        <v>0.63600000000000001</v>
      </c>
      <c r="BI18" s="28">
        <v>0.63600000000000001</v>
      </c>
      <c r="BJ18" s="28">
        <v>0.63600000000000001</v>
      </c>
      <c r="BK18" s="28">
        <v>0.63600000000000001</v>
      </c>
      <c r="BL18" s="28">
        <v>0.46600000000000003</v>
      </c>
      <c r="BM18" s="28">
        <v>0.46600000000000003</v>
      </c>
      <c r="BN18" s="28">
        <v>0.46600000000000003</v>
      </c>
      <c r="BO18" s="28">
        <v>0.46600000000000003</v>
      </c>
      <c r="BP18" s="28">
        <v>0.54200000000000004</v>
      </c>
      <c r="BQ18" s="28">
        <v>0.54200000000000004</v>
      </c>
      <c r="BR18" s="28">
        <v>0.63400000000000001</v>
      </c>
      <c r="BS18" s="28">
        <v>0.63400000000000001</v>
      </c>
      <c r="BT18" s="28">
        <v>0.63400000000000001</v>
      </c>
      <c r="BU18" s="28">
        <v>0.63400000000000001</v>
      </c>
      <c r="BV18" s="28">
        <v>0.63400000000000001</v>
      </c>
      <c r="BW18" s="28">
        <v>0.63400000000000001</v>
      </c>
      <c r="BX18" s="28">
        <v>3.5000000000000003E-2</v>
      </c>
      <c r="BY18" s="28">
        <v>3.5000000000000003E-2</v>
      </c>
      <c r="BZ18" s="28">
        <v>0.159</v>
      </c>
      <c r="CA18" s="28">
        <v>0.159</v>
      </c>
      <c r="CB18" s="28">
        <v>0.159</v>
      </c>
      <c r="CC18" s="28">
        <v>0.159</v>
      </c>
      <c r="CD18" s="28">
        <v>0.159</v>
      </c>
      <c r="CE18" s="28">
        <v>0.159</v>
      </c>
      <c r="CF18" s="28">
        <v>0.106</v>
      </c>
      <c r="CG18" s="28">
        <v>0.106</v>
      </c>
      <c r="CH18" s="28">
        <f>AVERAGE(0.259,0.434)</f>
        <v>0.34650000000000003</v>
      </c>
      <c r="CI18" s="28">
        <v>4.1000000000000002E-2</v>
      </c>
      <c r="CJ18" s="28">
        <f>AVERAGE(0.13,0.5645)</f>
        <v>0.34725</v>
      </c>
      <c r="CK18" s="28">
        <f>AVERAGE(0.23,0.2275)</f>
        <v>0.22875000000000001</v>
      </c>
      <c r="CL18" s="28">
        <f>AVERAGE(0.23,0.2275)</f>
        <v>0.22875000000000001</v>
      </c>
      <c r="CM18" s="28">
        <f>AVERAGE(0.23,0.2275)</f>
        <v>0.22875000000000001</v>
      </c>
      <c r="CN18" s="28">
        <f>AVERAGE(0.23,0.2275)</f>
        <v>0.22875000000000001</v>
      </c>
      <c r="CO18" s="28">
        <f>AVERAGE(0.23,0.2275)</f>
        <v>0.22875000000000001</v>
      </c>
      <c r="CP18" s="28">
        <v>5.8000000000000003E-2</v>
      </c>
      <c r="CQ18" s="28">
        <v>5.8000000000000003E-2</v>
      </c>
      <c r="CR18" s="28">
        <v>5.8000000000000003E-2</v>
      </c>
      <c r="CS18" s="28">
        <v>5.8000000000000003E-2</v>
      </c>
      <c r="CT18" s="28">
        <v>5.8000000000000003E-2</v>
      </c>
      <c r="CU18" s="28">
        <v>0.48699999999999999</v>
      </c>
      <c r="CV18" s="28">
        <v>0.48699999999999999</v>
      </c>
      <c r="CW18" s="28">
        <v>0.48699999999999999</v>
      </c>
      <c r="CX18" s="28">
        <v>0.48299999999999998</v>
      </c>
      <c r="CY18" s="28">
        <v>0.48299999999999998</v>
      </c>
      <c r="CZ18" s="28">
        <v>0.48299999999999998</v>
      </c>
      <c r="DA18" s="28">
        <v>0.48299999999999998</v>
      </c>
      <c r="DB18" s="28">
        <v>0.48299999999999998</v>
      </c>
      <c r="DC18" s="28">
        <v>0.48299999999999998</v>
      </c>
      <c r="DD18" s="28">
        <v>0.28999999999999998</v>
      </c>
      <c r="DE18" s="28">
        <v>0.28999999999999998</v>
      </c>
      <c r="DF18" s="28">
        <v>0.28999999999999998</v>
      </c>
      <c r="DG18" s="28">
        <v>0.28999999999999998</v>
      </c>
      <c r="DH18" s="28">
        <v>0.28999999999999998</v>
      </c>
      <c r="DI18" s="28">
        <v>0.28999999999999998</v>
      </c>
      <c r="DJ18" s="28">
        <v>0.312</v>
      </c>
      <c r="DK18" s="28">
        <v>1.2E-2</v>
      </c>
      <c r="DL18" s="28">
        <v>1.2E-2</v>
      </c>
      <c r="DM18" s="28">
        <v>0.46100000000000002</v>
      </c>
      <c r="DN18" s="28">
        <v>2.9714285714285714E-2</v>
      </c>
      <c r="DO18" s="28">
        <v>2.9714285714285714E-2</v>
      </c>
      <c r="DP18" s="28">
        <v>2.9714285714285714E-2</v>
      </c>
      <c r="DQ18" s="28">
        <v>2.9714285714285714E-2</v>
      </c>
      <c r="DR18" s="28">
        <v>2.9714285714285714E-2</v>
      </c>
      <c r="DS18" s="28">
        <v>2.9714285714285714E-2</v>
      </c>
      <c r="DT18" s="28">
        <v>2.9714285714285714E-2</v>
      </c>
      <c r="DU18" s="28">
        <v>2.9714285714285714E-2</v>
      </c>
      <c r="DV18" s="28">
        <v>0.313</v>
      </c>
      <c r="DW18" s="28">
        <v>0.313</v>
      </c>
      <c r="DX18" s="28">
        <v>0.313</v>
      </c>
      <c r="DY18" s="28">
        <v>5.1999999999999998E-2</v>
      </c>
      <c r="DZ18" s="28">
        <v>5.1999999999999998E-2</v>
      </c>
      <c r="EA18" s="28">
        <v>5.1999999999999998E-2</v>
      </c>
      <c r="EB18" s="28">
        <v>0.187</v>
      </c>
      <c r="EC18" s="28">
        <v>0.187</v>
      </c>
      <c r="ED18" s="28">
        <v>0.187</v>
      </c>
      <c r="EE18" s="28">
        <v>0.187</v>
      </c>
      <c r="EF18" s="28">
        <v>0.17799999999999999</v>
      </c>
      <c r="EG18" s="28">
        <v>3.6999999999999998E-2</v>
      </c>
      <c r="EH18" s="28">
        <v>0.48299999999999998</v>
      </c>
      <c r="EI18" s="28">
        <v>3.9E-2</v>
      </c>
      <c r="EJ18" s="28">
        <v>3.9E-2</v>
      </c>
      <c r="EK18" s="28">
        <v>3.9E-2</v>
      </c>
      <c r="EL18" s="28">
        <v>3.9E-2</v>
      </c>
      <c r="EM18" s="28">
        <v>0.54200000000000004</v>
      </c>
      <c r="EN18" s="28">
        <v>0.54500000000000004</v>
      </c>
      <c r="EO18" s="28">
        <v>4.9000000000000002E-2</v>
      </c>
      <c r="EP18" s="28">
        <v>0.184</v>
      </c>
      <c r="EQ18" s="28">
        <f>AVERAGE(0.014,0.023)</f>
        <v>1.8499999999999999E-2</v>
      </c>
      <c r="ER18" s="28">
        <v>0.54200000000000004</v>
      </c>
      <c r="ES18" s="28">
        <v>0.29399999999999998</v>
      </c>
      <c r="ET18" s="28">
        <v>0.27209090909090899</v>
      </c>
      <c r="EU18" s="28">
        <v>0.49</v>
      </c>
      <c r="EV18" s="28">
        <v>0.182</v>
      </c>
      <c r="EW18" s="28">
        <v>5.1999999999999998E-2</v>
      </c>
    </row>
    <row r="19" spans="1:153" ht="14" x14ac:dyDescent="0.2">
      <c r="A19" s="28" t="s">
        <v>327</v>
      </c>
      <c r="B19" s="28" t="s">
        <v>345</v>
      </c>
      <c r="C19" s="28">
        <v>0.52300000000000002</v>
      </c>
      <c r="D19" s="28">
        <v>0.52300000000000002</v>
      </c>
      <c r="E19" s="28">
        <v>0.52300000000000002</v>
      </c>
      <c r="F19" s="28">
        <v>0.52300000000000002</v>
      </c>
      <c r="G19" s="28">
        <v>0.28399999999999997</v>
      </c>
      <c r="H19" s="28">
        <v>0.28399999999999997</v>
      </c>
      <c r="I19" s="28">
        <v>0.28399999999999997</v>
      </c>
      <c r="J19" s="28">
        <v>0.28399999999999997</v>
      </c>
      <c r="K19" s="28">
        <v>0.28399999999999997</v>
      </c>
      <c r="L19" s="28">
        <v>0.28399999999999997</v>
      </c>
      <c r="M19" s="28">
        <v>0.28399999999999997</v>
      </c>
      <c r="N19" s="28">
        <v>0.28399999999999997</v>
      </c>
      <c r="O19" s="28">
        <v>0.28399999999999997</v>
      </c>
      <c r="P19" s="28">
        <v>0.28399999999999997</v>
      </c>
      <c r="Q19" s="28">
        <v>0.28399999999999997</v>
      </c>
      <c r="R19" s="28">
        <v>0.28399999999999997</v>
      </c>
      <c r="S19" s="28">
        <v>0.28399999999999997</v>
      </c>
      <c r="T19" s="28">
        <v>0.28399999999999997</v>
      </c>
      <c r="U19" s="28">
        <v>0.28399999999999997</v>
      </c>
      <c r="V19" s="28">
        <v>0.28399999999999997</v>
      </c>
      <c r="W19" s="28">
        <v>0.28399999999999997</v>
      </c>
      <c r="X19" s="28">
        <v>0.28399999999999997</v>
      </c>
      <c r="Y19" s="28">
        <v>0.28399999999999997</v>
      </c>
      <c r="Z19" s="28">
        <v>0.28399999999999997</v>
      </c>
      <c r="AA19" s="28">
        <v>0.28399999999999997</v>
      </c>
      <c r="AB19" s="28">
        <v>0.28399999999999997</v>
      </c>
      <c r="AC19" s="28">
        <v>0.28399999999999997</v>
      </c>
      <c r="AD19" s="28">
        <v>0.28399999999999997</v>
      </c>
      <c r="AE19" s="28">
        <v>0.29399999999999998</v>
      </c>
      <c r="AF19" s="28">
        <v>0.29399999999999998</v>
      </c>
      <c r="AG19" s="28">
        <v>0.29399999999999998</v>
      </c>
      <c r="AH19" s="28">
        <v>0.29399999999999998</v>
      </c>
      <c r="AI19" s="28">
        <v>0.29399999999999998</v>
      </c>
      <c r="AJ19" s="28">
        <v>0.29399999999999998</v>
      </c>
      <c r="AK19" s="28">
        <v>0.29399999999999998</v>
      </c>
      <c r="AL19" s="28">
        <v>0.29399999999999998</v>
      </c>
      <c r="AM19" s="28">
        <v>0.29399999999999998</v>
      </c>
      <c r="AN19" s="28">
        <v>0.29399999999999998</v>
      </c>
      <c r="AO19" s="28">
        <v>0.29399999999999998</v>
      </c>
      <c r="AP19" s="28">
        <v>0.29399999999999998</v>
      </c>
      <c r="AQ19" s="28">
        <v>0.41600000000000004</v>
      </c>
      <c r="AR19" s="28">
        <v>0.34899999999999998</v>
      </c>
      <c r="AS19" s="28">
        <v>0.51200000000000001</v>
      </c>
      <c r="AT19" s="28">
        <v>0.51200000000000001</v>
      </c>
      <c r="AU19" s="28">
        <v>0.25700000000000001</v>
      </c>
      <c r="AV19" s="28">
        <v>0.63900000000000001</v>
      </c>
      <c r="AW19" s="28">
        <v>0.63900000000000001</v>
      </c>
      <c r="AX19" s="28">
        <v>0.61499999999999999</v>
      </c>
      <c r="AY19" s="28">
        <v>0.61499999999999999</v>
      </c>
      <c r="AZ19" s="28">
        <v>0.54100000000000004</v>
      </c>
      <c r="BA19" s="28">
        <v>0.61499999999999999</v>
      </c>
      <c r="BB19" s="28">
        <v>0.61499999999999999</v>
      </c>
      <c r="BC19" s="28">
        <v>0.4906666666666667</v>
      </c>
      <c r="BD19" s="28">
        <v>0.52800000000000002</v>
      </c>
      <c r="BE19" s="28">
        <v>0.52800000000000002</v>
      </c>
      <c r="BF19" s="28">
        <v>0.63700000000000001</v>
      </c>
      <c r="BG19" s="28">
        <v>0.63700000000000001</v>
      </c>
      <c r="BH19" s="28">
        <v>0.63700000000000001</v>
      </c>
      <c r="BI19" s="28">
        <v>0.63700000000000001</v>
      </c>
      <c r="BJ19" s="28">
        <v>0.63700000000000001</v>
      </c>
      <c r="BK19" s="28">
        <v>0.63700000000000001</v>
      </c>
      <c r="BL19" s="28">
        <v>0.52300000000000002</v>
      </c>
      <c r="BM19" s="28">
        <v>0.52300000000000002</v>
      </c>
      <c r="BN19" s="28">
        <v>0.52300000000000002</v>
      </c>
      <c r="BO19" s="28">
        <v>0.52300000000000002</v>
      </c>
      <c r="BP19" s="28">
        <v>0.63900000000000001</v>
      </c>
      <c r="BQ19" s="28">
        <v>0.63900000000000001</v>
      </c>
      <c r="BR19" s="28">
        <v>0.64700000000000002</v>
      </c>
      <c r="BS19" s="28">
        <v>0.64700000000000002</v>
      </c>
      <c r="BT19" s="28">
        <v>0.64700000000000002</v>
      </c>
      <c r="BU19" s="28">
        <v>0.64700000000000002</v>
      </c>
      <c r="BV19" s="28">
        <v>0.64700000000000002</v>
      </c>
      <c r="BW19" s="28">
        <v>0.64700000000000002</v>
      </c>
      <c r="BX19" s="28">
        <v>0.27300000000000002</v>
      </c>
      <c r="BY19" s="28">
        <v>0.27300000000000002</v>
      </c>
      <c r="BZ19" s="28">
        <v>0.23899999999999999</v>
      </c>
      <c r="CA19" s="28">
        <v>0.23899999999999999</v>
      </c>
      <c r="CB19" s="28">
        <v>0.23899999999999999</v>
      </c>
      <c r="CC19" s="28">
        <v>0.23899999999999999</v>
      </c>
      <c r="CD19" s="28">
        <v>0.23899999999999999</v>
      </c>
      <c r="CE19" s="28">
        <v>0.23899999999999999</v>
      </c>
      <c r="CF19" s="28">
        <v>0.23699999999999999</v>
      </c>
      <c r="CG19" s="28">
        <v>0.23699999999999999</v>
      </c>
      <c r="CH19" s="28">
        <f>AVERAGE(0.443,0.576)</f>
        <v>0.50949999999999995</v>
      </c>
      <c r="CI19" s="28">
        <v>0.25700000000000001</v>
      </c>
      <c r="CJ19" s="28">
        <f>AVERAGE(0.676,0.387)</f>
        <v>0.53150000000000008</v>
      </c>
      <c r="CK19" s="28">
        <f>AVERAGE(0.2475,0.248)</f>
        <v>0.24775</v>
      </c>
      <c r="CL19" s="28">
        <f>AVERAGE(0.2475,0.248)</f>
        <v>0.24775</v>
      </c>
      <c r="CM19" s="28">
        <f>AVERAGE(0.2475,0.248)</f>
        <v>0.24775</v>
      </c>
      <c r="CN19" s="28">
        <f>AVERAGE(0.2475,0.248)</f>
        <v>0.24775</v>
      </c>
      <c r="CO19" s="28">
        <f>AVERAGE(0.2475,0.248)</f>
        <v>0.24775</v>
      </c>
      <c r="CP19" s="28">
        <v>0.18</v>
      </c>
      <c r="CQ19" s="28">
        <v>0.18</v>
      </c>
      <c r="CR19" s="28">
        <v>0.18</v>
      </c>
      <c r="CS19" s="28">
        <v>0.18</v>
      </c>
      <c r="CT19" s="28">
        <v>0.18</v>
      </c>
      <c r="CU19" s="28">
        <v>0.57199999999999995</v>
      </c>
      <c r="CV19" s="28">
        <v>0.57199999999999995</v>
      </c>
      <c r="CW19" s="28">
        <v>0.57199999999999995</v>
      </c>
      <c r="CX19" s="28">
        <v>0.501</v>
      </c>
      <c r="CY19" s="28">
        <v>0.501</v>
      </c>
      <c r="CZ19" s="28">
        <v>0.501</v>
      </c>
      <c r="DA19" s="28">
        <v>0.501</v>
      </c>
      <c r="DB19" s="28">
        <v>0.501</v>
      </c>
      <c r="DC19" s="28">
        <v>0.501</v>
      </c>
      <c r="DD19" s="28">
        <v>0.34899999999999998</v>
      </c>
      <c r="DE19" s="28">
        <v>0.34899999999999998</v>
      </c>
      <c r="DF19" s="28">
        <v>0.34899999999999998</v>
      </c>
      <c r="DG19" s="28">
        <v>0.34899999999999998</v>
      </c>
      <c r="DH19" s="28">
        <v>0.34899999999999998</v>
      </c>
      <c r="DI19" s="28">
        <v>0.34899999999999998</v>
      </c>
      <c r="DJ19" s="28">
        <v>0.41399999999999998</v>
      </c>
      <c r="DK19" s="28">
        <v>0.23799999999999999</v>
      </c>
      <c r="DL19" s="28">
        <v>0.23799999999999999</v>
      </c>
      <c r="DM19" s="28">
        <v>0.61599999999999999</v>
      </c>
      <c r="DN19" s="28">
        <v>0.27742857142857141</v>
      </c>
      <c r="DO19" s="28">
        <v>0.27742857142857141</v>
      </c>
      <c r="DP19" s="28">
        <v>0.27742857142857141</v>
      </c>
      <c r="DQ19" s="28">
        <v>0.27742857142857141</v>
      </c>
      <c r="DR19" s="28">
        <v>0.27742857142857141</v>
      </c>
      <c r="DS19" s="28">
        <v>0.27742857142857141</v>
      </c>
      <c r="DT19" s="28">
        <v>0.27742857142857141</v>
      </c>
      <c r="DU19" s="28">
        <v>0.27742857142857141</v>
      </c>
      <c r="DV19" s="28">
        <v>0.41399999999999998</v>
      </c>
      <c r="DW19" s="28">
        <v>0.41399999999999998</v>
      </c>
      <c r="DX19" s="28">
        <v>0.41399999999999998</v>
      </c>
      <c r="DY19" s="28">
        <v>5.8000000000000003E-2</v>
      </c>
      <c r="DZ19" s="28">
        <v>5.8000000000000003E-2</v>
      </c>
      <c r="EA19" s="28">
        <v>5.8000000000000003E-2</v>
      </c>
      <c r="EB19" s="28">
        <v>0.29399999999999998</v>
      </c>
      <c r="EC19" s="28">
        <v>0.29399999999999998</v>
      </c>
      <c r="ED19" s="28">
        <v>0.29399999999999998</v>
      </c>
      <c r="EE19" s="28">
        <v>0.29399999999999998</v>
      </c>
      <c r="EF19" s="28">
        <v>0.38</v>
      </c>
      <c r="EG19" s="28">
        <v>0.22700000000000001</v>
      </c>
      <c r="EH19" s="28">
        <v>0.501</v>
      </c>
      <c r="EI19" s="28">
        <v>0.247</v>
      </c>
      <c r="EJ19" s="28">
        <v>0.247</v>
      </c>
      <c r="EK19" s="28">
        <v>0.247</v>
      </c>
      <c r="EL19" s="28">
        <v>0.247</v>
      </c>
      <c r="EM19" s="28">
        <v>0.63900000000000001</v>
      </c>
      <c r="EN19" s="28">
        <v>0.54500000000000004</v>
      </c>
      <c r="EO19" s="28">
        <v>0.29099999999999998</v>
      </c>
      <c r="EP19" s="28">
        <v>0.34</v>
      </c>
      <c r="EQ19" s="28">
        <f>AVERAGE(0.041,0.053)</f>
        <v>4.7E-2</v>
      </c>
      <c r="ER19" s="28">
        <v>0.63900000000000001</v>
      </c>
      <c r="ES19" s="28">
        <v>0.29399999999999998</v>
      </c>
      <c r="ET19" s="28">
        <v>0.31463636363636399</v>
      </c>
      <c r="EU19" s="28">
        <v>0.61499999999999999</v>
      </c>
      <c r="EV19" s="28">
        <v>0.379</v>
      </c>
      <c r="EW19" s="28">
        <v>5.8000000000000003E-2</v>
      </c>
    </row>
    <row r="20" spans="1:153" ht="14" x14ac:dyDescent="0.2">
      <c r="A20" s="28" t="s">
        <v>9</v>
      </c>
      <c r="B20" s="28" t="s">
        <v>346</v>
      </c>
      <c r="C20" s="28">
        <v>44457</v>
      </c>
      <c r="D20" s="28">
        <v>971</v>
      </c>
      <c r="E20" s="28">
        <v>44457</v>
      </c>
      <c r="F20" s="28">
        <v>971</v>
      </c>
      <c r="G20" s="28">
        <v>4361</v>
      </c>
      <c r="H20" s="28">
        <v>4361</v>
      </c>
      <c r="I20" s="28">
        <v>8524</v>
      </c>
      <c r="J20" s="28">
        <v>8524</v>
      </c>
      <c r="K20" s="28">
        <v>3883</v>
      </c>
      <c r="L20" s="28">
        <v>3883</v>
      </c>
      <c r="M20" s="28">
        <v>5900</v>
      </c>
      <c r="N20" s="28">
        <v>5900</v>
      </c>
      <c r="O20" s="28">
        <v>4067</v>
      </c>
      <c r="P20" s="28">
        <v>4067</v>
      </c>
      <c r="Q20" s="28">
        <v>4400</v>
      </c>
      <c r="R20" s="28">
        <v>4400</v>
      </c>
      <c r="S20" s="28">
        <v>4361</v>
      </c>
      <c r="T20" s="28">
        <v>4361</v>
      </c>
      <c r="U20" s="28">
        <v>8524</v>
      </c>
      <c r="V20" s="28">
        <v>8524</v>
      </c>
      <c r="W20" s="28">
        <v>3883</v>
      </c>
      <c r="X20" s="28">
        <v>3883</v>
      </c>
      <c r="Y20" s="28">
        <v>5900</v>
      </c>
      <c r="Z20" s="28">
        <v>5900</v>
      </c>
      <c r="AA20" s="28">
        <v>4067</v>
      </c>
      <c r="AB20" s="28">
        <v>4067</v>
      </c>
      <c r="AC20" s="28">
        <v>4400</v>
      </c>
      <c r="AD20" s="28">
        <v>4400</v>
      </c>
      <c r="AE20" s="28">
        <v>16275</v>
      </c>
      <c r="AF20" s="28">
        <v>16275</v>
      </c>
      <c r="AG20" s="28">
        <v>32471</v>
      </c>
      <c r="AH20" s="28">
        <v>32471</v>
      </c>
      <c r="AI20" s="28">
        <v>30202</v>
      </c>
      <c r="AJ20" s="28">
        <v>30202</v>
      </c>
      <c r="AK20" s="28">
        <v>30358</v>
      </c>
      <c r="AL20" s="28">
        <v>30358</v>
      </c>
      <c r="AM20" s="28">
        <v>82796</v>
      </c>
      <c r="AN20" s="28">
        <v>82796</v>
      </c>
      <c r="AO20" s="28">
        <v>77382</v>
      </c>
      <c r="AP20" s="28">
        <v>77382</v>
      </c>
      <c r="AQ20" s="28">
        <v>4381</v>
      </c>
      <c r="AR20" s="28">
        <f>11132/0.95</f>
        <v>11717.894736842105</v>
      </c>
      <c r="AS20" s="28">
        <v>257540.34716550901</v>
      </c>
      <c r="AT20" s="28">
        <v>46611.278909743982</v>
      </c>
      <c r="AU20" s="28">
        <v>11918.2555422842</v>
      </c>
      <c r="AV20" s="28">
        <v>39000</v>
      </c>
      <c r="AW20" s="28">
        <v>3000</v>
      </c>
      <c r="AX20" s="32">
        <v>66410872</v>
      </c>
      <c r="AY20" s="32">
        <v>38873509</v>
      </c>
      <c r="AZ20" s="28">
        <v>2948962</v>
      </c>
      <c r="BA20" s="28">
        <v>1</v>
      </c>
      <c r="BB20" s="28">
        <v>1</v>
      </c>
      <c r="BC20" s="28">
        <v>9142</v>
      </c>
      <c r="BD20" s="29">
        <v>14142</v>
      </c>
      <c r="BE20" s="29">
        <v>14721</v>
      </c>
      <c r="BF20" s="28">
        <v>32807451.292483699</v>
      </c>
      <c r="BG20" s="28">
        <v>36648424.62162938</v>
      </c>
      <c r="BH20" s="28">
        <v>39862496.491104618</v>
      </c>
      <c r="BI20" s="28">
        <v>38719006.957553647</v>
      </c>
      <c r="BJ20" s="28">
        <v>36619555.050869092</v>
      </c>
      <c r="BK20" s="28">
        <v>37811304.696313299</v>
      </c>
      <c r="BL20" s="28">
        <v>12600855.999999987</v>
      </c>
      <c r="BM20" s="28">
        <v>33104904.84153007</v>
      </c>
      <c r="BN20" s="28">
        <v>21694870</v>
      </c>
      <c r="BO20" s="28">
        <v>45422060</v>
      </c>
      <c r="BP20" s="29">
        <v>111202124</v>
      </c>
      <c r="BQ20" s="29">
        <v>630</v>
      </c>
      <c r="BR20" s="28">
        <v>2865</v>
      </c>
      <c r="BS20" s="28">
        <v>1120</v>
      </c>
      <c r="BT20" s="28">
        <v>6561</v>
      </c>
      <c r="BU20" s="28">
        <v>2865</v>
      </c>
      <c r="BV20" s="28">
        <v>1120</v>
      </c>
      <c r="BW20" s="28">
        <v>6561</v>
      </c>
      <c r="BX20" s="28">
        <v>1</v>
      </c>
      <c r="BY20" s="28">
        <v>1</v>
      </c>
      <c r="BZ20" s="28">
        <v>400</v>
      </c>
      <c r="CA20" s="28">
        <v>400</v>
      </c>
      <c r="CB20" s="28">
        <v>400</v>
      </c>
      <c r="CC20" s="28">
        <v>400</v>
      </c>
      <c r="CD20" s="28">
        <v>840</v>
      </c>
      <c r="CE20" s="28">
        <v>800</v>
      </c>
      <c r="CF20" s="28">
        <v>16363.432876712322</v>
      </c>
      <c r="CG20" s="28">
        <v>15482.475409836072</v>
      </c>
      <c r="CH20" s="28">
        <f>25600*0.87</f>
        <v>22272</v>
      </c>
      <c r="CI20" s="28">
        <v>4974</v>
      </c>
      <c r="CJ20" s="28">
        <v>4707</v>
      </c>
      <c r="CK20" s="28">
        <v>999</v>
      </c>
      <c r="CL20" s="28">
        <v>1046</v>
      </c>
      <c r="CM20" s="28">
        <v>154</v>
      </c>
      <c r="CN20" s="28">
        <v>3</v>
      </c>
      <c r="CO20" s="28">
        <v>643</v>
      </c>
      <c r="CP20" s="28">
        <v>270</v>
      </c>
      <c r="CQ20" s="28">
        <v>269</v>
      </c>
      <c r="CR20" s="28">
        <v>735</v>
      </c>
      <c r="CS20" s="28">
        <v>1112</v>
      </c>
      <c r="CT20" s="28">
        <v>4193</v>
      </c>
      <c r="CU20" s="28">
        <v>91</v>
      </c>
      <c r="CV20" s="28">
        <v>3893</v>
      </c>
      <c r="CW20" s="28">
        <v>5332</v>
      </c>
      <c r="CX20" s="29">
        <v>339273</v>
      </c>
      <c r="CY20" s="29">
        <v>188870</v>
      </c>
      <c r="CZ20" s="29">
        <v>1421200</v>
      </c>
      <c r="DA20" s="29">
        <v>678170</v>
      </c>
      <c r="DB20" s="29">
        <v>678170</v>
      </c>
      <c r="DC20" s="29">
        <v>680028</v>
      </c>
      <c r="DD20" s="29">
        <v>8943</v>
      </c>
      <c r="DE20" s="29">
        <v>245402</v>
      </c>
      <c r="DF20" s="29">
        <v>452691</v>
      </c>
      <c r="DG20" s="29">
        <v>77076</v>
      </c>
      <c r="DH20" s="29">
        <v>249538</v>
      </c>
      <c r="DI20" s="29">
        <v>538193</v>
      </c>
      <c r="DJ20" s="29">
        <v>1</v>
      </c>
      <c r="DK20" s="29">
        <v>25500</v>
      </c>
      <c r="DL20" s="29">
        <v>1</v>
      </c>
      <c r="DM20" s="29">
        <v>1</v>
      </c>
      <c r="DN20" s="29">
        <v>36683</v>
      </c>
      <c r="DO20" s="29">
        <v>64909</v>
      </c>
      <c r="DP20" s="29">
        <v>2865</v>
      </c>
      <c r="DQ20" s="29">
        <v>240140</v>
      </c>
      <c r="DR20" s="29">
        <v>3782</v>
      </c>
      <c r="DS20" s="29">
        <v>260306</v>
      </c>
      <c r="DT20" s="29">
        <v>285673</v>
      </c>
      <c r="DU20" s="29">
        <v>280320</v>
      </c>
      <c r="DV20" s="29">
        <v>1</v>
      </c>
      <c r="DW20" s="29">
        <v>1</v>
      </c>
      <c r="DX20" s="29">
        <v>1</v>
      </c>
      <c r="DY20" s="29">
        <v>1787</v>
      </c>
      <c r="DZ20" s="29">
        <v>1743</v>
      </c>
      <c r="EA20" s="29">
        <v>1743</v>
      </c>
      <c r="EB20" s="29">
        <v>77161</v>
      </c>
      <c r="EC20" s="29">
        <v>582424</v>
      </c>
      <c r="ED20" s="29">
        <v>53641</v>
      </c>
      <c r="EE20" s="29">
        <v>5623</v>
      </c>
      <c r="EF20" s="28">
        <v>1</v>
      </c>
      <c r="EG20" s="28">
        <v>1</v>
      </c>
      <c r="EH20" s="28">
        <v>1</v>
      </c>
      <c r="EI20" s="28">
        <v>170735.50746268657</v>
      </c>
      <c r="EJ20" s="28">
        <v>586364.36906377203</v>
      </c>
      <c r="EK20" s="28">
        <v>441497.87788331066</v>
      </c>
      <c r="EL20" s="28">
        <v>17246.010854816825</v>
      </c>
      <c r="EM20" s="28">
        <v>1</v>
      </c>
      <c r="EN20" s="28">
        <v>377291</v>
      </c>
      <c r="EO20" s="28">
        <v>1733</v>
      </c>
      <c r="EP20" s="28">
        <v>3013310</v>
      </c>
      <c r="EQ20" s="28">
        <v>11079280</v>
      </c>
      <c r="ER20" s="28">
        <v>225</v>
      </c>
      <c r="ES20" s="28">
        <v>57</v>
      </c>
      <c r="ET20" s="28">
        <v>1229.9000000000001</v>
      </c>
      <c r="EU20" s="28">
        <v>18752</v>
      </c>
      <c r="EV20" s="28">
        <v>548</v>
      </c>
      <c r="EW20" s="28">
        <v>649</v>
      </c>
    </row>
    <row r="21" spans="1:153" ht="14" x14ac:dyDescent="0.2">
      <c r="A21" s="28" t="s">
        <v>10</v>
      </c>
      <c r="B21" s="28" t="s">
        <v>347</v>
      </c>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v>1</v>
      </c>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row>
    <row r="22" spans="1:153" ht="14" x14ac:dyDescent="0.2">
      <c r="A22" s="28" t="s">
        <v>11</v>
      </c>
      <c r="B22" s="28" t="s">
        <v>348</v>
      </c>
      <c r="C22" s="28">
        <v>197.1</v>
      </c>
      <c r="D22" s="28">
        <v>197.1</v>
      </c>
      <c r="E22" s="28">
        <v>365</v>
      </c>
      <c r="F22" s="28">
        <v>197.1</v>
      </c>
      <c r="G22" s="28">
        <v>152</v>
      </c>
      <c r="H22" s="28">
        <v>153</v>
      </c>
      <c r="I22" s="28">
        <v>152</v>
      </c>
      <c r="J22" s="28">
        <v>153</v>
      </c>
      <c r="K22" s="28">
        <v>152</v>
      </c>
      <c r="L22" s="28">
        <v>153</v>
      </c>
      <c r="M22" s="28">
        <v>152</v>
      </c>
      <c r="N22" s="28">
        <v>153</v>
      </c>
      <c r="O22" s="28">
        <v>152</v>
      </c>
      <c r="P22" s="28">
        <v>153</v>
      </c>
      <c r="Q22" s="28">
        <v>152</v>
      </c>
      <c r="R22" s="28">
        <v>153</v>
      </c>
      <c r="S22" s="28">
        <v>153</v>
      </c>
      <c r="T22" s="28">
        <v>212</v>
      </c>
      <c r="U22" s="28">
        <v>153</v>
      </c>
      <c r="V22" s="28">
        <v>212</v>
      </c>
      <c r="W22" s="28">
        <v>153</v>
      </c>
      <c r="X22" s="28">
        <v>212</v>
      </c>
      <c r="Y22" s="28">
        <v>153</v>
      </c>
      <c r="Z22" s="28">
        <v>212</v>
      </c>
      <c r="AA22" s="28">
        <v>153</v>
      </c>
      <c r="AB22" s="28">
        <v>212</v>
      </c>
      <c r="AC22" s="28">
        <v>153</v>
      </c>
      <c r="AD22" s="28">
        <v>212</v>
      </c>
      <c r="AE22" s="28">
        <v>121</v>
      </c>
      <c r="AF22" s="28">
        <v>243</v>
      </c>
      <c r="AG22" s="28">
        <v>121</v>
      </c>
      <c r="AH22" s="28">
        <v>243</v>
      </c>
      <c r="AI22" s="28">
        <v>121</v>
      </c>
      <c r="AJ22" s="28">
        <v>243</v>
      </c>
      <c r="AK22" s="28">
        <v>121</v>
      </c>
      <c r="AL22" s="28">
        <v>243</v>
      </c>
      <c r="AM22" s="28">
        <v>121</v>
      </c>
      <c r="AN22" s="28">
        <v>243</v>
      </c>
      <c r="AO22" s="28">
        <v>121</v>
      </c>
      <c r="AP22" s="28">
        <v>243</v>
      </c>
      <c r="AQ22" s="28">
        <v>257.39999999999998</v>
      </c>
      <c r="AR22" s="28">
        <v>365</v>
      </c>
      <c r="AS22" s="28">
        <v>282.69839363730722</v>
      </c>
      <c r="AT22" s="28">
        <v>282.69839363730722</v>
      </c>
      <c r="AU22" s="28">
        <v>347</v>
      </c>
      <c r="AV22" s="28">
        <v>365</v>
      </c>
      <c r="AW22" s="28">
        <v>365</v>
      </c>
      <c r="AX22" s="28">
        <v>1</v>
      </c>
      <c r="AY22" s="28">
        <v>1</v>
      </c>
      <c r="AZ22" s="28">
        <v>1</v>
      </c>
      <c r="BA22" s="29">
        <v>4460533</v>
      </c>
      <c r="BB22" s="29">
        <v>4460533</v>
      </c>
      <c r="BC22" s="28">
        <v>366</v>
      </c>
      <c r="BD22" s="28">
        <v>246</v>
      </c>
      <c r="BE22" s="28">
        <v>365</v>
      </c>
      <c r="BF22" s="28">
        <v>1</v>
      </c>
      <c r="BG22" s="28">
        <v>1</v>
      </c>
      <c r="BH22" s="28">
        <v>1</v>
      </c>
      <c r="BI22" s="28">
        <v>1</v>
      </c>
      <c r="BJ22" s="28">
        <v>1</v>
      </c>
      <c r="BK22" s="28">
        <v>1</v>
      </c>
      <c r="BL22" s="28">
        <v>1</v>
      </c>
      <c r="BM22" s="28">
        <v>1</v>
      </c>
      <c r="BN22" s="28">
        <v>1</v>
      </c>
      <c r="BO22" s="28">
        <v>1</v>
      </c>
      <c r="BP22" s="28">
        <v>1</v>
      </c>
      <c r="BQ22" s="28">
        <v>370606</v>
      </c>
      <c r="BR22" s="28">
        <v>181</v>
      </c>
      <c r="BS22" s="28">
        <v>181</v>
      </c>
      <c r="BT22" s="28">
        <v>181</v>
      </c>
      <c r="BU22" s="28">
        <v>184</v>
      </c>
      <c r="BV22" s="28">
        <v>184</v>
      </c>
      <c r="BW22" s="28">
        <v>184</v>
      </c>
      <c r="BX22" s="28">
        <v>365</v>
      </c>
      <c r="BY22" s="28">
        <v>365</v>
      </c>
      <c r="BZ22" s="28">
        <v>365</v>
      </c>
      <c r="CA22" s="28">
        <v>365</v>
      </c>
      <c r="CB22" s="28">
        <v>365</v>
      </c>
      <c r="CC22" s="28">
        <v>365</v>
      </c>
      <c r="CD22" s="28">
        <v>365</v>
      </c>
      <c r="CE22" s="28">
        <v>365</v>
      </c>
      <c r="CF22" s="28">
        <v>365</v>
      </c>
      <c r="CG22" s="28">
        <v>365</v>
      </c>
      <c r="CH22" s="28">
        <v>448</v>
      </c>
      <c r="CI22" s="28">
        <v>513</v>
      </c>
      <c r="CJ22" s="28">
        <v>365</v>
      </c>
      <c r="CK22" s="28">
        <v>365</v>
      </c>
      <c r="CL22" s="28">
        <v>365</v>
      </c>
      <c r="CM22" s="28">
        <v>365</v>
      </c>
      <c r="CN22" s="28">
        <v>365</v>
      </c>
      <c r="CO22" s="28">
        <v>365</v>
      </c>
      <c r="CP22" s="28">
        <v>365</v>
      </c>
      <c r="CQ22" s="28">
        <v>365</v>
      </c>
      <c r="CR22" s="28">
        <v>365</v>
      </c>
      <c r="CS22" s="28">
        <v>365</v>
      </c>
      <c r="CT22" s="28">
        <v>365</v>
      </c>
      <c r="CU22" s="28">
        <v>365</v>
      </c>
      <c r="CV22" s="28">
        <v>365</v>
      </c>
      <c r="CW22" s="28">
        <v>365</v>
      </c>
      <c r="CX22" s="28">
        <v>1</v>
      </c>
      <c r="CY22" s="28">
        <v>1</v>
      </c>
      <c r="CZ22" s="28">
        <v>1</v>
      </c>
      <c r="DA22" s="28">
        <v>1</v>
      </c>
      <c r="DB22" s="28">
        <v>1</v>
      </c>
      <c r="DC22" s="28">
        <v>1</v>
      </c>
      <c r="DD22" s="28">
        <v>1</v>
      </c>
      <c r="DE22" s="28">
        <v>1</v>
      </c>
      <c r="DF22" s="28">
        <v>1</v>
      </c>
      <c r="DG22" s="28">
        <v>1</v>
      </c>
      <c r="DH22" s="28">
        <v>1</v>
      </c>
      <c r="DI22" s="28">
        <v>1</v>
      </c>
      <c r="DJ22" s="28">
        <v>1</v>
      </c>
      <c r="DK22" s="28">
        <v>365</v>
      </c>
      <c r="DL22" s="28">
        <v>365</v>
      </c>
      <c r="DM22" s="28">
        <v>365</v>
      </c>
      <c r="DN22" s="28">
        <v>1</v>
      </c>
      <c r="DO22" s="28">
        <v>1</v>
      </c>
      <c r="DP22" s="28">
        <v>1</v>
      </c>
      <c r="DQ22" s="28">
        <v>1</v>
      </c>
      <c r="DR22" s="28">
        <v>1</v>
      </c>
      <c r="DS22" s="28">
        <v>1</v>
      </c>
      <c r="DT22" s="28">
        <v>1</v>
      </c>
      <c r="DU22" s="28">
        <v>1</v>
      </c>
      <c r="DV22" s="28">
        <v>365</v>
      </c>
      <c r="DW22" s="28">
        <v>365</v>
      </c>
      <c r="DX22" s="28">
        <v>365</v>
      </c>
      <c r="DY22" s="28">
        <v>365</v>
      </c>
      <c r="DZ22" s="28">
        <v>365</v>
      </c>
      <c r="EA22" s="28">
        <v>365</v>
      </c>
      <c r="EB22" s="28">
        <v>365</v>
      </c>
      <c r="EC22" s="28">
        <v>365</v>
      </c>
      <c r="ED22" s="28">
        <v>365</v>
      </c>
      <c r="EE22" s="28">
        <v>365</v>
      </c>
      <c r="EF22" s="28">
        <v>365</v>
      </c>
      <c r="EG22" s="28">
        <v>365</v>
      </c>
      <c r="EH22" s="28">
        <v>365</v>
      </c>
      <c r="EI22" s="28">
        <v>1</v>
      </c>
      <c r="EJ22" s="28">
        <v>1</v>
      </c>
      <c r="EK22" s="28">
        <v>1</v>
      </c>
      <c r="EL22" s="28">
        <v>1</v>
      </c>
      <c r="EM22" s="28">
        <v>1</v>
      </c>
      <c r="EN22" s="28">
        <v>1</v>
      </c>
      <c r="EO22" s="28">
        <v>202.5</v>
      </c>
      <c r="EP22" s="28">
        <v>1</v>
      </c>
      <c r="EQ22" s="28">
        <v>1</v>
      </c>
      <c r="ER22" s="28">
        <v>318.29000000000002</v>
      </c>
      <c r="ES22" s="28">
        <v>365</v>
      </c>
      <c r="ET22" s="28">
        <v>365</v>
      </c>
      <c r="EU22" s="28">
        <f>365*0.447</f>
        <v>163.155</v>
      </c>
      <c r="EV22" s="28">
        <v>365</v>
      </c>
      <c r="EW22" s="28">
        <v>365</v>
      </c>
    </row>
    <row r="23" spans="1:153" ht="14" x14ac:dyDescent="0.2">
      <c r="A23" s="28" t="s">
        <v>365</v>
      </c>
      <c r="B23" s="28" t="s">
        <v>348</v>
      </c>
      <c r="C23" s="28"/>
      <c r="D23" s="28"/>
      <c r="E23" s="28"/>
      <c r="F23" s="28"/>
      <c r="G23" s="28">
        <v>0</v>
      </c>
      <c r="H23" s="28">
        <v>0</v>
      </c>
      <c r="I23" s="28">
        <v>0</v>
      </c>
      <c r="J23" s="28">
        <v>0</v>
      </c>
      <c r="K23" s="28">
        <v>0</v>
      </c>
      <c r="L23" s="28">
        <v>0</v>
      </c>
      <c r="M23" s="28">
        <v>0</v>
      </c>
      <c r="N23" s="28">
        <v>0</v>
      </c>
      <c r="O23" s="28">
        <v>0</v>
      </c>
      <c r="P23" s="28">
        <v>0</v>
      </c>
      <c r="Q23" s="28">
        <v>0</v>
      </c>
      <c r="R23" s="28">
        <v>0</v>
      </c>
      <c r="S23" s="28">
        <v>0</v>
      </c>
      <c r="T23" s="28">
        <v>0</v>
      </c>
      <c r="U23" s="28">
        <v>0</v>
      </c>
      <c r="V23" s="28">
        <v>0</v>
      </c>
      <c r="W23" s="28">
        <v>0</v>
      </c>
      <c r="X23" s="28">
        <v>0</v>
      </c>
      <c r="Y23" s="28">
        <v>0</v>
      </c>
      <c r="Z23" s="28">
        <v>0</v>
      </c>
      <c r="AA23" s="28">
        <v>0</v>
      </c>
      <c r="AB23" s="28">
        <v>0</v>
      </c>
      <c r="AC23" s="28">
        <v>0</v>
      </c>
      <c r="AD23" s="28">
        <v>0</v>
      </c>
      <c r="AE23" s="28">
        <v>0</v>
      </c>
      <c r="AF23" s="28">
        <v>0</v>
      </c>
      <c r="AG23" s="28">
        <v>0</v>
      </c>
      <c r="AH23" s="28">
        <v>0</v>
      </c>
      <c r="AI23" s="28">
        <v>0</v>
      </c>
      <c r="AJ23" s="28">
        <v>0</v>
      </c>
      <c r="AK23" s="28">
        <v>0</v>
      </c>
      <c r="AL23" s="28">
        <v>0</v>
      </c>
      <c r="AM23" s="28">
        <v>0</v>
      </c>
      <c r="AN23" s="28">
        <v>0</v>
      </c>
      <c r="AO23" s="28">
        <v>0</v>
      </c>
      <c r="AP23" s="28">
        <v>0</v>
      </c>
      <c r="AQ23" s="28">
        <v>0</v>
      </c>
      <c r="AR23" s="28">
        <v>0</v>
      </c>
      <c r="AS23" s="28">
        <v>0</v>
      </c>
      <c r="AT23" s="28">
        <v>0</v>
      </c>
      <c r="AU23" s="28">
        <v>1</v>
      </c>
      <c r="AV23" s="28"/>
      <c r="AW23" s="28"/>
      <c r="AX23" s="28"/>
      <c r="AY23" s="28"/>
      <c r="AZ23" s="28">
        <v>0</v>
      </c>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row>
    <row r="24" spans="1:153" ht="14" x14ac:dyDescent="0.2">
      <c r="A24" s="28" t="s">
        <v>949</v>
      </c>
      <c r="B24" s="28" t="s">
        <v>950</v>
      </c>
      <c r="C24" s="28">
        <f>C22*C20</f>
        <v>8762474.6999999993</v>
      </c>
      <c r="D24" s="28">
        <f t="shared" ref="D24:BO24" si="2">D22*D20</f>
        <v>191384.1</v>
      </c>
      <c r="E24" s="28">
        <f t="shared" si="2"/>
        <v>16226805</v>
      </c>
      <c r="F24" s="28">
        <f t="shared" si="2"/>
        <v>191384.1</v>
      </c>
      <c r="G24" s="28">
        <f t="shared" si="2"/>
        <v>662872</v>
      </c>
      <c r="H24" s="28">
        <f t="shared" si="2"/>
        <v>667233</v>
      </c>
      <c r="I24" s="28">
        <f t="shared" si="2"/>
        <v>1295648</v>
      </c>
      <c r="J24" s="28">
        <f t="shared" si="2"/>
        <v>1304172</v>
      </c>
      <c r="K24" s="28">
        <f t="shared" si="2"/>
        <v>590216</v>
      </c>
      <c r="L24" s="28">
        <f t="shared" si="2"/>
        <v>594099</v>
      </c>
      <c r="M24" s="28">
        <f t="shared" si="2"/>
        <v>896800</v>
      </c>
      <c r="N24" s="28">
        <f t="shared" si="2"/>
        <v>902700</v>
      </c>
      <c r="O24" s="28">
        <f t="shared" si="2"/>
        <v>618184</v>
      </c>
      <c r="P24" s="28">
        <f t="shared" si="2"/>
        <v>622251</v>
      </c>
      <c r="Q24" s="28">
        <f t="shared" si="2"/>
        <v>668800</v>
      </c>
      <c r="R24" s="28">
        <f t="shared" si="2"/>
        <v>673200</v>
      </c>
      <c r="S24" s="28">
        <f t="shared" si="2"/>
        <v>667233</v>
      </c>
      <c r="T24" s="28">
        <f t="shared" si="2"/>
        <v>924532</v>
      </c>
      <c r="U24" s="28">
        <f t="shared" si="2"/>
        <v>1304172</v>
      </c>
      <c r="V24" s="28">
        <f t="shared" si="2"/>
        <v>1807088</v>
      </c>
      <c r="W24" s="28">
        <f t="shared" si="2"/>
        <v>594099</v>
      </c>
      <c r="X24" s="28">
        <f t="shared" si="2"/>
        <v>823196</v>
      </c>
      <c r="Y24" s="28">
        <f t="shared" si="2"/>
        <v>902700</v>
      </c>
      <c r="Z24" s="28">
        <f t="shared" si="2"/>
        <v>1250800</v>
      </c>
      <c r="AA24" s="28">
        <f t="shared" si="2"/>
        <v>622251</v>
      </c>
      <c r="AB24" s="28">
        <f t="shared" si="2"/>
        <v>862204</v>
      </c>
      <c r="AC24" s="28">
        <f t="shared" si="2"/>
        <v>673200</v>
      </c>
      <c r="AD24" s="28">
        <f t="shared" si="2"/>
        <v>932800</v>
      </c>
      <c r="AE24" s="28">
        <f t="shared" si="2"/>
        <v>1969275</v>
      </c>
      <c r="AF24" s="28">
        <f t="shared" si="2"/>
        <v>3954825</v>
      </c>
      <c r="AG24" s="28">
        <f t="shared" si="2"/>
        <v>3928991</v>
      </c>
      <c r="AH24" s="28">
        <f t="shared" si="2"/>
        <v>7890453</v>
      </c>
      <c r="AI24" s="28">
        <f t="shared" si="2"/>
        <v>3654442</v>
      </c>
      <c r="AJ24" s="28">
        <f t="shared" si="2"/>
        <v>7339086</v>
      </c>
      <c r="AK24" s="28">
        <f t="shared" si="2"/>
        <v>3673318</v>
      </c>
      <c r="AL24" s="28">
        <f t="shared" si="2"/>
        <v>7376994</v>
      </c>
      <c r="AM24" s="28">
        <f t="shared" si="2"/>
        <v>10018316</v>
      </c>
      <c r="AN24" s="28">
        <f t="shared" si="2"/>
        <v>20119428</v>
      </c>
      <c r="AO24" s="28">
        <f t="shared" si="2"/>
        <v>9363222</v>
      </c>
      <c r="AP24" s="28">
        <f t="shared" si="2"/>
        <v>18803826</v>
      </c>
      <c r="AQ24" s="28">
        <f t="shared" si="2"/>
        <v>1127669.3999999999</v>
      </c>
      <c r="AR24" s="28">
        <f t="shared" si="2"/>
        <v>4277031.5789473681</v>
      </c>
      <c r="AS24" s="28">
        <f t="shared" si="2"/>
        <v>72806242.440483823</v>
      </c>
      <c r="AT24" s="28">
        <f t="shared" si="2"/>
        <v>13176933.67316512</v>
      </c>
      <c r="AU24" s="28">
        <f t="shared" si="2"/>
        <v>4135634.6731726173</v>
      </c>
      <c r="AV24" s="28">
        <f t="shared" si="2"/>
        <v>14235000</v>
      </c>
      <c r="AW24" s="28">
        <f t="shared" si="2"/>
        <v>1095000</v>
      </c>
      <c r="AX24" s="28">
        <f t="shared" si="2"/>
        <v>66410872</v>
      </c>
      <c r="AY24" s="28">
        <f t="shared" si="2"/>
        <v>38873509</v>
      </c>
      <c r="AZ24" s="28">
        <f t="shared" si="2"/>
        <v>2948962</v>
      </c>
      <c r="BA24" s="28">
        <f t="shared" si="2"/>
        <v>4460533</v>
      </c>
      <c r="BB24" s="28">
        <f t="shared" si="2"/>
        <v>4460533</v>
      </c>
      <c r="BC24" s="28">
        <f t="shared" si="2"/>
        <v>3345972</v>
      </c>
      <c r="BD24" s="28">
        <f t="shared" si="2"/>
        <v>3478932</v>
      </c>
      <c r="BE24" s="28">
        <f t="shared" si="2"/>
        <v>5373165</v>
      </c>
      <c r="BF24" s="28">
        <f t="shared" si="2"/>
        <v>32807451.292483699</v>
      </c>
      <c r="BG24" s="28">
        <f t="shared" si="2"/>
        <v>36648424.62162938</v>
      </c>
      <c r="BH24" s="28">
        <f t="shared" si="2"/>
        <v>39862496.491104618</v>
      </c>
      <c r="BI24" s="28">
        <f t="shared" si="2"/>
        <v>38719006.957553647</v>
      </c>
      <c r="BJ24" s="28">
        <f t="shared" si="2"/>
        <v>36619555.050869092</v>
      </c>
      <c r="BK24" s="28">
        <f t="shared" si="2"/>
        <v>37811304.696313299</v>
      </c>
      <c r="BL24" s="28">
        <f t="shared" si="2"/>
        <v>12600855.999999987</v>
      </c>
      <c r="BM24" s="28">
        <f t="shared" si="2"/>
        <v>33104904.84153007</v>
      </c>
      <c r="BN24" s="28">
        <f t="shared" si="2"/>
        <v>21694870</v>
      </c>
      <c r="BO24" s="28">
        <f t="shared" si="2"/>
        <v>45422060</v>
      </c>
      <c r="BP24" s="28">
        <f t="shared" ref="BP24:EA24" si="3">BP22*BP20</f>
        <v>111202124</v>
      </c>
      <c r="BQ24" s="28">
        <f t="shared" si="3"/>
        <v>233481780</v>
      </c>
      <c r="BR24" s="28">
        <f t="shared" si="3"/>
        <v>518565</v>
      </c>
      <c r="BS24" s="28">
        <f t="shared" si="3"/>
        <v>202720</v>
      </c>
      <c r="BT24" s="28">
        <f t="shared" si="3"/>
        <v>1187541</v>
      </c>
      <c r="BU24" s="28">
        <f t="shared" si="3"/>
        <v>527160</v>
      </c>
      <c r="BV24" s="28">
        <f t="shared" si="3"/>
        <v>206080</v>
      </c>
      <c r="BW24" s="28">
        <f t="shared" si="3"/>
        <v>1207224</v>
      </c>
      <c r="BX24" s="28">
        <f t="shared" si="3"/>
        <v>365</v>
      </c>
      <c r="BY24" s="28">
        <f t="shared" si="3"/>
        <v>365</v>
      </c>
      <c r="BZ24" s="28">
        <f t="shared" si="3"/>
        <v>146000</v>
      </c>
      <c r="CA24" s="28">
        <f t="shared" si="3"/>
        <v>146000</v>
      </c>
      <c r="CB24" s="28">
        <f t="shared" si="3"/>
        <v>146000</v>
      </c>
      <c r="CC24" s="28">
        <f t="shared" si="3"/>
        <v>146000</v>
      </c>
      <c r="CD24" s="28">
        <f t="shared" si="3"/>
        <v>306600</v>
      </c>
      <c r="CE24" s="28">
        <f t="shared" si="3"/>
        <v>292000</v>
      </c>
      <c r="CF24" s="28">
        <f t="shared" si="3"/>
        <v>5972652.9999999981</v>
      </c>
      <c r="CG24" s="28">
        <f t="shared" si="3"/>
        <v>5651103.5245901663</v>
      </c>
      <c r="CH24" s="28">
        <f t="shared" si="3"/>
        <v>9977856</v>
      </c>
      <c r="CI24" s="28">
        <f t="shared" si="3"/>
        <v>2551662</v>
      </c>
      <c r="CJ24" s="28">
        <f t="shared" si="3"/>
        <v>1718055</v>
      </c>
      <c r="CK24" s="28">
        <f t="shared" si="3"/>
        <v>364635</v>
      </c>
      <c r="CL24" s="28">
        <f t="shared" si="3"/>
        <v>381790</v>
      </c>
      <c r="CM24" s="28">
        <f t="shared" si="3"/>
        <v>56210</v>
      </c>
      <c r="CN24" s="28">
        <f t="shared" si="3"/>
        <v>1095</v>
      </c>
      <c r="CO24" s="28">
        <f t="shared" si="3"/>
        <v>234695</v>
      </c>
      <c r="CP24" s="28">
        <f t="shared" si="3"/>
        <v>98550</v>
      </c>
      <c r="CQ24" s="28">
        <f t="shared" si="3"/>
        <v>98185</v>
      </c>
      <c r="CR24" s="28">
        <f t="shared" si="3"/>
        <v>268275</v>
      </c>
      <c r="CS24" s="28">
        <f t="shared" si="3"/>
        <v>405880</v>
      </c>
      <c r="CT24" s="28">
        <f t="shared" si="3"/>
        <v>1530445</v>
      </c>
      <c r="CU24" s="28">
        <f t="shared" si="3"/>
        <v>33215</v>
      </c>
      <c r="CV24" s="28">
        <f t="shared" si="3"/>
        <v>1420945</v>
      </c>
      <c r="CW24" s="28">
        <f t="shared" si="3"/>
        <v>1946180</v>
      </c>
      <c r="CX24" s="28">
        <f t="shared" si="3"/>
        <v>339273</v>
      </c>
      <c r="CY24" s="28">
        <f t="shared" si="3"/>
        <v>188870</v>
      </c>
      <c r="CZ24" s="28">
        <f t="shared" si="3"/>
        <v>1421200</v>
      </c>
      <c r="DA24" s="28">
        <f t="shared" si="3"/>
        <v>678170</v>
      </c>
      <c r="DB24" s="28">
        <f t="shared" si="3"/>
        <v>678170</v>
      </c>
      <c r="DC24" s="28">
        <f t="shared" si="3"/>
        <v>680028</v>
      </c>
      <c r="DD24" s="28">
        <f t="shared" si="3"/>
        <v>8943</v>
      </c>
      <c r="DE24" s="28">
        <f t="shared" si="3"/>
        <v>245402</v>
      </c>
      <c r="DF24" s="28">
        <f t="shared" si="3"/>
        <v>452691</v>
      </c>
      <c r="DG24" s="28">
        <f t="shared" si="3"/>
        <v>77076</v>
      </c>
      <c r="DH24" s="28">
        <f t="shared" si="3"/>
        <v>249538</v>
      </c>
      <c r="DI24" s="28">
        <f t="shared" si="3"/>
        <v>538193</v>
      </c>
      <c r="DJ24" s="28">
        <f t="shared" si="3"/>
        <v>1</v>
      </c>
      <c r="DK24" s="28">
        <f t="shared" si="3"/>
        <v>9307500</v>
      </c>
      <c r="DL24" s="28">
        <f t="shared" si="3"/>
        <v>365</v>
      </c>
      <c r="DM24" s="28">
        <f t="shared" si="3"/>
        <v>365</v>
      </c>
      <c r="DN24" s="28">
        <f t="shared" si="3"/>
        <v>36683</v>
      </c>
      <c r="DO24" s="28">
        <f t="shared" si="3"/>
        <v>64909</v>
      </c>
      <c r="DP24" s="28">
        <f t="shared" si="3"/>
        <v>2865</v>
      </c>
      <c r="DQ24" s="28">
        <f t="shared" si="3"/>
        <v>240140</v>
      </c>
      <c r="DR24" s="28">
        <f t="shared" si="3"/>
        <v>3782</v>
      </c>
      <c r="DS24" s="28">
        <f t="shared" si="3"/>
        <v>260306</v>
      </c>
      <c r="DT24" s="28">
        <f t="shared" si="3"/>
        <v>285673</v>
      </c>
      <c r="DU24" s="28">
        <f t="shared" si="3"/>
        <v>280320</v>
      </c>
      <c r="DV24" s="28">
        <f t="shared" si="3"/>
        <v>365</v>
      </c>
      <c r="DW24" s="28">
        <f t="shared" si="3"/>
        <v>365</v>
      </c>
      <c r="DX24" s="28">
        <f t="shared" si="3"/>
        <v>365</v>
      </c>
      <c r="DY24" s="28">
        <f t="shared" si="3"/>
        <v>652255</v>
      </c>
      <c r="DZ24" s="28">
        <f t="shared" si="3"/>
        <v>636195</v>
      </c>
      <c r="EA24" s="28">
        <f t="shared" si="3"/>
        <v>636195</v>
      </c>
      <c r="EB24" s="28">
        <f t="shared" ref="EB24:EW24" si="4">EB22*EB20</f>
        <v>28163765</v>
      </c>
      <c r="EC24" s="28">
        <f t="shared" si="4"/>
        <v>212584760</v>
      </c>
      <c r="ED24" s="28">
        <f t="shared" si="4"/>
        <v>19578965</v>
      </c>
      <c r="EE24" s="28">
        <f t="shared" si="4"/>
        <v>2052395</v>
      </c>
      <c r="EF24" s="28">
        <f t="shared" si="4"/>
        <v>365</v>
      </c>
      <c r="EG24" s="28">
        <f t="shared" si="4"/>
        <v>365</v>
      </c>
      <c r="EH24" s="28">
        <f t="shared" si="4"/>
        <v>365</v>
      </c>
      <c r="EI24" s="28">
        <f t="shared" si="4"/>
        <v>170735.50746268657</v>
      </c>
      <c r="EJ24" s="28">
        <f t="shared" si="4"/>
        <v>586364.36906377203</v>
      </c>
      <c r="EK24" s="28">
        <f t="shared" si="4"/>
        <v>441497.87788331066</v>
      </c>
      <c r="EL24" s="28">
        <f t="shared" si="4"/>
        <v>17246.010854816825</v>
      </c>
      <c r="EM24" s="28">
        <f t="shared" si="4"/>
        <v>1</v>
      </c>
      <c r="EN24" s="28">
        <f t="shared" si="4"/>
        <v>377291</v>
      </c>
      <c r="EO24" s="28">
        <f t="shared" si="4"/>
        <v>350932.5</v>
      </c>
      <c r="EP24" s="28">
        <f t="shared" si="4"/>
        <v>3013310</v>
      </c>
      <c r="EQ24" s="28">
        <f t="shared" si="4"/>
        <v>11079280</v>
      </c>
      <c r="ER24" s="28">
        <f t="shared" si="4"/>
        <v>71615.25</v>
      </c>
      <c r="ES24" s="28">
        <f t="shared" si="4"/>
        <v>20805</v>
      </c>
      <c r="ET24" s="28">
        <f t="shared" si="4"/>
        <v>448913.50000000006</v>
      </c>
      <c r="EU24" s="28">
        <f t="shared" si="4"/>
        <v>3059482.56</v>
      </c>
      <c r="EV24" s="28">
        <f t="shared" si="4"/>
        <v>200020</v>
      </c>
      <c r="EW24" s="28">
        <f t="shared" si="4"/>
        <v>236885</v>
      </c>
    </row>
    <row r="25" spans="1:153" ht="14" x14ac:dyDescent="0.2">
      <c r="A25" s="28" t="s">
        <v>12</v>
      </c>
      <c r="B25" s="28" t="s">
        <v>345</v>
      </c>
      <c r="C25" s="28">
        <v>1</v>
      </c>
      <c r="D25" s="28">
        <v>1</v>
      </c>
      <c r="E25" s="28">
        <v>1</v>
      </c>
      <c r="F25" s="28">
        <v>1</v>
      </c>
      <c r="G25" s="28">
        <v>1</v>
      </c>
      <c r="H25" s="28">
        <v>1</v>
      </c>
      <c r="I25" s="28">
        <v>1</v>
      </c>
      <c r="J25" s="28">
        <v>1</v>
      </c>
      <c r="K25" s="28">
        <v>1</v>
      </c>
      <c r="L25" s="28">
        <v>1</v>
      </c>
      <c r="M25" s="28">
        <v>1</v>
      </c>
      <c r="N25" s="28">
        <v>1</v>
      </c>
      <c r="O25" s="28">
        <v>1</v>
      </c>
      <c r="P25" s="28">
        <v>1</v>
      </c>
      <c r="Q25" s="28">
        <v>1</v>
      </c>
      <c r="R25" s="28">
        <v>1</v>
      </c>
      <c r="S25" s="28">
        <v>1</v>
      </c>
      <c r="T25" s="28">
        <v>1</v>
      </c>
      <c r="U25" s="28">
        <v>1</v>
      </c>
      <c r="V25" s="28">
        <v>1</v>
      </c>
      <c r="W25" s="28">
        <v>1</v>
      </c>
      <c r="X25" s="28">
        <v>1</v>
      </c>
      <c r="Y25" s="28">
        <v>1</v>
      </c>
      <c r="Z25" s="28">
        <v>1</v>
      </c>
      <c r="AA25" s="28">
        <v>1</v>
      </c>
      <c r="AB25" s="28">
        <v>1</v>
      </c>
      <c r="AC25" s="28">
        <v>1</v>
      </c>
      <c r="AD25" s="28">
        <v>1</v>
      </c>
      <c r="AE25" s="28">
        <v>1</v>
      </c>
      <c r="AF25" s="28">
        <v>1</v>
      </c>
      <c r="AG25" s="28">
        <v>1</v>
      </c>
      <c r="AH25" s="28">
        <v>1</v>
      </c>
      <c r="AI25" s="28">
        <v>1</v>
      </c>
      <c r="AJ25" s="28">
        <v>1</v>
      </c>
      <c r="AK25" s="28">
        <v>1</v>
      </c>
      <c r="AL25" s="28">
        <v>1</v>
      </c>
      <c r="AM25" s="28">
        <v>1</v>
      </c>
      <c r="AN25" s="28">
        <v>1</v>
      </c>
      <c r="AO25" s="28">
        <v>1</v>
      </c>
      <c r="AP25" s="28">
        <v>1</v>
      </c>
      <c r="AQ25" s="28">
        <v>1</v>
      </c>
      <c r="AR25" s="28">
        <v>1</v>
      </c>
      <c r="AS25" s="28"/>
      <c r="AT25" s="28"/>
      <c r="AU25" s="28">
        <v>0.49149999999999999</v>
      </c>
      <c r="AV25" s="28">
        <v>1</v>
      </c>
      <c r="AW25" s="28">
        <v>1</v>
      </c>
      <c r="AX25" s="28"/>
      <c r="AY25" s="28"/>
      <c r="AZ25" s="28"/>
      <c r="BA25" s="28">
        <v>0.48099999999999998</v>
      </c>
      <c r="BB25" s="28"/>
      <c r="BC25" s="28">
        <v>1</v>
      </c>
      <c r="BD25" s="28">
        <v>1</v>
      </c>
      <c r="BE25" s="28">
        <v>1</v>
      </c>
      <c r="BF25" s="28">
        <v>1</v>
      </c>
      <c r="BG25" s="28">
        <v>1</v>
      </c>
      <c r="BH25" s="28">
        <v>1</v>
      </c>
      <c r="BI25" s="28">
        <v>1</v>
      </c>
      <c r="BJ25" s="28">
        <v>1</v>
      </c>
      <c r="BK25" s="28">
        <v>1</v>
      </c>
      <c r="BL25" s="28">
        <v>1</v>
      </c>
      <c r="BM25" s="28">
        <v>1</v>
      </c>
      <c r="BN25" s="28">
        <v>1</v>
      </c>
      <c r="BO25" s="28">
        <v>1</v>
      </c>
      <c r="BP25" s="28">
        <v>1</v>
      </c>
      <c r="BQ25" s="28"/>
      <c r="BR25" s="28">
        <v>1</v>
      </c>
      <c r="BS25" s="28">
        <v>1</v>
      </c>
      <c r="BT25" s="28">
        <v>1</v>
      </c>
      <c r="BU25" s="28">
        <v>1</v>
      </c>
      <c r="BV25" s="28">
        <v>1</v>
      </c>
      <c r="BW25" s="28">
        <v>1</v>
      </c>
      <c r="BX25" s="28">
        <v>1</v>
      </c>
      <c r="BY25" s="28">
        <v>1</v>
      </c>
      <c r="BZ25" s="28">
        <v>1</v>
      </c>
      <c r="CA25" s="28">
        <v>1</v>
      </c>
      <c r="CB25" s="28">
        <v>1</v>
      </c>
      <c r="CC25" s="28">
        <v>1</v>
      </c>
      <c r="CD25" s="28">
        <v>1</v>
      </c>
      <c r="CE25" s="28">
        <v>1</v>
      </c>
      <c r="CF25" s="28">
        <v>1</v>
      </c>
      <c r="CG25" s="28">
        <v>1</v>
      </c>
      <c r="CH25" s="28">
        <v>1</v>
      </c>
      <c r="CI25" s="28">
        <v>1</v>
      </c>
      <c r="CJ25" s="28">
        <v>1</v>
      </c>
      <c r="CK25" s="28">
        <v>1</v>
      </c>
      <c r="CL25" s="28">
        <v>1</v>
      </c>
      <c r="CM25" s="28">
        <v>1</v>
      </c>
      <c r="CN25" s="28">
        <v>1</v>
      </c>
      <c r="CO25" s="28">
        <v>1</v>
      </c>
      <c r="CP25" s="28">
        <v>1</v>
      </c>
      <c r="CQ25" s="28">
        <v>1</v>
      </c>
      <c r="CR25" s="28">
        <v>1</v>
      </c>
      <c r="CS25" s="28">
        <v>1</v>
      </c>
      <c r="CT25" s="28">
        <v>1</v>
      </c>
      <c r="CU25" s="28">
        <v>1</v>
      </c>
      <c r="CV25" s="28">
        <v>1</v>
      </c>
      <c r="CW25" s="28">
        <v>1</v>
      </c>
      <c r="CX25" s="28">
        <v>1</v>
      </c>
      <c r="CY25" s="28">
        <v>1</v>
      </c>
      <c r="CZ25" s="28">
        <v>1</v>
      </c>
      <c r="DA25" s="28">
        <v>1</v>
      </c>
      <c r="DB25" s="28">
        <v>1</v>
      </c>
      <c r="DC25" s="28">
        <v>1</v>
      </c>
      <c r="DD25" s="28">
        <v>1</v>
      </c>
      <c r="DE25" s="28">
        <v>1</v>
      </c>
      <c r="DF25" s="28">
        <v>1</v>
      </c>
      <c r="DG25" s="28">
        <v>1</v>
      </c>
      <c r="DH25" s="28">
        <v>1</v>
      </c>
      <c r="DI25" s="28">
        <v>1</v>
      </c>
      <c r="DJ25" s="28">
        <v>1</v>
      </c>
      <c r="DK25" s="28">
        <v>1</v>
      </c>
      <c r="DL25" s="28">
        <v>1</v>
      </c>
      <c r="DM25" s="28">
        <v>1</v>
      </c>
      <c r="DN25" s="28">
        <v>1</v>
      </c>
      <c r="DO25" s="28">
        <v>1</v>
      </c>
      <c r="DP25" s="28">
        <v>1</v>
      </c>
      <c r="DQ25" s="28">
        <v>1</v>
      </c>
      <c r="DR25" s="28">
        <v>1</v>
      </c>
      <c r="DS25" s="28">
        <v>1</v>
      </c>
      <c r="DT25" s="28">
        <v>1</v>
      </c>
      <c r="DU25" s="28">
        <v>1</v>
      </c>
      <c r="DV25" s="28">
        <v>1</v>
      </c>
      <c r="DW25" s="28">
        <v>1</v>
      </c>
      <c r="DX25" s="28">
        <v>1</v>
      </c>
      <c r="DY25" s="28">
        <v>1</v>
      </c>
      <c r="DZ25" s="28">
        <v>1</v>
      </c>
      <c r="EA25" s="28">
        <v>1</v>
      </c>
      <c r="EB25" s="28"/>
      <c r="EC25" s="28"/>
      <c r="ED25" s="28"/>
      <c r="EE25" s="28"/>
      <c r="EF25" s="28"/>
      <c r="EG25" s="28"/>
      <c r="EH25" s="28"/>
      <c r="EI25" s="28">
        <v>1</v>
      </c>
      <c r="EJ25" s="28">
        <v>1</v>
      </c>
      <c r="EK25" s="28">
        <v>1</v>
      </c>
      <c r="EL25" s="28">
        <v>1</v>
      </c>
      <c r="EM25" s="28">
        <v>1</v>
      </c>
      <c r="EN25" s="28">
        <v>1</v>
      </c>
      <c r="EO25" s="28"/>
      <c r="EP25" s="28">
        <v>1</v>
      </c>
      <c r="EQ25" s="28">
        <v>1</v>
      </c>
      <c r="ER25" s="28">
        <v>1</v>
      </c>
      <c r="ES25" s="28">
        <v>1</v>
      </c>
      <c r="ET25" s="28">
        <v>1</v>
      </c>
      <c r="EU25" s="28">
        <v>1</v>
      </c>
      <c r="EV25" s="28">
        <v>1</v>
      </c>
      <c r="EW25" s="28">
        <v>1</v>
      </c>
    </row>
    <row r="26" spans="1:153" ht="14" x14ac:dyDescent="0.2">
      <c r="A26" s="28" t="s">
        <v>13</v>
      </c>
      <c r="B26" s="28" t="s">
        <v>345</v>
      </c>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v>1</v>
      </c>
      <c r="AT26" s="28">
        <v>1</v>
      </c>
      <c r="AU26" s="28">
        <v>0.50849999999999995</v>
      </c>
      <c r="AV26" s="28">
        <v>1</v>
      </c>
      <c r="AW26" s="28"/>
      <c r="AX26" s="28">
        <v>1</v>
      </c>
      <c r="AY26" s="28">
        <v>1</v>
      </c>
      <c r="AZ26" s="28">
        <v>1</v>
      </c>
      <c r="BA26" s="28"/>
      <c r="BB26" s="28">
        <v>0.51900000000000002</v>
      </c>
      <c r="BC26" s="28"/>
      <c r="BD26" s="28"/>
      <c r="BE26" s="28"/>
      <c r="BF26" s="28"/>
      <c r="BG26" s="28"/>
      <c r="BH26" s="28"/>
      <c r="BI26" s="28"/>
      <c r="BJ26" s="28"/>
      <c r="BK26" s="28"/>
      <c r="BL26" s="28"/>
      <c r="BM26" s="28"/>
      <c r="BN26" s="28"/>
      <c r="BO26" s="28"/>
      <c r="BP26" s="28"/>
      <c r="BQ26" s="28">
        <v>1</v>
      </c>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v>1</v>
      </c>
      <c r="DW26" s="28">
        <v>1</v>
      </c>
      <c r="DX26" s="28">
        <v>1</v>
      </c>
      <c r="DY26" s="28"/>
      <c r="DZ26" s="28"/>
      <c r="EA26" s="28"/>
      <c r="EB26" s="28">
        <v>1</v>
      </c>
      <c r="EC26" s="28">
        <v>1</v>
      </c>
      <c r="ED26" s="28">
        <v>1</v>
      </c>
      <c r="EE26" s="28">
        <v>1</v>
      </c>
      <c r="EF26" s="28"/>
      <c r="EG26" s="28"/>
      <c r="EH26" s="28"/>
      <c r="EI26" s="28"/>
      <c r="EJ26" s="28">
        <v>1</v>
      </c>
      <c r="EK26" s="28">
        <v>1</v>
      </c>
      <c r="EL26" s="28"/>
      <c r="EM26" s="28">
        <v>1</v>
      </c>
      <c r="EN26" s="28"/>
      <c r="EO26" s="28">
        <v>1</v>
      </c>
      <c r="EP26" s="28"/>
      <c r="EQ26" s="28"/>
      <c r="ER26" s="28"/>
      <c r="ES26" s="28"/>
      <c r="ET26" s="28"/>
      <c r="EU26" s="28"/>
      <c r="EV26" s="28"/>
      <c r="EW26" s="28"/>
    </row>
    <row r="27" spans="1:153" ht="14" x14ac:dyDescent="0.2">
      <c r="A27" s="28" t="s">
        <v>14</v>
      </c>
      <c r="B27" s="28" t="s">
        <v>345</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v>1</v>
      </c>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v>1</v>
      </c>
      <c r="EN27" s="28"/>
      <c r="EO27" s="28"/>
      <c r="EP27" s="28"/>
      <c r="EQ27" s="28"/>
      <c r="ER27" s="28"/>
      <c r="ES27" s="28"/>
      <c r="ET27" s="28"/>
      <c r="EU27" s="28"/>
      <c r="EV27" s="28"/>
      <c r="EW27" s="28"/>
    </row>
    <row r="28" spans="1:153" ht="14" x14ac:dyDescent="0.2">
      <c r="A28" s="28" t="s">
        <v>15</v>
      </c>
      <c r="B28" s="28" t="s">
        <v>345</v>
      </c>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row>
    <row r="29" spans="1:153" ht="14" x14ac:dyDescent="0.2">
      <c r="A29" s="28" t="s">
        <v>16</v>
      </c>
      <c r="B29" s="28" t="s">
        <v>345</v>
      </c>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row>
    <row r="30" spans="1:153" ht="14" x14ac:dyDescent="0.2">
      <c r="A30" s="28" t="s">
        <v>17</v>
      </c>
      <c r="B30" s="28" t="s">
        <v>345</v>
      </c>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row>
    <row r="31" spans="1:153" ht="14" x14ac:dyDescent="0.2">
      <c r="A31" s="28" t="s">
        <v>322</v>
      </c>
      <c r="B31" s="28" t="s">
        <v>345</v>
      </c>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v>1</v>
      </c>
      <c r="EG31" s="28">
        <v>1</v>
      </c>
      <c r="EH31" s="28">
        <v>1</v>
      </c>
      <c r="EI31" s="28"/>
      <c r="EJ31" s="28"/>
      <c r="EK31" s="28"/>
      <c r="EL31" s="28"/>
      <c r="EM31" s="28"/>
      <c r="EN31" s="28"/>
      <c r="EO31" s="28"/>
      <c r="EP31" s="28"/>
      <c r="EQ31" s="28"/>
      <c r="ER31" s="28"/>
      <c r="ES31" s="28"/>
      <c r="ET31" s="28"/>
      <c r="EU31" s="28"/>
      <c r="EV31" s="28"/>
      <c r="EW31" s="28"/>
    </row>
    <row r="32" spans="1:153" ht="14" x14ac:dyDescent="0.2">
      <c r="A32" s="28" t="s">
        <v>18</v>
      </c>
      <c r="B32" s="28" t="s">
        <v>345</v>
      </c>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v>1</v>
      </c>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row>
    <row r="33" spans="1:153" ht="14" x14ac:dyDescent="0.2">
      <c r="A33" s="28" t="s">
        <v>315</v>
      </c>
      <c r="B33" s="28" t="s">
        <v>345</v>
      </c>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row>
    <row r="34" spans="1:153" ht="14" x14ac:dyDescent="0.2">
      <c r="A34" s="28" t="s">
        <v>19</v>
      </c>
      <c r="B34" s="28" t="s">
        <v>345</v>
      </c>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row>
    <row r="35" spans="1:153" ht="14" x14ac:dyDescent="0.2">
      <c r="A35" s="28" t="s">
        <v>20</v>
      </c>
      <c r="B35" s="28" t="s">
        <v>345</v>
      </c>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row>
    <row r="36" spans="1:153" ht="14" x14ac:dyDescent="0.2">
      <c r="A36" s="28" t="s">
        <v>21</v>
      </c>
      <c r="B36" s="28" t="s">
        <v>345</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row>
    <row r="37" spans="1:153" ht="14" x14ac:dyDescent="0.2">
      <c r="A37" s="28" t="s">
        <v>22</v>
      </c>
      <c r="B37" s="28" t="s">
        <v>345</v>
      </c>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row>
    <row r="38" spans="1:153" ht="14" x14ac:dyDescent="0.2">
      <c r="A38" s="28" t="s">
        <v>324</v>
      </c>
      <c r="B38" s="28" t="s">
        <v>345</v>
      </c>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row>
    <row r="39" spans="1:153" ht="14" x14ac:dyDescent="0.2">
      <c r="A39" s="28" t="s">
        <v>23</v>
      </c>
      <c r="B39" s="28" t="s">
        <v>349</v>
      </c>
      <c r="C39" s="33">
        <f>1.06/365*1000</f>
        <v>2.904109589041096</v>
      </c>
      <c r="D39" s="33">
        <f>27.47/365*1000</f>
        <v>75.260273972602732</v>
      </c>
      <c r="E39" s="33">
        <f>1.06/365*1000</f>
        <v>2.904109589041096</v>
      </c>
      <c r="F39" s="33">
        <f>27.47/365*1000</f>
        <v>75.260273972602732</v>
      </c>
      <c r="G39" s="28">
        <v>14.63013698630137</v>
      </c>
      <c r="H39" s="28">
        <v>14.63013698630137</v>
      </c>
      <c r="I39" s="28">
        <v>14.63013698630137</v>
      </c>
      <c r="J39" s="28">
        <v>14.63013698630137</v>
      </c>
      <c r="K39" s="28">
        <v>14.63013698630137</v>
      </c>
      <c r="L39" s="28">
        <v>14.63013698630137</v>
      </c>
      <c r="M39" s="28">
        <v>14.63013698630137</v>
      </c>
      <c r="N39" s="28">
        <v>14.63013698630137</v>
      </c>
      <c r="O39" s="28">
        <v>14.63013698630137</v>
      </c>
      <c r="P39" s="28">
        <v>14.63013698630137</v>
      </c>
      <c r="Q39" s="28">
        <v>14.63013698630137</v>
      </c>
      <c r="R39" s="28">
        <v>14.63013698630137</v>
      </c>
      <c r="S39" s="28">
        <v>14.63013698630137</v>
      </c>
      <c r="T39" s="28">
        <v>14.63013698630137</v>
      </c>
      <c r="U39" s="28">
        <v>14.63013698630137</v>
      </c>
      <c r="V39" s="28">
        <v>14.63013698630137</v>
      </c>
      <c r="W39" s="28">
        <v>14.63013698630137</v>
      </c>
      <c r="X39" s="28">
        <v>14.63013698630137</v>
      </c>
      <c r="Y39" s="28">
        <v>14.63013698630137</v>
      </c>
      <c r="Z39" s="28">
        <v>14.63013698630137</v>
      </c>
      <c r="AA39" s="28">
        <v>14.63013698630137</v>
      </c>
      <c r="AB39" s="28">
        <v>14.63013698630137</v>
      </c>
      <c r="AC39" s="28">
        <v>14.63013698630137</v>
      </c>
      <c r="AD39" s="28">
        <v>14.63013698630137</v>
      </c>
      <c r="AE39" s="28">
        <f>5.58*1000/365</f>
        <v>15.287671232876713</v>
      </c>
      <c r="AF39" s="28">
        <f t="shared" ref="AF39:AP39" si="5">5.58*1000/365</f>
        <v>15.287671232876713</v>
      </c>
      <c r="AG39" s="28">
        <f t="shared" si="5"/>
        <v>15.287671232876713</v>
      </c>
      <c r="AH39" s="28">
        <f t="shared" si="5"/>
        <v>15.287671232876713</v>
      </c>
      <c r="AI39" s="28">
        <f t="shared" si="5"/>
        <v>15.287671232876713</v>
      </c>
      <c r="AJ39" s="28">
        <f t="shared" si="5"/>
        <v>15.287671232876713</v>
      </c>
      <c r="AK39" s="28">
        <f t="shared" si="5"/>
        <v>15.287671232876713</v>
      </c>
      <c r="AL39" s="28">
        <f t="shared" si="5"/>
        <v>15.287671232876713</v>
      </c>
      <c r="AM39" s="28">
        <f t="shared" si="5"/>
        <v>15.287671232876713</v>
      </c>
      <c r="AN39" s="28">
        <f t="shared" si="5"/>
        <v>15.287671232876713</v>
      </c>
      <c r="AO39" s="28">
        <f t="shared" si="5"/>
        <v>15.287671232876713</v>
      </c>
      <c r="AP39" s="28">
        <f t="shared" si="5"/>
        <v>15.287671232876713</v>
      </c>
      <c r="AQ39" s="28">
        <f>3.2558*1000/365</f>
        <v>8.92</v>
      </c>
      <c r="AR39" s="28">
        <f>6.2417*1000/365</f>
        <v>17.100547945205481</v>
      </c>
      <c r="AS39" s="28"/>
      <c r="AT39" s="28"/>
      <c r="AU39" s="34">
        <f>0.36195218*AU58/AU55</f>
        <v>1.4920166198473284</v>
      </c>
      <c r="AV39" s="28">
        <f>4.004/365*1000</f>
        <v>10.969863013698628</v>
      </c>
      <c r="AW39" s="28">
        <f>8.27/365*1000</f>
        <v>22.657534246575342</v>
      </c>
      <c r="AX39" s="28"/>
      <c r="AY39" s="28"/>
      <c r="AZ39" s="28"/>
      <c r="BA39" s="28">
        <v>12.24</v>
      </c>
      <c r="BB39" s="28"/>
      <c r="BC39" s="28">
        <f>3.7*1000/365</f>
        <v>10.136986301369863</v>
      </c>
      <c r="BD39" s="28">
        <f>4.23/365*1000</f>
        <v>11.589041095890412</v>
      </c>
      <c r="BE39" s="28">
        <f>4.4/365*1000</f>
        <v>12.054794520547945</v>
      </c>
      <c r="BF39" s="28">
        <v>13.129999999999999</v>
      </c>
      <c r="BG39" s="28">
        <v>13.129999999999999</v>
      </c>
      <c r="BH39" s="28">
        <v>13.129999999999999</v>
      </c>
      <c r="BI39" s="28">
        <v>13.129999999999999</v>
      </c>
      <c r="BJ39" s="28">
        <v>13.129999999999999</v>
      </c>
      <c r="BK39" s="28">
        <v>13.129999999999999</v>
      </c>
      <c r="BL39" s="28">
        <v>2.9173698630136986</v>
      </c>
      <c r="BM39" s="28">
        <v>2.9173698630136986</v>
      </c>
      <c r="BN39" s="28">
        <v>2.9173698630136986</v>
      </c>
      <c r="BO39" s="28">
        <v>2.9173698630136986</v>
      </c>
      <c r="BP39" s="35">
        <f>1.6335*6</f>
        <v>9.8010000000000002</v>
      </c>
      <c r="BQ39" s="28"/>
      <c r="BR39" s="28">
        <f>5.18*1000/365</f>
        <v>14.191780821917808</v>
      </c>
      <c r="BS39" s="28">
        <f>7.77*1000/365</f>
        <v>21.287671232876711</v>
      </c>
      <c r="BT39" s="28">
        <f>3.05*1000/365</f>
        <v>8.3561643835616444</v>
      </c>
      <c r="BU39" s="28">
        <v>14.191780821917808</v>
      </c>
      <c r="BV39" s="28">
        <v>21.287671232876711</v>
      </c>
      <c r="BW39" s="28">
        <v>8.3561643835616444</v>
      </c>
      <c r="BX39" s="28">
        <f>2.9*1000/365</f>
        <v>7.9452054794520546</v>
      </c>
      <c r="BY39" s="28">
        <f>2.9*1000/365</f>
        <v>7.9452054794520546</v>
      </c>
      <c r="BZ39" s="28">
        <v>50.926027397260277</v>
      </c>
      <c r="CA39" s="28">
        <v>50.926027397260277</v>
      </c>
      <c r="CB39" s="28">
        <f t="shared" ref="CB39:CE39" si="6">18.588*1000/365</f>
        <v>50.926027397260277</v>
      </c>
      <c r="CC39" s="28">
        <f t="shared" si="6"/>
        <v>50.926027397260277</v>
      </c>
      <c r="CD39" s="28">
        <f t="shared" si="6"/>
        <v>50.926027397260277</v>
      </c>
      <c r="CE39" s="28">
        <f t="shared" si="6"/>
        <v>50.926027397260277</v>
      </c>
      <c r="CF39" s="28">
        <v>4.9534246575342467</v>
      </c>
      <c r="CG39" s="28">
        <v>4.9534246575342467</v>
      </c>
      <c r="CH39" s="28">
        <f>2.35*1000/365</f>
        <v>6.4383561643835616</v>
      </c>
      <c r="CI39" s="28">
        <f>5.9*1000/365</f>
        <v>16.164383561643834</v>
      </c>
      <c r="CJ39" s="28">
        <f>2.5*1000/365</f>
        <v>6.8493150684931505</v>
      </c>
      <c r="CK39" s="28">
        <f>3.39*1000/365</f>
        <v>9.287671232876713</v>
      </c>
      <c r="CL39" s="28">
        <f>3.39*1000/365</f>
        <v>9.287671232876713</v>
      </c>
      <c r="CM39" s="28">
        <f>3.39*1000/365</f>
        <v>9.287671232876713</v>
      </c>
      <c r="CN39" s="28">
        <f>3.39*1000/365</f>
        <v>9.287671232876713</v>
      </c>
      <c r="CO39" s="28">
        <f>3.39*1000/365</f>
        <v>9.287671232876713</v>
      </c>
      <c r="CP39" s="28">
        <f>4.2*1000/365</f>
        <v>11.506849315068493</v>
      </c>
      <c r="CQ39" s="28">
        <f>4.2*1000/365</f>
        <v>11.506849315068493</v>
      </c>
      <c r="CR39" s="28">
        <f>4.2*1000/365</f>
        <v>11.506849315068493</v>
      </c>
      <c r="CS39" s="28">
        <f>4.2*1000/365</f>
        <v>11.506849315068493</v>
      </c>
      <c r="CT39" s="28">
        <f>4.2*1000/365</f>
        <v>11.506849315068493</v>
      </c>
      <c r="CU39" s="28">
        <f>4.031*1000/365</f>
        <v>11.043835616438354</v>
      </c>
      <c r="CV39" s="28">
        <f>4.031*1000/365</f>
        <v>11.043835616438354</v>
      </c>
      <c r="CW39" s="28">
        <f>4.031*1000/365</f>
        <v>11.043835616438354</v>
      </c>
      <c r="CX39" s="28">
        <f t="shared" ref="CX39:DB39" si="7">4.96984*1000/365</f>
        <v>13.615999999999998</v>
      </c>
      <c r="CY39" s="28">
        <f t="shared" si="7"/>
        <v>13.615999999999998</v>
      </c>
      <c r="CZ39" s="28">
        <f t="shared" si="7"/>
        <v>13.615999999999998</v>
      </c>
      <c r="DA39" s="28">
        <f t="shared" si="7"/>
        <v>13.615999999999998</v>
      </c>
      <c r="DB39" s="28">
        <f t="shared" si="7"/>
        <v>13.615999999999998</v>
      </c>
      <c r="DC39" s="28">
        <f>4.9713*1000/365</f>
        <v>13.620000000000001</v>
      </c>
      <c r="DD39" s="28">
        <f>0.02412*1000</f>
        <v>24.119999999999997</v>
      </c>
      <c r="DE39" s="28">
        <f>0.02412*1000</f>
        <v>24.119999999999997</v>
      </c>
      <c r="DF39" s="28">
        <f>0.02412*1000</f>
        <v>24.119999999999997</v>
      </c>
      <c r="DG39" s="28">
        <v>24.119999999999997</v>
      </c>
      <c r="DH39" s="28">
        <v>24.119999999999997</v>
      </c>
      <c r="DI39" s="28">
        <v>24.119999999999997</v>
      </c>
      <c r="DJ39" s="28">
        <f>5.169/365*1000</f>
        <v>14.161643835616436</v>
      </c>
      <c r="DK39" s="28">
        <f>4.06*1000/365</f>
        <v>11.123287671232875</v>
      </c>
      <c r="DL39" s="28">
        <f>6.136*1000/365</f>
        <v>16.81095890410959</v>
      </c>
      <c r="DM39" s="28">
        <f>4.83*1000/365</f>
        <v>13.232876712328768</v>
      </c>
      <c r="DN39" s="28">
        <f>0.01291*1000</f>
        <v>12.91</v>
      </c>
      <c r="DO39" s="28">
        <f>0.01291*1000</f>
        <v>12.91</v>
      </c>
      <c r="DP39" s="28">
        <f>0.01598*1000</f>
        <v>15.98</v>
      </c>
      <c r="DQ39" s="28">
        <f>0.01598*1000</f>
        <v>15.98</v>
      </c>
      <c r="DR39" s="28">
        <f>0.01585*1000</f>
        <v>15.85</v>
      </c>
      <c r="DS39" s="28">
        <f>0.01585*1000</f>
        <v>15.85</v>
      </c>
      <c r="DT39" s="28">
        <f>0.01585*1000</f>
        <v>15.85</v>
      </c>
      <c r="DU39" s="28">
        <f>0.01585*1000</f>
        <v>15.85</v>
      </c>
      <c r="DV39" s="28">
        <f>0.0011*1000</f>
        <v>1.1000000000000001</v>
      </c>
      <c r="DW39" s="28">
        <f>0.0011*1000</f>
        <v>1.1000000000000001</v>
      </c>
      <c r="DX39" s="28">
        <f>0.0011*1000</f>
        <v>1.1000000000000001</v>
      </c>
      <c r="DY39" s="28">
        <f>4.22*1000/365</f>
        <v>11.561643835616438</v>
      </c>
      <c r="DZ39" s="28">
        <f>4.22*1000/365</f>
        <v>11.561643835616438</v>
      </c>
      <c r="EA39" s="28">
        <f>4.22*1000/365</f>
        <v>11.561643835616438</v>
      </c>
      <c r="EB39" s="28"/>
      <c r="EC39" s="28"/>
      <c r="ED39" s="28"/>
      <c r="EE39" s="28"/>
      <c r="EF39" s="28"/>
      <c r="EG39" s="28"/>
      <c r="EH39" s="28"/>
      <c r="EI39" s="28">
        <v>6.6569159732923824</v>
      </c>
      <c r="EJ39" s="28">
        <f>9.82*0.224</f>
        <v>2.1996800000000003</v>
      </c>
      <c r="EK39" s="28">
        <f>10.5*0.76</f>
        <v>7.98</v>
      </c>
      <c r="EL39" s="28">
        <v>6.6569159732923824</v>
      </c>
      <c r="EM39" s="28">
        <f>18.9041095890411/10</f>
        <v>1.8904109589041098</v>
      </c>
      <c r="EN39" s="28">
        <v>10.37</v>
      </c>
      <c r="EO39" s="28"/>
      <c r="EP39" s="28">
        <f>7.049/365*1000</f>
        <v>19.31232876712329</v>
      </c>
      <c r="EQ39" s="28">
        <v>11.45</v>
      </c>
      <c r="ER39" s="28">
        <f>4.75*1000/365</f>
        <v>13.013698630136986</v>
      </c>
      <c r="ES39" s="28">
        <f>5.6299*1000/365</f>
        <v>15.424383561643838</v>
      </c>
      <c r="ET39" s="28">
        <f>4.6534*1000/365</f>
        <v>12.749041095890412</v>
      </c>
      <c r="EU39" s="28">
        <f>4.97*1000/365</f>
        <v>13.616438356164384</v>
      </c>
      <c r="EV39" s="28">
        <f>3.94*1000/365</f>
        <v>10.794520547945206</v>
      </c>
      <c r="EW39" s="28">
        <f>3.94*1000/365</f>
        <v>10.794520547945206</v>
      </c>
    </row>
    <row r="40" spans="1:153" ht="14" x14ac:dyDescent="0.2">
      <c r="A40" s="28" t="s">
        <v>24</v>
      </c>
      <c r="B40" s="28" t="s">
        <v>349</v>
      </c>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f>1.8994*1000/365</f>
        <v>5.2038356164383561</v>
      </c>
      <c r="AT40" s="28">
        <f>1.8994*1000/365</f>
        <v>5.2038356164383561</v>
      </c>
      <c r="AU40" s="33">
        <f>0.378756134*AU58/AU56</f>
        <v>0.88497827463461554</v>
      </c>
      <c r="AV40" s="28"/>
      <c r="AW40" s="28"/>
      <c r="AX40" s="28">
        <f>0.001094*1000</f>
        <v>1.0939999999999999</v>
      </c>
      <c r="AY40" s="28">
        <f>0.001094*1000</f>
        <v>1.0939999999999999</v>
      </c>
      <c r="AZ40" s="28">
        <f>0.8468*1000/365</f>
        <v>2.3199999999999998</v>
      </c>
      <c r="BA40" s="28"/>
      <c r="BB40" s="28">
        <v>2.54</v>
      </c>
      <c r="BC40" s="28"/>
      <c r="BD40" s="28"/>
      <c r="BE40" s="28"/>
      <c r="BF40" s="28"/>
      <c r="BG40" s="28"/>
      <c r="BH40" s="28"/>
      <c r="BI40" s="28"/>
      <c r="BJ40" s="28"/>
      <c r="BK40" s="28"/>
      <c r="BL40" s="28"/>
      <c r="BM40" s="28"/>
      <c r="BN40" s="28"/>
      <c r="BO40" s="28"/>
      <c r="BP40" s="28"/>
      <c r="BQ40" s="28">
        <f>BQ181+0.0043*1000</f>
        <v>5.3</v>
      </c>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f>0.00363*1000</f>
        <v>3.63</v>
      </c>
      <c r="DW40" s="28">
        <f>0.00363*1000</f>
        <v>3.63</v>
      </c>
      <c r="DX40" s="28">
        <f>0.00363*1000</f>
        <v>3.63</v>
      </c>
      <c r="DY40" s="28"/>
      <c r="DZ40" s="28"/>
      <c r="EA40" s="28"/>
      <c r="EB40" s="28">
        <v>2.8959999999999999</v>
      </c>
      <c r="EC40" s="28">
        <v>3.25</v>
      </c>
      <c r="ED40" s="28">
        <v>7.42</v>
      </c>
      <c r="EE40" s="28">
        <v>17.86</v>
      </c>
      <c r="EF40" s="28"/>
      <c r="EG40" s="28"/>
      <c r="EH40" s="28"/>
      <c r="EI40" s="28"/>
      <c r="EJ40" s="28">
        <f>9.82*0.257</f>
        <v>2.5237400000000001</v>
      </c>
      <c r="EK40" s="28">
        <f>10.5*0.003</f>
        <v>3.15E-2</v>
      </c>
      <c r="EL40" s="28"/>
      <c r="EM40" s="28">
        <f>4.65753424657534/10</f>
        <v>0.465753424657534</v>
      </c>
      <c r="EN40" s="28"/>
      <c r="EO40" s="28">
        <v>2.1</v>
      </c>
      <c r="EP40" s="28"/>
      <c r="EQ40" s="28"/>
      <c r="ER40" s="28"/>
      <c r="ES40" s="28"/>
      <c r="ET40" s="28"/>
      <c r="EU40" s="28"/>
      <c r="EV40" s="28"/>
      <c r="EW40" s="28"/>
    </row>
    <row r="41" spans="1:153" ht="14" x14ac:dyDescent="0.2">
      <c r="A41" s="28" t="s">
        <v>25</v>
      </c>
      <c r="B41" s="28" t="s">
        <v>349</v>
      </c>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f>0.00292*1000/365</f>
        <v>8.0000000000000002E-3</v>
      </c>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f>1.6986301369863/10</f>
        <v>0.16986301369862999</v>
      </c>
      <c r="EN41" s="28"/>
      <c r="EO41" s="28"/>
      <c r="EP41" s="28"/>
      <c r="EQ41" s="28"/>
      <c r="ER41" s="28"/>
      <c r="ES41" s="28"/>
      <c r="ET41" s="28"/>
      <c r="EU41" s="28"/>
      <c r="EV41" s="28"/>
      <c r="EW41" s="28"/>
    </row>
    <row r="42" spans="1:153" ht="14" x14ac:dyDescent="0.2">
      <c r="A42" s="28" t="s">
        <v>26</v>
      </c>
      <c r="B42" s="28" t="s">
        <v>349</v>
      </c>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row>
    <row r="43" spans="1:153" ht="14" x14ac:dyDescent="0.2">
      <c r="A43" s="28" t="s">
        <v>27</v>
      </c>
      <c r="B43" s="28" t="s">
        <v>350</v>
      </c>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row>
    <row r="44" spans="1:153" ht="14" x14ac:dyDescent="0.2">
      <c r="A44" s="28" t="s">
        <v>28</v>
      </c>
      <c r="B44" s="28" t="s">
        <v>351</v>
      </c>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row>
    <row r="45" spans="1:153" ht="14" x14ac:dyDescent="0.2">
      <c r="A45" s="28" t="s">
        <v>323</v>
      </c>
      <c r="B45" s="28" t="s">
        <v>349</v>
      </c>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f>0.365*1000/365</f>
        <v>1</v>
      </c>
      <c r="EG45" s="28">
        <f>0.3*1000/365</f>
        <v>0.82191780821917804</v>
      </c>
      <c r="EH45" s="28">
        <f>0.324*1000/365</f>
        <v>0.88767123287671235</v>
      </c>
      <c r="EI45" s="28"/>
      <c r="EJ45" s="28"/>
      <c r="EK45" s="28"/>
      <c r="EL45" s="28"/>
      <c r="EM45" s="28"/>
      <c r="EN45" s="28"/>
      <c r="EO45" s="28"/>
      <c r="EP45" s="28"/>
      <c r="EQ45" s="28"/>
      <c r="ER45" s="28"/>
      <c r="ES45" s="28"/>
      <c r="ET45" s="28"/>
      <c r="EU45" s="28"/>
      <c r="EV45" s="28"/>
      <c r="EW45" s="28"/>
    </row>
    <row r="46" spans="1:153" ht="14" x14ac:dyDescent="0.2">
      <c r="A46" s="28" t="s">
        <v>29</v>
      </c>
      <c r="B46" s="28" t="s">
        <v>352</v>
      </c>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row>
    <row r="47" spans="1:153" ht="14" x14ac:dyDescent="0.2">
      <c r="A47" s="28" t="s">
        <v>30</v>
      </c>
      <c r="B47" s="28" t="s">
        <v>353</v>
      </c>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row>
    <row r="48" spans="1:153" ht="14" x14ac:dyDescent="0.2">
      <c r="A48" s="28" t="s">
        <v>31</v>
      </c>
      <c r="B48" s="28" t="s">
        <v>349</v>
      </c>
      <c r="C48" s="33"/>
      <c r="D48" s="33"/>
      <c r="E48" s="33"/>
      <c r="F48" s="33"/>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row>
    <row r="49" spans="1:153" ht="14" x14ac:dyDescent="0.2">
      <c r="A49" s="28" t="s">
        <v>32</v>
      </c>
      <c r="B49" s="28" t="s">
        <v>349</v>
      </c>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row>
    <row r="50" spans="1:153" ht="14" x14ac:dyDescent="0.2">
      <c r="A50" s="28" t="s">
        <v>33</v>
      </c>
      <c r="B50" s="28" t="s">
        <v>349</v>
      </c>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row>
    <row r="51" spans="1:153" ht="14" x14ac:dyDescent="0.2">
      <c r="A51" s="28" t="s">
        <v>34</v>
      </c>
      <c r="B51" s="28" t="s">
        <v>349</v>
      </c>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row>
    <row r="52" spans="1:153" ht="14" x14ac:dyDescent="0.2">
      <c r="A52" s="28" t="s">
        <v>35</v>
      </c>
      <c r="B52" s="28" t="s">
        <v>350</v>
      </c>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row>
    <row r="53" spans="1:153" ht="14" x14ac:dyDescent="0.2">
      <c r="A53" s="28" t="s">
        <v>36</v>
      </c>
      <c r="B53" s="28" t="s">
        <v>351</v>
      </c>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row>
    <row r="54" spans="1:153" ht="14" x14ac:dyDescent="0.2">
      <c r="A54" s="28" t="s">
        <v>325</v>
      </c>
      <c r="B54" s="28" t="s">
        <v>349</v>
      </c>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row>
    <row r="55" spans="1:153" ht="14" x14ac:dyDescent="0.2">
      <c r="A55" s="28" t="s">
        <v>37</v>
      </c>
      <c r="B55" s="28" t="s">
        <v>345</v>
      </c>
      <c r="C55" s="28">
        <v>0.1</v>
      </c>
      <c r="D55" s="28">
        <v>0.1</v>
      </c>
      <c r="E55" s="28">
        <v>0.1</v>
      </c>
      <c r="F55" s="28">
        <v>0.1</v>
      </c>
      <c r="G55" s="28">
        <v>0.1</v>
      </c>
      <c r="H55" s="28">
        <v>0.1</v>
      </c>
      <c r="I55" s="28">
        <v>0.1</v>
      </c>
      <c r="J55" s="28">
        <v>0.1</v>
      </c>
      <c r="K55" s="28">
        <v>0.1</v>
      </c>
      <c r="L55" s="28">
        <v>0.1</v>
      </c>
      <c r="M55" s="28">
        <v>0.1</v>
      </c>
      <c r="N55" s="28">
        <v>0.1</v>
      </c>
      <c r="O55" s="28">
        <v>0.1</v>
      </c>
      <c r="P55" s="28">
        <v>0.1</v>
      </c>
      <c r="Q55" s="28">
        <v>0.1</v>
      </c>
      <c r="R55" s="28">
        <v>0.1</v>
      </c>
      <c r="S55" s="28">
        <v>0.1</v>
      </c>
      <c r="T55" s="28">
        <v>0.1</v>
      </c>
      <c r="U55" s="28">
        <v>0.1</v>
      </c>
      <c r="V55" s="28">
        <v>0.1</v>
      </c>
      <c r="W55" s="28">
        <v>0.1</v>
      </c>
      <c r="X55" s="28">
        <v>0.1</v>
      </c>
      <c r="Y55" s="28">
        <v>0.1</v>
      </c>
      <c r="Z55" s="28">
        <v>0.1</v>
      </c>
      <c r="AA55" s="28">
        <v>0.1</v>
      </c>
      <c r="AB55" s="28">
        <v>0.1</v>
      </c>
      <c r="AC55" s="28">
        <v>0.1</v>
      </c>
      <c r="AD55" s="28">
        <v>0.1</v>
      </c>
      <c r="AE55" s="28">
        <v>0.18</v>
      </c>
      <c r="AF55" s="28">
        <v>0.18</v>
      </c>
      <c r="AG55" s="28">
        <v>0.18</v>
      </c>
      <c r="AH55" s="28">
        <v>0.18</v>
      </c>
      <c r="AI55" s="28">
        <v>0.18</v>
      </c>
      <c r="AJ55" s="28">
        <v>0.18</v>
      </c>
      <c r="AK55" s="28">
        <v>0.18</v>
      </c>
      <c r="AL55" s="28">
        <v>0.18</v>
      </c>
      <c r="AM55" s="28">
        <v>0.18</v>
      </c>
      <c r="AN55" s="28">
        <v>0.18</v>
      </c>
      <c r="AO55" s="28">
        <v>0.18</v>
      </c>
      <c r="AP55" s="28">
        <v>0.18</v>
      </c>
      <c r="AQ55" s="28">
        <v>0.1</v>
      </c>
      <c r="AR55" s="28">
        <v>0.1</v>
      </c>
      <c r="AS55" s="28"/>
      <c r="AT55" s="28"/>
      <c r="AU55" s="28">
        <v>0.1179</v>
      </c>
      <c r="AV55" s="28">
        <v>0.12</v>
      </c>
      <c r="AW55" s="28">
        <v>0.12</v>
      </c>
      <c r="AX55" s="28"/>
      <c r="AY55" s="28"/>
      <c r="AZ55" s="28"/>
      <c r="BA55" s="28"/>
      <c r="BB55" s="28"/>
      <c r="BC55" s="28">
        <v>0.1</v>
      </c>
      <c r="BD55" s="28">
        <v>0.1</v>
      </c>
      <c r="BE55" s="28">
        <v>0.1</v>
      </c>
      <c r="BF55" s="28"/>
      <c r="BG55" s="28"/>
      <c r="BH55" s="28"/>
      <c r="BI55" s="28"/>
      <c r="BJ55" s="28"/>
      <c r="BK55" s="28"/>
      <c r="BL55" s="28"/>
      <c r="BM55" s="28"/>
      <c r="BN55" s="28"/>
      <c r="BO55" s="28"/>
      <c r="BP55" s="28"/>
      <c r="BQ55" s="28"/>
      <c r="BR55" s="28">
        <v>6.5600000000000006E-2</v>
      </c>
      <c r="BS55" s="28">
        <v>4.3700000000000003E-2</v>
      </c>
      <c r="BT55" s="28">
        <v>0.1</v>
      </c>
      <c r="BU55" s="28">
        <v>6.5600000000000006E-2</v>
      </c>
      <c r="BV55" s="28">
        <v>4.3700000000000003E-2</v>
      </c>
      <c r="BW55" s="28">
        <v>0.1</v>
      </c>
      <c r="BX55" s="28">
        <v>0.2</v>
      </c>
      <c r="BY55" s="28">
        <v>0.2</v>
      </c>
      <c r="BZ55" s="28">
        <v>0.1</v>
      </c>
      <c r="CA55" s="28">
        <v>0.1</v>
      </c>
      <c r="CB55" s="28">
        <v>0.1</v>
      </c>
      <c r="CC55" s="28">
        <v>0.1</v>
      </c>
      <c r="CD55" s="28">
        <v>0.1</v>
      </c>
      <c r="CE55" s="28">
        <v>0.1</v>
      </c>
      <c r="CF55" s="28">
        <v>0.1</v>
      </c>
      <c r="CG55" s="28">
        <v>0.1</v>
      </c>
      <c r="CH55" s="28">
        <v>0.1</v>
      </c>
      <c r="CI55" s="28">
        <v>0.1</v>
      </c>
      <c r="CJ55" s="28">
        <v>0.1</v>
      </c>
      <c r="CK55" s="28">
        <v>0.1</v>
      </c>
      <c r="CL55" s="28">
        <v>0.1</v>
      </c>
      <c r="CM55" s="28">
        <v>0.1</v>
      </c>
      <c r="CN55" s="28">
        <v>0.1</v>
      </c>
      <c r="CO55" s="28">
        <v>0.1</v>
      </c>
      <c r="CP55" s="28">
        <v>0.1</v>
      </c>
      <c r="CQ55" s="28">
        <v>0.1</v>
      </c>
      <c r="CR55" s="28">
        <v>0.1</v>
      </c>
      <c r="CS55" s="28">
        <v>0.1</v>
      </c>
      <c r="CT55" s="28">
        <v>0.1</v>
      </c>
      <c r="CU55" s="28">
        <v>0.1</v>
      </c>
      <c r="CV55" s="28">
        <v>0.1</v>
      </c>
      <c r="CW55" s="28">
        <v>0.1</v>
      </c>
      <c r="CX55" s="28">
        <v>0.1</v>
      </c>
      <c r="CY55" s="28">
        <v>0.1</v>
      </c>
      <c r="CZ55" s="28">
        <v>0.1</v>
      </c>
      <c r="DA55" s="28">
        <v>0.1</v>
      </c>
      <c r="DB55" s="28">
        <v>0.1</v>
      </c>
      <c r="DC55" s="28">
        <v>0.1</v>
      </c>
      <c r="DD55" s="28"/>
      <c r="DE55" s="28"/>
      <c r="DF55" s="28"/>
      <c r="DG55" s="28"/>
      <c r="DH55" s="28"/>
      <c r="DI55" s="28"/>
      <c r="DJ55" s="28"/>
      <c r="DK55" s="28"/>
      <c r="DL55" s="28"/>
      <c r="DM55" s="28"/>
      <c r="DN55" s="28"/>
      <c r="DO55" s="28"/>
      <c r="DP55" s="28"/>
      <c r="DQ55" s="28"/>
      <c r="DR55" s="28"/>
      <c r="DS55" s="28"/>
      <c r="DT55" s="28"/>
      <c r="DU55" s="28"/>
      <c r="DV55" s="28"/>
      <c r="DW55" s="28"/>
      <c r="DX55" s="28"/>
      <c r="DY55" s="28">
        <v>0.1</v>
      </c>
      <c r="DZ55" s="28">
        <v>0.1</v>
      </c>
      <c r="EA55" s="28">
        <v>0.1</v>
      </c>
      <c r="EB55" s="28"/>
      <c r="EC55" s="28"/>
      <c r="ED55" s="28"/>
      <c r="EE55" s="28"/>
      <c r="EF55" s="28"/>
      <c r="EG55" s="28"/>
      <c r="EH55" s="28"/>
      <c r="EI55" s="28"/>
      <c r="EJ55" s="28"/>
      <c r="EK55" s="28"/>
      <c r="EL55" s="28"/>
      <c r="EM55" s="28"/>
      <c r="EN55" s="28"/>
      <c r="EO55" s="28"/>
      <c r="EP55" s="28"/>
      <c r="EQ55" s="28"/>
      <c r="ER55" s="28">
        <v>0.1</v>
      </c>
      <c r="ES55" s="28">
        <v>0.1</v>
      </c>
      <c r="ET55" s="28">
        <v>0.1</v>
      </c>
      <c r="EU55" s="28">
        <v>0.1</v>
      </c>
      <c r="EV55" s="28">
        <v>0.1</v>
      </c>
      <c r="EW55" s="28">
        <v>0.1</v>
      </c>
    </row>
    <row r="56" spans="1:153" ht="14" x14ac:dyDescent="0.2">
      <c r="A56" s="28" t="s">
        <v>38</v>
      </c>
      <c r="B56" s="28" t="s">
        <v>345</v>
      </c>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c r="AQ56" s="28"/>
      <c r="AR56" s="28"/>
      <c r="AS56" s="28"/>
      <c r="AT56" s="28"/>
      <c r="AU56" s="28">
        <v>0.20799999999999999</v>
      </c>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row>
    <row r="57" spans="1:153" ht="14" x14ac:dyDescent="0.2">
      <c r="A57" s="28" t="s">
        <v>39</v>
      </c>
      <c r="B57" s="28" t="s">
        <v>345</v>
      </c>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row>
    <row r="58" spans="1:153" ht="14" x14ac:dyDescent="0.2">
      <c r="A58" s="28" t="s">
        <v>40</v>
      </c>
      <c r="B58" s="28" t="s">
        <v>345</v>
      </c>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c r="AQ58" s="28"/>
      <c r="AR58" s="28"/>
      <c r="AS58" s="28"/>
      <c r="AT58" s="28"/>
      <c r="AU58" s="28">
        <v>0.48599999999999999</v>
      </c>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row>
    <row r="59" spans="1:153" ht="14" x14ac:dyDescent="0.2">
      <c r="A59" s="28" t="s">
        <v>41</v>
      </c>
      <c r="B59" s="28" t="s">
        <v>345</v>
      </c>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row>
    <row r="60" spans="1:153" ht="14" x14ac:dyDescent="0.2">
      <c r="A60" s="28" t="s">
        <v>42</v>
      </c>
      <c r="B60" s="28" t="s">
        <v>345</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row>
    <row r="61" spans="1:153" ht="14" x14ac:dyDescent="0.2">
      <c r="A61" s="28" t="s">
        <v>316</v>
      </c>
      <c r="B61" s="28" t="s">
        <v>345</v>
      </c>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row>
    <row r="62" spans="1:153" ht="14" x14ac:dyDescent="0.2">
      <c r="A62" s="28" t="s">
        <v>43</v>
      </c>
      <c r="B62" s="28" t="s">
        <v>345</v>
      </c>
      <c r="C62" s="28">
        <v>0.1</v>
      </c>
      <c r="D62" s="28">
        <v>0.1</v>
      </c>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8"/>
      <c r="AO62" s="28"/>
      <c r="AP62" s="28"/>
      <c r="AQ62" s="28"/>
      <c r="AR62" s="28"/>
      <c r="AS62" s="28"/>
      <c r="AT62" s="28"/>
      <c r="AU62" s="28"/>
      <c r="AV62" s="28">
        <v>0.12</v>
      </c>
      <c r="AW62" s="28">
        <v>0.12</v>
      </c>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row>
    <row r="63" spans="1:153" ht="14" x14ac:dyDescent="0.2">
      <c r="A63" s="28" t="s">
        <v>44</v>
      </c>
      <c r="B63" s="28" t="s">
        <v>345</v>
      </c>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c r="AQ63" s="28"/>
      <c r="AR63" s="28"/>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row>
    <row r="64" spans="1:153" ht="14" x14ac:dyDescent="0.2">
      <c r="A64" s="28" t="s">
        <v>45</v>
      </c>
      <c r="B64" s="28" t="s">
        <v>345</v>
      </c>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c r="AQ64" s="28"/>
      <c r="AR64" s="28"/>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row>
    <row r="65" spans="1:153" ht="14" x14ac:dyDescent="0.2">
      <c r="A65" s="28" t="s">
        <v>317</v>
      </c>
      <c r="B65" s="28" t="s">
        <v>345</v>
      </c>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row>
    <row r="66" spans="1:153" ht="14" x14ac:dyDescent="0.2">
      <c r="A66" s="28" t="s">
        <v>46</v>
      </c>
      <c r="B66" s="28" t="s">
        <v>345</v>
      </c>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row>
    <row r="67" spans="1:153" ht="14" x14ac:dyDescent="0.2">
      <c r="A67" s="28" t="s">
        <v>47</v>
      </c>
      <c r="B67" s="28" t="s">
        <v>345</v>
      </c>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row>
    <row r="68" spans="1:153" ht="14" x14ac:dyDescent="0.2">
      <c r="A68" s="28" t="s">
        <v>48</v>
      </c>
      <c r="B68" s="28" t="s">
        <v>345</v>
      </c>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row>
    <row r="69" spans="1:153" ht="14" x14ac:dyDescent="0.2">
      <c r="A69" s="28" t="s">
        <v>49</v>
      </c>
      <c r="B69" s="28" t="s">
        <v>354</v>
      </c>
      <c r="C69" s="28">
        <v>1.4999999999999999E-2</v>
      </c>
      <c r="D69" s="28">
        <v>1.4999999999999999E-2</v>
      </c>
      <c r="E69" s="28">
        <v>1.4999999999999999E-2</v>
      </c>
      <c r="F69" s="28">
        <v>1.4999999999999999E-2</v>
      </c>
      <c r="G69" s="28">
        <v>1.4999999999999999E-2</v>
      </c>
      <c r="H69" s="28">
        <v>1.4999999999999999E-2</v>
      </c>
      <c r="I69" s="28">
        <v>1.4999999999999999E-2</v>
      </c>
      <c r="J69" s="28">
        <v>1.4999999999999999E-2</v>
      </c>
      <c r="K69" s="28">
        <v>1.4999999999999999E-2</v>
      </c>
      <c r="L69" s="28">
        <v>1.4999999999999999E-2</v>
      </c>
      <c r="M69" s="28">
        <v>1.4999999999999999E-2</v>
      </c>
      <c r="N69" s="28">
        <v>1.4999999999999999E-2</v>
      </c>
      <c r="O69" s="28">
        <v>1.4999999999999999E-2</v>
      </c>
      <c r="P69" s="28">
        <v>1.4999999999999999E-2</v>
      </c>
      <c r="Q69" s="28">
        <v>1.4999999999999999E-2</v>
      </c>
      <c r="R69" s="28">
        <v>1.4999999999999999E-2</v>
      </c>
      <c r="S69" s="28">
        <v>1.4999999999999999E-2</v>
      </c>
      <c r="T69" s="28">
        <v>1.4999999999999999E-2</v>
      </c>
      <c r="U69" s="28">
        <v>1.4999999999999999E-2</v>
      </c>
      <c r="V69" s="28">
        <v>1.4999999999999999E-2</v>
      </c>
      <c r="W69" s="28">
        <v>1.4999999999999999E-2</v>
      </c>
      <c r="X69" s="28">
        <v>1.4999999999999999E-2</v>
      </c>
      <c r="Y69" s="28">
        <v>1.4999999999999999E-2</v>
      </c>
      <c r="Z69" s="28">
        <v>1.4999999999999999E-2</v>
      </c>
      <c r="AA69" s="28">
        <v>1.4999999999999999E-2</v>
      </c>
      <c r="AB69" s="28">
        <v>1.4999999999999999E-2</v>
      </c>
      <c r="AC69" s="28">
        <v>1.4999999999999999E-2</v>
      </c>
      <c r="AD69" s="28">
        <v>1.4999999999999999E-2</v>
      </c>
      <c r="AE69" s="28">
        <v>1.5599999999999999E-2</v>
      </c>
      <c r="AF69" s="28">
        <v>1.5599999999999999E-2</v>
      </c>
      <c r="AG69" s="28">
        <v>1.5599999999999999E-2</v>
      </c>
      <c r="AH69" s="28">
        <v>1.5599999999999999E-2</v>
      </c>
      <c r="AI69" s="28">
        <v>1.5599999999999999E-2</v>
      </c>
      <c r="AJ69" s="28">
        <v>1.5599999999999999E-2</v>
      </c>
      <c r="AK69" s="28">
        <v>1.5599999999999999E-2</v>
      </c>
      <c r="AL69" s="28">
        <v>1.5599999999999999E-2</v>
      </c>
      <c r="AM69" s="28">
        <v>1.5599999999999999E-2</v>
      </c>
      <c r="AN69" s="28">
        <v>1.5599999999999999E-2</v>
      </c>
      <c r="AO69" s="28">
        <v>1.5599999999999999E-2</v>
      </c>
      <c r="AP69" s="28">
        <v>1.5599999999999999E-2</v>
      </c>
      <c r="AQ69" s="28">
        <v>1.4999999999999999E-2</v>
      </c>
      <c r="AR69" s="28">
        <v>1.4999999999999999E-2</v>
      </c>
      <c r="AS69" s="28"/>
      <c r="AT69" s="28"/>
      <c r="AU69" s="28">
        <v>4.7300000000000002E-2</v>
      </c>
      <c r="AV69" s="28">
        <v>1.5599999999999999E-2</v>
      </c>
      <c r="AW69" s="28">
        <v>1.5599999999999999E-2</v>
      </c>
      <c r="AX69" s="28"/>
      <c r="AY69" s="28"/>
      <c r="AZ69" s="28"/>
      <c r="BA69" s="28">
        <v>1.5599999999999999E-2</v>
      </c>
      <c r="BB69" s="28">
        <v>1.5599999999999999E-2</v>
      </c>
      <c r="BC69" s="28">
        <v>1.4999999999999999E-2</v>
      </c>
      <c r="BD69" s="28">
        <v>1.5599999999999999E-2</v>
      </c>
      <c r="BE69" s="28">
        <v>1.5599999999999999E-2</v>
      </c>
      <c r="BF69" s="28">
        <v>1.8599999999999998E-2</v>
      </c>
      <c r="BG69" s="28">
        <v>1.8599999999999998E-2</v>
      </c>
      <c r="BH69" s="28">
        <v>1.8599999999999998E-2</v>
      </c>
      <c r="BI69" s="28">
        <v>1.8599999999999998E-2</v>
      </c>
      <c r="BJ69" s="28">
        <v>1.8599999999999998E-2</v>
      </c>
      <c r="BK69" s="28">
        <v>1.8599999999999998E-2</v>
      </c>
      <c r="BL69" s="28">
        <v>1.5598214285714286E-2</v>
      </c>
      <c r="BM69" s="28">
        <v>1.5598214285714286E-2</v>
      </c>
      <c r="BN69" s="28">
        <v>1.5598214285714286E-2</v>
      </c>
      <c r="BO69" s="28">
        <v>1.5598214285714286E-2</v>
      </c>
      <c r="BP69" s="28">
        <v>1.4999999999999999E-2</v>
      </c>
      <c r="BQ69" s="28"/>
      <c r="BR69" s="28">
        <v>1.4999999999999999E-2</v>
      </c>
      <c r="BS69" s="28">
        <v>1.4999999999999999E-2</v>
      </c>
      <c r="BT69" s="28">
        <v>1.4999999999999999E-2</v>
      </c>
      <c r="BU69" s="28">
        <v>1.4999999999999999E-2</v>
      </c>
      <c r="BV69" s="28">
        <v>1.4999999999999999E-2</v>
      </c>
      <c r="BW69" s="28">
        <v>1.4999999999999999E-2</v>
      </c>
      <c r="BX69" s="28">
        <v>1.5599999999999999E-2</v>
      </c>
      <c r="BY69" s="28">
        <v>1.5599999999999999E-2</v>
      </c>
      <c r="BZ69" s="28">
        <v>1.4999999999999999E-2</v>
      </c>
      <c r="CA69" s="28">
        <v>1.4999999999999999E-2</v>
      </c>
      <c r="CB69" s="28">
        <v>1.4999999999999999E-2</v>
      </c>
      <c r="CC69" s="28">
        <v>1.4999999999999999E-2</v>
      </c>
      <c r="CD69" s="28">
        <v>1.4999999999999999E-2</v>
      </c>
      <c r="CE69" s="28">
        <v>1.4999999999999999E-2</v>
      </c>
      <c r="CF69" s="28">
        <v>1.4999999999999999E-2</v>
      </c>
      <c r="CG69" s="28">
        <v>1.4999999999999999E-2</v>
      </c>
      <c r="CH69" s="28">
        <v>1.5599999999999999E-2</v>
      </c>
      <c r="CI69" s="28">
        <v>1.5599999999999999E-2</v>
      </c>
      <c r="CJ69" s="28">
        <v>1.5599999999999999E-2</v>
      </c>
      <c r="CK69" s="28">
        <v>1.5599999999999999E-2</v>
      </c>
      <c r="CL69" s="28">
        <v>1.5599999999999999E-2</v>
      </c>
      <c r="CM69" s="28">
        <v>1.5599999999999999E-2</v>
      </c>
      <c r="CN69" s="28">
        <v>1.5599999999999999E-2</v>
      </c>
      <c r="CO69" s="28">
        <v>1.5599999999999999E-2</v>
      </c>
      <c r="CP69" s="28">
        <v>1.5599999999999999E-2</v>
      </c>
      <c r="CQ69" s="28">
        <v>1.5599999999999999E-2</v>
      </c>
      <c r="CR69" s="28">
        <v>1.5599999999999999E-2</v>
      </c>
      <c r="CS69" s="28">
        <v>1.5599999999999999E-2</v>
      </c>
      <c r="CT69" s="28">
        <v>1.5599999999999999E-2</v>
      </c>
      <c r="CU69" s="28">
        <v>1.5599999999999999E-2</v>
      </c>
      <c r="CV69" s="28">
        <v>1.5599999999999999E-2</v>
      </c>
      <c r="CW69" s="28">
        <v>1.5599999999999999E-2</v>
      </c>
      <c r="CX69" s="28">
        <v>1.4999999999999999E-2</v>
      </c>
      <c r="CY69" s="28">
        <v>1.4999999999999999E-2</v>
      </c>
      <c r="CZ69" s="28">
        <v>1.4999999999999999E-2</v>
      </c>
      <c r="DA69" s="28">
        <v>1.4999999999999999E-2</v>
      </c>
      <c r="DB69" s="28">
        <v>1.4999999999999999E-2</v>
      </c>
      <c r="DC69" s="28">
        <v>1.4999999999999999E-2</v>
      </c>
      <c r="DD69" s="28">
        <v>1.4999999999999999E-2</v>
      </c>
      <c r="DE69" s="28">
        <v>1.4999999999999999E-2</v>
      </c>
      <c r="DF69" s="28">
        <v>1.4999999999999999E-2</v>
      </c>
      <c r="DG69" s="28">
        <v>1.4999999999999999E-2</v>
      </c>
      <c r="DH69" s="28">
        <v>1.4999999999999999E-2</v>
      </c>
      <c r="DI69" s="28">
        <v>1.4999999999999999E-2</v>
      </c>
      <c r="DJ69" s="28">
        <v>1.4999999999999999E-2</v>
      </c>
      <c r="DK69" s="28">
        <v>1.4999999999999999E-2</v>
      </c>
      <c r="DL69" s="28">
        <v>1.4999999999999999E-2</v>
      </c>
      <c r="DM69" s="28">
        <v>1.4999999999999999E-2</v>
      </c>
      <c r="DN69" s="28">
        <v>1.5599999999999999E-2</v>
      </c>
      <c r="DO69" s="28">
        <v>1.5599999999999999E-2</v>
      </c>
      <c r="DP69" s="28">
        <v>1.5599999999999999E-2</v>
      </c>
      <c r="DQ69" s="28">
        <v>1.5599999999999999E-2</v>
      </c>
      <c r="DR69" s="28">
        <v>1.5599999999999999E-2</v>
      </c>
      <c r="DS69" s="28">
        <v>1.5599999999999999E-2</v>
      </c>
      <c r="DT69" s="28">
        <v>1.5599999999999999E-2</v>
      </c>
      <c r="DU69" s="28">
        <v>1.5599999999999999E-2</v>
      </c>
      <c r="DV69" s="28">
        <v>1.5599999999999999E-2</v>
      </c>
      <c r="DW69" s="28">
        <v>1.5599999999999999E-2</v>
      </c>
      <c r="DX69" s="28">
        <v>1.5599999999999999E-2</v>
      </c>
      <c r="DY69" s="28">
        <v>1.4999999999999999E-2</v>
      </c>
      <c r="DZ69" s="28">
        <v>1.4999999999999999E-2</v>
      </c>
      <c r="EA69" s="28">
        <v>1.4999999999999999E-2</v>
      </c>
      <c r="EB69" s="28"/>
      <c r="EC69" s="28"/>
      <c r="ED69" s="28"/>
      <c r="EE69" s="28"/>
      <c r="EF69" s="28"/>
      <c r="EG69" s="28"/>
      <c r="EH69" s="28"/>
      <c r="EI69" s="28">
        <v>1.5599999999999999E-2</v>
      </c>
      <c r="EJ69" s="28">
        <v>1.5599999999999999E-2</v>
      </c>
      <c r="EK69" s="28">
        <v>1.5599999999999999E-2</v>
      </c>
      <c r="EL69" s="28">
        <v>1.5599999999999999E-2</v>
      </c>
      <c r="EM69" s="28">
        <v>1.5599999999999999E-2</v>
      </c>
      <c r="EN69" s="28">
        <v>1.5599999999999999E-2</v>
      </c>
      <c r="EO69" s="28"/>
      <c r="EP69" s="28">
        <v>1.4999999999999999E-2</v>
      </c>
      <c r="EQ69" s="28">
        <v>1.4999999999999999E-2</v>
      </c>
      <c r="ER69" s="28">
        <v>1.5599999999999999E-2</v>
      </c>
      <c r="ES69" s="28">
        <v>1.5599999999999999E-2</v>
      </c>
      <c r="ET69" s="28">
        <v>1.5599999999999999E-2</v>
      </c>
      <c r="EU69" s="28">
        <v>1.5599999999999999E-2</v>
      </c>
      <c r="EV69" s="28">
        <v>1.5599999999999999E-2</v>
      </c>
      <c r="EW69" s="28">
        <v>1.5599999999999999E-2</v>
      </c>
    </row>
    <row r="70" spans="1:153" ht="14" x14ac:dyDescent="0.2">
      <c r="A70" s="28" t="s">
        <v>50</v>
      </c>
      <c r="B70" s="28" t="s">
        <v>354</v>
      </c>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c r="AP70" s="28"/>
      <c r="AQ70" s="28"/>
      <c r="AR70" s="28"/>
      <c r="AS70" s="28">
        <v>2.9499999999999998E-2</v>
      </c>
      <c r="AT70" s="28">
        <v>2.9499999999999998E-2</v>
      </c>
      <c r="AU70" s="28">
        <v>4.7300000000000002E-2</v>
      </c>
      <c r="AV70" s="28"/>
      <c r="AW70" s="28"/>
      <c r="AX70" s="28">
        <v>2.9499999999999998E-2</v>
      </c>
      <c r="AY70" s="28">
        <v>2.9499999999999998E-2</v>
      </c>
      <c r="AZ70" s="28">
        <v>2.9499999999999998E-2</v>
      </c>
      <c r="BA70" s="28">
        <v>1.5599999999999999E-2</v>
      </c>
      <c r="BB70" s="28">
        <v>1.5599999999999999E-2</v>
      </c>
      <c r="BC70" s="28"/>
      <c r="BD70" s="28"/>
      <c r="BE70" s="28"/>
      <c r="BF70" s="28"/>
      <c r="BG70" s="28"/>
      <c r="BH70" s="28"/>
      <c r="BI70" s="28"/>
      <c r="BJ70" s="28"/>
      <c r="BK70" s="28"/>
      <c r="BL70" s="28"/>
      <c r="BM70" s="28"/>
      <c r="BN70" s="28"/>
      <c r="BO70" s="28"/>
      <c r="BP70" s="28"/>
      <c r="BQ70" s="28">
        <v>2.9000000000000001E-2</v>
      </c>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f>DV69</f>
        <v>1.5599999999999999E-2</v>
      </c>
      <c r="DW70" s="28">
        <f>DW69</f>
        <v>1.5599999999999999E-2</v>
      </c>
      <c r="DX70" s="28">
        <f>DX69</f>
        <v>1.5599999999999999E-2</v>
      </c>
      <c r="DY70" s="28"/>
      <c r="DZ70" s="28"/>
      <c r="EA70" s="28"/>
      <c r="EB70" s="28">
        <v>2.9499999999999998E-2</v>
      </c>
      <c r="EC70" s="28">
        <v>2.9499999999999998E-2</v>
      </c>
      <c r="ED70" s="28">
        <v>2.9499999999999998E-2</v>
      </c>
      <c r="EE70" s="28">
        <v>2.9499999999999998E-2</v>
      </c>
      <c r="EF70" s="28"/>
      <c r="EG70" s="28"/>
      <c r="EH70" s="28"/>
      <c r="EI70" s="28"/>
      <c r="EJ70" s="28">
        <v>2.9499999999999998E-2</v>
      </c>
      <c r="EK70" s="28">
        <v>2.9499999999999998E-2</v>
      </c>
      <c r="EL70" s="28"/>
      <c r="EM70" s="28">
        <v>2.9499999999999998E-2</v>
      </c>
      <c r="EN70" s="28"/>
      <c r="EO70" s="28">
        <v>2.9499999999999998E-2</v>
      </c>
      <c r="EP70" s="28"/>
      <c r="EQ70" s="28"/>
      <c r="ER70" s="28"/>
      <c r="ES70" s="28"/>
      <c r="ET70" s="28"/>
      <c r="EU70" s="28"/>
      <c r="EV70" s="28"/>
      <c r="EW70" s="28"/>
    </row>
    <row r="71" spans="1:153" ht="14" x14ac:dyDescent="0.2">
      <c r="A71" s="28" t="s">
        <v>51</v>
      </c>
      <c r="B71" s="28" t="s">
        <v>354</v>
      </c>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28"/>
      <c r="AN71" s="28"/>
      <c r="AO71" s="28"/>
      <c r="AP71" s="28"/>
      <c r="AQ71" s="28"/>
      <c r="AR71" s="28"/>
      <c r="AS71" s="28"/>
      <c r="AT71" s="28"/>
      <c r="AU71" s="28"/>
      <c r="AV71" s="28"/>
      <c r="AW71" s="28"/>
      <c r="AX71" s="28"/>
      <c r="AY71" s="28"/>
      <c r="AZ71" s="28">
        <v>4.3799999999999999E-2</v>
      </c>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v>4.3799999999999999E-2</v>
      </c>
      <c r="EN71" s="28"/>
      <c r="EO71" s="28"/>
      <c r="EP71" s="28"/>
      <c r="EQ71" s="28"/>
      <c r="ER71" s="28"/>
      <c r="ES71" s="28"/>
      <c r="ET71" s="28"/>
      <c r="EU71" s="28"/>
      <c r="EV71" s="28"/>
      <c r="EW71" s="28"/>
    </row>
    <row r="72" spans="1:153" ht="14" x14ac:dyDescent="0.2">
      <c r="A72" s="28" t="s">
        <v>52</v>
      </c>
      <c r="B72" s="28" t="s">
        <v>354</v>
      </c>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28"/>
      <c r="AN72" s="28"/>
      <c r="AO72" s="28"/>
      <c r="AP72" s="28"/>
      <c r="AQ72" s="28"/>
      <c r="AR72" s="28"/>
      <c r="AS72" s="28"/>
      <c r="AT72" s="28"/>
      <c r="AU72" s="28"/>
      <c r="AV72" s="28"/>
      <c r="AW72" s="28"/>
      <c r="AX72" s="28"/>
      <c r="AY72" s="28"/>
      <c r="AZ72" s="28">
        <v>4.7300000000000002E-2</v>
      </c>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v>4.7300000000000002E-2</v>
      </c>
      <c r="EJ72" s="28">
        <v>4.7300000000000002E-2</v>
      </c>
      <c r="EK72" s="28">
        <v>4.7300000000000002E-2</v>
      </c>
      <c r="EL72" s="28">
        <v>4.7300000000000002E-2</v>
      </c>
      <c r="EM72" s="28"/>
      <c r="EN72" s="28"/>
      <c r="EO72" s="28"/>
      <c r="EP72" s="28"/>
      <c r="EQ72" s="28"/>
      <c r="ER72" s="28"/>
      <c r="ES72" s="28"/>
      <c r="ET72" s="28"/>
      <c r="EU72" s="28"/>
      <c r="EV72" s="28"/>
      <c r="EW72" s="28"/>
    </row>
    <row r="73" spans="1:153" ht="14" x14ac:dyDescent="0.2">
      <c r="A73" s="28" t="s">
        <v>318</v>
      </c>
      <c r="B73" s="28" t="s">
        <v>354</v>
      </c>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row>
    <row r="74" spans="1:153" ht="14" x14ac:dyDescent="0.2">
      <c r="A74" s="28" t="s">
        <v>53</v>
      </c>
      <c r="B74" s="28" t="s">
        <v>354</v>
      </c>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v>1.7000000000000001E-2</v>
      </c>
      <c r="EG74" s="28">
        <v>1.7000000000000001E-2</v>
      </c>
      <c r="EH74" s="28">
        <v>1.7000000000000001E-2</v>
      </c>
      <c r="EI74" s="28"/>
      <c r="EJ74" s="28"/>
      <c r="EK74" s="28"/>
      <c r="EL74" s="28"/>
      <c r="EM74" s="28"/>
      <c r="EN74" s="28"/>
      <c r="EO74" s="28"/>
      <c r="EP74" s="28"/>
      <c r="EQ74" s="28"/>
      <c r="ER74" s="28"/>
      <c r="ES74" s="28"/>
      <c r="ET74" s="28"/>
      <c r="EU74" s="28"/>
      <c r="EV74" s="28"/>
      <c r="EW74" s="28"/>
    </row>
    <row r="75" spans="1:153" ht="14" x14ac:dyDescent="0.2">
      <c r="A75" s="28" t="s">
        <v>2</v>
      </c>
      <c r="B75" s="28" t="s">
        <v>355</v>
      </c>
      <c r="C75" s="28">
        <v>81.599999999999994</v>
      </c>
      <c r="D75" s="28">
        <v>81.599999999999994</v>
      </c>
      <c r="E75" s="28">
        <v>81.599999999999994</v>
      </c>
      <c r="F75" s="28">
        <v>81.599999999999994</v>
      </c>
      <c r="G75" s="28">
        <v>81.599999999999994</v>
      </c>
      <c r="H75" s="28">
        <v>81.599999999999994</v>
      </c>
      <c r="I75" s="28">
        <v>81.599999999999994</v>
      </c>
      <c r="J75" s="28">
        <v>81.599999999999994</v>
      </c>
      <c r="K75" s="28">
        <v>81.599999999999994</v>
      </c>
      <c r="L75" s="28">
        <v>81.599999999999994</v>
      </c>
      <c r="M75" s="28">
        <v>81.599999999999994</v>
      </c>
      <c r="N75" s="28">
        <v>81.599999999999994</v>
      </c>
      <c r="O75" s="28">
        <v>81.599999999999994</v>
      </c>
      <c r="P75" s="28">
        <v>81.599999999999994</v>
      </c>
      <c r="Q75" s="28">
        <v>81.599999999999994</v>
      </c>
      <c r="R75" s="28">
        <v>81.599999999999994</v>
      </c>
      <c r="S75" s="28">
        <v>81.599999999999994</v>
      </c>
      <c r="T75" s="28">
        <v>81.599999999999994</v>
      </c>
      <c r="U75" s="28">
        <v>81.599999999999994</v>
      </c>
      <c r="V75" s="28">
        <v>81.599999999999994</v>
      </c>
      <c r="W75" s="28">
        <v>81.599999999999994</v>
      </c>
      <c r="X75" s="28">
        <v>81.599999999999994</v>
      </c>
      <c r="Y75" s="28">
        <v>81.599999999999994</v>
      </c>
      <c r="Z75" s="28">
        <v>81.599999999999994</v>
      </c>
      <c r="AA75" s="28">
        <v>81.599999999999994</v>
      </c>
      <c r="AB75" s="28">
        <v>81.599999999999994</v>
      </c>
      <c r="AC75" s="28">
        <v>81.599999999999994</v>
      </c>
      <c r="AD75" s="28">
        <v>81.599999999999994</v>
      </c>
      <c r="AE75" s="28">
        <v>73.2</v>
      </c>
      <c r="AF75" s="28">
        <v>73.2</v>
      </c>
      <c r="AG75" s="28">
        <v>73.2</v>
      </c>
      <c r="AH75" s="28">
        <v>73.2</v>
      </c>
      <c r="AI75" s="28">
        <v>73.2</v>
      </c>
      <c r="AJ75" s="28">
        <v>73.2</v>
      </c>
      <c r="AK75" s="28">
        <v>73.2</v>
      </c>
      <c r="AL75" s="28">
        <v>73.2</v>
      </c>
      <c r="AM75" s="28">
        <v>73.2</v>
      </c>
      <c r="AN75" s="28">
        <v>73.2</v>
      </c>
      <c r="AO75" s="28">
        <v>73.2</v>
      </c>
      <c r="AP75" s="28">
        <v>73.2</v>
      </c>
      <c r="AQ75" s="28">
        <v>81.599999999999994</v>
      </c>
      <c r="AR75" s="28">
        <v>81.599999999999994</v>
      </c>
      <c r="AS75" s="28"/>
      <c r="AT75" s="28"/>
      <c r="AU75" s="28">
        <v>112</v>
      </c>
      <c r="AV75" s="28">
        <v>63.7</v>
      </c>
      <c r="AW75" s="28">
        <v>63.7</v>
      </c>
      <c r="AX75" s="28"/>
      <c r="AY75" s="28"/>
      <c r="AZ75" s="28"/>
      <c r="BA75" s="28">
        <v>112</v>
      </c>
      <c r="BB75" s="28">
        <v>112</v>
      </c>
      <c r="BC75" s="28">
        <v>81.599999999999994</v>
      </c>
      <c r="BD75" s="28">
        <v>63.7</v>
      </c>
      <c r="BE75" s="28">
        <v>64.400000000000006</v>
      </c>
      <c r="BF75" s="28">
        <v>112</v>
      </c>
      <c r="BG75" s="28">
        <v>112</v>
      </c>
      <c r="BH75" s="28">
        <v>112</v>
      </c>
      <c r="BI75" s="28">
        <v>112</v>
      </c>
      <c r="BJ75" s="28">
        <v>112</v>
      </c>
      <c r="BK75" s="28">
        <v>112</v>
      </c>
      <c r="BL75" s="28">
        <v>112</v>
      </c>
      <c r="BM75" s="28">
        <v>112</v>
      </c>
      <c r="BN75" s="28">
        <v>112</v>
      </c>
      <c r="BO75" s="28">
        <v>112</v>
      </c>
      <c r="BP75" s="28">
        <v>112</v>
      </c>
      <c r="BQ75" s="28"/>
      <c r="BR75" s="28">
        <v>81.599999999999994</v>
      </c>
      <c r="BS75" s="28">
        <v>81.599999999999994</v>
      </c>
      <c r="BT75" s="28">
        <v>81.599999999999994</v>
      </c>
      <c r="BU75" s="28">
        <v>81.599999999999994</v>
      </c>
      <c r="BV75" s="28">
        <v>81.599999999999994</v>
      </c>
      <c r="BW75" s="28">
        <v>81.599999999999994</v>
      </c>
      <c r="BX75" s="28">
        <v>73.2</v>
      </c>
      <c r="BY75" s="28">
        <v>73.2</v>
      </c>
      <c r="BZ75" s="28">
        <v>81.599999999999994</v>
      </c>
      <c r="CA75" s="28">
        <v>81.599999999999994</v>
      </c>
      <c r="CB75" s="28">
        <v>81.599999999999994</v>
      </c>
      <c r="CC75" s="28">
        <v>81.599999999999994</v>
      </c>
      <c r="CD75" s="28">
        <v>81.599999999999994</v>
      </c>
      <c r="CE75" s="28">
        <v>81.599999999999994</v>
      </c>
      <c r="CF75" s="28">
        <v>81.599999999999994</v>
      </c>
      <c r="CG75" s="28">
        <v>81.599999999999994</v>
      </c>
      <c r="CH75" s="28">
        <v>63.7</v>
      </c>
      <c r="CI75" s="28">
        <v>112</v>
      </c>
      <c r="CJ75" s="28">
        <v>112</v>
      </c>
      <c r="CK75" s="28">
        <v>112</v>
      </c>
      <c r="CL75" s="28">
        <v>112</v>
      </c>
      <c r="CM75" s="28">
        <v>112</v>
      </c>
      <c r="CN75" s="28">
        <v>112</v>
      </c>
      <c r="CO75" s="28">
        <v>112</v>
      </c>
      <c r="CP75" s="28">
        <v>112</v>
      </c>
      <c r="CQ75" s="28">
        <v>112</v>
      </c>
      <c r="CR75" s="28">
        <v>112</v>
      </c>
      <c r="CS75" s="28">
        <v>112</v>
      </c>
      <c r="CT75" s="28">
        <v>112</v>
      </c>
      <c r="CU75" s="28">
        <v>112</v>
      </c>
      <c r="CV75" s="28">
        <v>112</v>
      </c>
      <c r="CW75" s="28">
        <v>112</v>
      </c>
      <c r="CX75" s="28">
        <v>112</v>
      </c>
      <c r="CY75" s="28">
        <v>112</v>
      </c>
      <c r="CZ75" s="28">
        <v>112</v>
      </c>
      <c r="DA75" s="28">
        <v>112</v>
      </c>
      <c r="DB75" s="28">
        <v>112</v>
      </c>
      <c r="DC75" s="28">
        <v>112</v>
      </c>
      <c r="DD75" s="28">
        <v>112</v>
      </c>
      <c r="DE75" s="28">
        <v>112</v>
      </c>
      <c r="DF75" s="28">
        <v>112</v>
      </c>
      <c r="DG75" s="28">
        <v>112</v>
      </c>
      <c r="DH75" s="28">
        <v>112</v>
      </c>
      <c r="DI75" s="28">
        <v>112</v>
      </c>
      <c r="DJ75" s="28">
        <v>112</v>
      </c>
      <c r="DK75" s="28">
        <v>73.2</v>
      </c>
      <c r="DL75" s="28">
        <v>81.599999999999994</v>
      </c>
      <c r="DM75" s="28">
        <v>81.599999999999994</v>
      </c>
      <c r="DN75" s="28">
        <v>112</v>
      </c>
      <c r="DO75" s="28">
        <v>112</v>
      </c>
      <c r="DP75" s="28">
        <v>112</v>
      </c>
      <c r="DQ75" s="28">
        <v>112</v>
      </c>
      <c r="DR75" s="28">
        <v>112</v>
      </c>
      <c r="DS75" s="28">
        <v>112</v>
      </c>
      <c r="DT75" s="28">
        <v>112</v>
      </c>
      <c r="DU75" s="28">
        <v>112</v>
      </c>
      <c r="DV75" s="28">
        <v>112</v>
      </c>
      <c r="DW75" s="28">
        <v>112</v>
      </c>
      <c r="DX75" s="28">
        <v>112</v>
      </c>
      <c r="DY75" s="28">
        <v>116.46</v>
      </c>
      <c r="DZ75" s="28">
        <v>112</v>
      </c>
      <c r="EA75" s="28">
        <v>112</v>
      </c>
      <c r="EB75" s="28"/>
      <c r="EC75" s="28"/>
      <c r="ED75" s="28"/>
      <c r="EE75" s="28"/>
      <c r="EF75" s="28"/>
      <c r="EG75" s="28"/>
      <c r="EH75" s="28"/>
      <c r="EI75" s="28">
        <v>112</v>
      </c>
      <c r="EJ75" s="28">
        <v>112</v>
      </c>
      <c r="EK75" s="28">
        <v>112</v>
      </c>
      <c r="EL75" s="28">
        <v>112</v>
      </c>
      <c r="EM75" s="28">
        <v>112</v>
      </c>
      <c r="EN75" s="28">
        <v>112</v>
      </c>
      <c r="EO75" s="28"/>
      <c r="EP75" s="28">
        <v>116.48</v>
      </c>
      <c r="EQ75" s="28">
        <v>112</v>
      </c>
      <c r="ER75" s="28">
        <v>81.599999999999994</v>
      </c>
      <c r="ES75" s="28">
        <v>68.599999999999994</v>
      </c>
      <c r="ET75" s="28">
        <v>71.5</v>
      </c>
      <c r="EU75" s="28">
        <v>81.599999999999994</v>
      </c>
      <c r="EV75" s="28">
        <v>112</v>
      </c>
      <c r="EW75" s="28">
        <v>112</v>
      </c>
    </row>
    <row r="76" spans="1:153" ht="14" x14ac:dyDescent="0.2">
      <c r="A76" s="28" t="s">
        <v>54</v>
      </c>
      <c r="B76" s="28" t="s">
        <v>355</v>
      </c>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8"/>
      <c r="AH76" s="28"/>
      <c r="AI76" s="28"/>
      <c r="AJ76" s="28"/>
      <c r="AK76" s="28"/>
      <c r="AL76" s="28"/>
      <c r="AM76" s="28"/>
      <c r="AN76" s="28"/>
      <c r="AO76" s="28"/>
      <c r="AP76" s="28"/>
      <c r="AQ76" s="28"/>
      <c r="AR76" s="28"/>
      <c r="AS76" s="28">
        <v>112</v>
      </c>
      <c r="AT76" s="28">
        <v>112</v>
      </c>
      <c r="AU76" s="28">
        <v>112</v>
      </c>
      <c r="AV76" s="28"/>
      <c r="AW76" s="28"/>
      <c r="AX76" s="28">
        <v>112</v>
      </c>
      <c r="AY76" s="28">
        <v>112</v>
      </c>
      <c r="AZ76" s="28">
        <v>747.04</v>
      </c>
      <c r="BA76" s="28">
        <v>896</v>
      </c>
      <c r="BB76" s="28">
        <v>896</v>
      </c>
      <c r="BC76" s="28"/>
      <c r="BD76" s="28"/>
      <c r="BE76" s="28"/>
      <c r="BF76" s="28"/>
      <c r="BG76" s="28"/>
      <c r="BH76" s="28"/>
      <c r="BI76" s="28"/>
      <c r="BJ76" s="28"/>
      <c r="BK76" s="28"/>
      <c r="BL76" s="28"/>
      <c r="BM76" s="28"/>
      <c r="BN76" s="28"/>
      <c r="BO76" s="28"/>
      <c r="BP76" s="28"/>
      <c r="BQ76" s="28">
        <v>112</v>
      </c>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f>DV75*6</f>
        <v>672</v>
      </c>
      <c r="DW76" s="28">
        <f>DW75*6</f>
        <v>672</v>
      </c>
      <c r="DX76" s="28">
        <f>DX75*6</f>
        <v>672</v>
      </c>
      <c r="DY76" s="28"/>
      <c r="DZ76" s="28"/>
      <c r="EA76" s="28"/>
      <c r="EB76" s="28">
        <v>112</v>
      </c>
      <c r="EC76" s="28">
        <v>112</v>
      </c>
      <c r="ED76" s="28">
        <v>112</v>
      </c>
      <c r="EE76" s="28">
        <v>112</v>
      </c>
      <c r="EF76" s="28"/>
      <c r="EG76" s="28"/>
      <c r="EH76" s="28"/>
      <c r="EI76" s="28"/>
      <c r="EJ76" s="28">
        <v>487.2</v>
      </c>
      <c r="EK76" s="28">
        <v>487.2</v>
      </c>
      <c r="EL76" s="28"/>
      <c r="EM76" s="28">
        <v>197.15</v>
      </c>
      <c r="EN76" s="28"/>
      <c r="EO76" s="28">
        <v>672</v>
      </c>
      <c r="EP76" s="28"/>
      <c r="EQ76" s="28"/>
      <c r="ER76" s="28"/>
      <c r="ES76" s="28"/>
      <c r="ET76" s="28"/>
      <c r="EU76" s="28"/>
      <c r="EV76" s="28"/>
      <c r="EW76" s="28"/>
    </row>
    <row r="77" spans="1:153" ht="14" x14ac:dyDescent="0.2">
      <c r="A77" s="28" t="s">
        <v>55</v>
      </c>
      <c r="B77" s="28" t="s">
        <v>355</v>
      </c>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v>71.900000000000006</v>
      </c>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v>71.900000000000006</v>
      </c>
      <c r="EN77" s="28"/>
      <c r="EO77" s="28"/>
      <c r="EP77" s="28"/>
      <c r="EQ77" s="28"/>
      <c r="ER77" s="28"/>
      <c r="ES77" s="28"/>
      <c r="ET77" s="28"/>
      <c r="EU77" s="28"/>
      <c r="EV77" s="28"/>
      <c r="EW77" s="28"/>
    </row>
    <row r="78" spans="1:153" ht="14" x14ac:dyDescent="0.2">
      <c r="A78" s="28" t="s">
        <v>56</v>
      </c>
      <c r="B78" s="28" t="s">
        <v>355</v>
      </c>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8"/>
      <c r="AO78" s="28"/>
      <c r="AP78" s="28"/>
      <c r="AQ78" s="28"/>
      <c r="AR78" s="28"/>
      <c r="AS78" s="28"/>
      <c r="AT78" s="28"/>
      <c r="AU78" s="28"/>
      <c r="AV78" s="28"/>
      <c r="AW78" s="28"/>
      <c r="AX78" s="28"/>
      <c r="AY78" s="28"/>
      <c r="AZ78" s="28">
        <v>63.1</v>
      </c>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v>112</v>
      </c>
      <c r="EJ78" s="28">
        <v>487.2</v>
      </c>
      <c r="EK78" s="28">
        <v>112</v>
      </c>
      <c r="EL78" s="28">
        <v>112</v>
      </c>
      <c r="EM78" s="28"/>
      <c r="EN78" s="28"/>
      <c r="EO78" s="28"/>
      <c r="EP78" s="28"/>
      <c r="EQ78" s="28"/>
      <c r="ER78" s="28"/>
      <c r="ES78" s="28"/>
      <c r="ET78" s="28"/>
      <c r="EU78" s="28"/>
      <c r="EV78" s="28"/>
      <c r="EW78" s="28"/>
    </row>
    <row r="79" spans="1:153" ht="14" x14ac:dyDescent="0.2">
      <c r="A79" s="28" t="s">
        <v>57</v>
      </c>
      <c r="B79" s="28" t="s">
        <v>355</v>
      </c>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row>
    <row r="80" spans="1:153" ht="14" x14ac:dyDescent="0.2">
      <c r="A80" s="28" t="s">
        <v>58</v>
      </c>
      <c r="B80" s="28" t="s">
        <v>355</v>
      </c>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row>
    <row r="81" spans="1:153" ht="14" x14ac:dyDescent="0.2">
      <c r="A81" s="28" t="s">
        <v>59</v>
      </c>
      <c r="B81" s="28" t="s">
        <v>355</v>
      </c>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8"/>
      <c r="AH81" s="28"/>
      <c r="AI81" s="28"/>
      <c r="AJ81" s="28"/>
      <c r="AK81" s="28"/>
      <c r="AL81" s="28"/>
      <c r="AM81" s="28"/>
      <c r="AN81" s="28"/>
      <c r="AO81" s="28"/>
      <c r="AP81" s="28"/>
      <c r="AQ81" s="28"/>
      <c r="AR81" s="28"/>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v>850</v>
      </c>
      <c r="EG81" s="28">
        <v>705</v>
      </c>
      <c r="EH81" s="28">
        <v>745</v>
      </c>
      <c r="EI81" s="28"/>
      <c r="EJ81" s="28"/>
      <c r="EK81" s="28"/>
      <c r="EL81" s="28"/>
      <c r="EM81" s="28"/>
      <c r="EN81" s="28"/>
      <c r="EO81" s="28"/>
      <c r="EP81" s="28"/>
      <c r="EQ81" s="28"/>
      <c r="ER81" s="28"/>
      <c r="ES81" s="28"/>
      <c r="ET81" s="28"/>
      <c r="EU81" s="28"/>
      <c r="EV81" s="28"/>
      <c r="EW81" s="28"/>
    </row>
    <row r="82" spans="1:153" ht="14" x14ac:dyDescent="0.2">
      <c r="A82" s="28" t="s">
        <v>60</v>
      </c>
      <c r="B82" s="28" t="s">
        <v>356</v>
      </c>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c r="AC82" s="28"/>
      <c r="AD82" s="28"/>
      <c r="AE82" s="28"/>
      <c r="AF82" s="28"/>
      <c r="AG82" s="28"/>
      <c r="AH82" s="28"/>
      <c r="AI82" s="28"/>
      <c r="AJ82" s="28"/>
      <c r="AK82" s="28"/>
      <c r="AL82" s="28"/>
      <c r="AM82" s="28"/>
      <c r="AN82" s="28"/>
      <c r="AO82" s="28"/>
      <c r="AP82" s="28"/>
      <c r="AQ82" s="28"/>
      <c r="AR82" s="28"/>
      <c r="AS82" s="28"/>
      <c r="AT82" s="28"/>
      <c r="AU82" s="34">
        <v>33.878</v>
      </c>
      <c r="AV82" s="28"/>
      <c r="AW82" s="28"/>
      <c r="AX82" s="28"/>
      <c r="AY82" s="28"/>
      <c r="AZ82" s="28"/>
      <c r="BA82" s="28">
        <v>33.950000000000003</v>
      </c>
      <c r="BB82" s="28">
        <v>33.950000000000003</v>
      </c>
      <c r="BC82" s="28"/>
      <c r="BD82" s="28"/>
      <c r="BE82" s="28"/>
      <c r="BF82" s="28">
        <v>8.6920000000000002</v>
      </c>
      <c r="BG82" s="28">
        <v>8.6920000000000002</v>
      </c>
      <c r="BH82" s="28">
        <v>8.6920000000000002</v>
      </c>
      <c r="BI82" s="28">
        <v>8.6920000000000002</v>
      </c>
      <c r="BJ82" s="28">
        <v>8.6920000000000002</v>
      </c>
      <c r="BK82" s="28">
        <v>8.6920000000000002</v>
      </c>
      <c r="BL82" s="28">
        <v>34</v>
      </c>
      <c r="BM82" s="28">
        <v>34</v>
      </c>
      <c r="BN82" s="28">
        <v>34</v>
      </c>
      <c r="BO82" s="28">
        <v>34</v>
      </c>
      <c r="BP82" s="28"/>
      <c r="BQ82" s="28"/>
      <c r="BR82" s="28"/>
      <c r="BS82" s="28"/>
      <c r="BT82" s="28"/>
      <c r="BU82" s="28"/>
      <c r="BV82" s="28"/>
      <c r="BW82" s="28"/>
      <c r="BX82" s="28"/>
      <c r="BY82" s="28"/>
      <c r="BZ82" s="28"/>
      <c r="CA82" s="28"/>
      <c r="CB82" s="28"/>
      <c r="CC82" s="28"/>
      <c r="CD82" s="28"/>
      <c r="CE82" s="28"/>
      <c r="CF82" s="28"/>
      <c r="CG82" s="28"/>
      <c r="CH82" s="28"/>
      <c r="CI82" s="28">
        <v>29.17</v>
      </c>
      <c r="CJ82" s="28">
        <v>29.17</v>
      </c>
      <c r="CK82" s="28">
        <v>33.97</v>
      </c>
      <c r="CL82" s="28">
        <v>33.97</v>
      </c>
      <c r="CM82" s="28">
        <v>33.97</v>
      </c>
      <c r="CN82" s="28">
        <v>33.97</v>
      </c>
      <c r="CO82" s="28">
        <v>33.97</v>
      </c>
      <c r="CP82" s="28">
        <v>33.97</v>
      </c>
      <c r="CQ82" s="28">
        <v>33.97</v>
      </c>
      <c r="CR82" s="28">
        <v>33.97</v>
      </c>
      <c r="CS82" s="28">
        <v>33.97</v>
      </c>
      <c r="CT82" s="28">
        <v>33.97</v>
      </c>
      <c r="CU82" s="28">
        <v>29.17</v>
      </c>
      <c r="CV82" s="28">
        <v>29.17</v>
      </c>
      <c r="CW82" s="28">
        <v>29.17</v>
      </c>
      <c r="CX82" s="28">
        <v>8.6920000000000002</v>
      </c>
      <c r="CY82" s="28">
        <v>8.6920000000000002</v>
      </c>
      <c r="CZ82" s="28">
        <v>8.6920000000000002</v>
      </c>
      <c r="DA82" s="28">
        <v>8.6920000000000002</v>
      </c>
      <c r="DB82" s="28">
        <v>8.6920000000000002</v>
      </c>
      <c r="DC82" s="28">
        <v>8.6920000000000002</v>
      </c>
      <c r="DD82" s="28">
        <v>8.6920000000000002</v>
      </c>
      <c r="DE82" s="28">
        <v>8.6920000000000002</v>
      </c>
      <c r="DF82" s="28">
        <v>8.6920000000000002</v>
      </c>
      <c r="DG82" s="28">
        <v>8.6920000000000002</v>
      </c>
      <c r="DH82" s="28">
        <v>8.6920000000000002</v>
      </c>
      <c r="DI82" s="28">
        <v>8.6920000000000002</v>
      </c>
      <c r="DJ82" s="28">
        <v>34</v>
      </c>
      <c r="DK82" s="28"/>
      <c r="DL82" s="28"/>
      <c r="DM82" s="28"/>
      <c r="DN82" s="28">
        <v>8.6920000000000002</v>
      </c>
      <c r="DO82" s="28">
        <v>8.6920000000000002</v>
      </c>
      <c r="DP82" s="28">
        <v>8.6920000000000002</v>
      </c>
      <c r="DQ82" s="28">
        <v>8.6920000000000002</v>
      </c>
      <c r="DR82" s="28">
        <v>8.6920000000000002</v>
      </c>
      <c r="DS82" s="28">
        <v>8.6920000000000002</v>
      </c>
      <c r="DT82" s="28">
        <v>8.6920000000000002</v>
      </c>
      <c r="DU82" s="28">
        <v>8.6920000000000002</v>
      </c>
      <c r="DV82" s="28">
        <v>33.951999999999998</v>
      </c>
      <c r="DW82" s="28">
        <v>33.951999999999998</v>
      </c>
      <c r="DX82" s="28">
        <v>33.951999999999998</v>
      </c>
      <c r="DY82" s="28">
        <v>30.33</v>
      </c>
      <c r="DZ82" s="28">
        <v>29.166666666666668</v>
      </c>
      <c r="EA82" s="28">
        <v>29.166666666666668</v>
      </c>
      <c r="EB82" s="28"/>
      <c r="EC82" s="28"/>
      <c r="ED82" s="28"/>
      <c r="EE82" s="28"/>
      <c r="EF82" s="28"/>
      <c r="EG82" s="28"/>
      <c r="EH82" s="28"/>
      <c r="EI82" s="28">
        <f>34.27+2.98</f>
        <v>37.25</v>
      </c>
      <c r="EJ82" s="28">
        <f t="shared" ref="EJ82:EK82" si="8">34.27+2.98</f>
        <v>37.25</v>
      </c>
      <c r="EK82" s="28">
        <f t="shared" si="8"/>
        <v>37.25</v>
      </c>
      <c r="EL82" s="28">
        <f>34.27+2.98</f>
        <v>37.25</v>
      </c>
      <c r="EM82" s="28">
        <v>9.4600000000000009</v>
      </c>
      <c r="EN82" s="28">
        <v>8.6920000000000002</v>
      </c>
      <c r="EO82" s="28"/>
      <c r="EP82" s="28">
        <v>35.33</v>
      </c>
      <c r="EQ82" s="28">
        <v>8.6920000000000002</v>
      </c>
      <c r="ER82" s="28"/>
      <c r="ES82" s="28"/>
      <c r="ET82" s="28"/>
      <c r="EU82" s="28"/>
      <c r="EV82" s="28">
        <v>37.179487000000002</v>
      </c>
      <c r="EW82" s="28">
        <v>29.166699999999999</v>
      </c>
    </row>
    <row r="83" spans="1:153" ht="14" x14ac:dyDescent="0.2">
      <c r="A83" s="28" t="s">
        <v>61</v>
      </c>
      <c r="B83" s="28" t="s">
        <v>356</v>
      </c>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28"/>
      <c r="AN83" s="28"/>
      <c r="AO83" s="28"/>
      <c r="AP83" s="28"/>
      <c r="AQ83" s="28"/>
      <c r="AR83" s="28"/>
      <c r="AS83" s="28"/>
      <c r="AT83" s="28"/>
      <c r="AU83" s="34">
        <v>9.7650000000000006</v>
      </c>
      <c r="AV83" s="28"/>
      <c r="AW83" s="28"/>
      <c r="AX83" s="28">
        <f>9880/1000</f>
        <v>9.8800000000000008</v>
      </c>
      <c r="AY83" s="28">
        <f>9880/1000</f>
        <v>9.8800000000000008</v>
      </c>
      <c r="AZ83" s="28">
        <v>226.45</v>
      </c>
      <c r="BA83" s="28">
        <v>271.60000000000002</v>
      </c>
      <c r="BB83" s="28">
        <v>271.60000000000002</v>
      </c>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f>DV82*6</f>
        <v>203.71199999999999</v>
      </c>
      <c r="DW83" s="28">
        <f>DW82*6</f>
        <v>203.71199999999999</v>
      </c>
      <c r="DX83" s="28">
        <f>DX82*6</f>
        <v>203.71199999999999</v>
      </c>
      <c r="DY83" s="28"/>
      <c r="DZ83" s="28"/>
      <c r="EA83" s="28"/>
      <c r="EB83" s="28"/>
      <c r="EC83" s="28"/>
      <c r="ED83" s="28"/>
      <c r="EE83" s="28"/>
      <c r="EF83" s="28"/>
      <c r="EG83" s="28"/>
      <c r="EH83" s="28"/>
      <c r="EI83" s="28"/>
      <c r="EJ83" s="28">
        <v>162.05000000000001</v>
      </c>
      <c r="EK83" s="28">
        <v>162.05000000000001</v>
      </c>
      <c r="EL83" s="28"/>
      <c r="EM83" s="28">
        <v>44.83</v>
      </c>
      <c r="EN83" s="28"/>
      <c r="EO83" s="28">
        <v>29.988</v>
      </c>
      <c r="EP83" s="28"/>
      <c r="EQ83" s="28"/>
      <c r="ER83" s="28"/>
      <c r="ES83" s="28"/>
      <c r="ET83" s="28"/>
      <c r="EU83" s="28"/>
      <c r="EV83" s="28"/>
      <c r="EW83" s="28"/>
    </row>
    <row r="84" spans="1:153" ht="14" x14ac:dyDescent="0.2">
      <c r="A84" s="28" t="s">
        <v>62</v>
      </c>
      <c r="B84" s="28" t="s">
        <v>356</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28"/>
      <c r="AN84" s="28"/>
      <c r="AO84" s="28"/>
      <c r="AP84" s="28"/>
      <c r="AQ84" s="28"/>
      <c r="AR84" s="28"/>
      <c r="AS84" s="28"/>
      <c r="AT84" s="28"/>
      <c r="AU84" s="28"/>
      <c r="AV84" s="28"/>
      <c r="AW84" s="28"/>
      <c r="AX84" s="28"/>
      <c r="AY84" s="28"/>
      <c r="AZ84" s="28">
        <v>0</v>
      </c>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v>0.76</v>
      </c>
      <c r="EN84" s="28"/>
      <c r="EO84" s="28"/>
      <c r="EP84" s="28"/>
      <c r="EQ84" s="28"/>
      <c r="ER84" s="28"/>
      <c r="ES84" s="28"/>
      <c r="ET84" s="28"/>
      <c r="EU84" s="28"/>
      <c r="EV84" s="28"/>
      <c r="EW84" s="28"/>
    </row>
    <row r="85" spans="1:153" ht="14" x14ac:dyDescent="0.2">
      <c r="A85" s="28" t="s">
        <v>319</v>
      </c>
      <c r="B85" s="28" t="s">
        <v>356</v>
      </c>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c r="AC85" s="28"/>
      <c r="AD85" s="28"/>
      <c r="AE85" s="28"/>
      <c r="AF85" s="28"/>
      <c r="AG85" s="28"/>
      <c r="AH85" s="28"/>
      <c r="AI85" s="28"/>
      <c r="AJ85" s="28"/>
      <c r="AK85" s="28"/>
      <c r="AL85" s="28"/>
      <c r="AM85" s="28"/>
      <c r="AN85" s="28"/>
      <c r="AO85" s="28"/>
      <c r="AP85" s="28"/>
      <c r="AQ85" s="28"/>
      <c r="AR85" s="28"/>
      <c r="AS85" s="28"/>
      <c r="AT85" s="28"/>
      <c r="AU85" s="28"/>
      <c r="AV85" s="28"/>
      <c r="AW85" s="28"/>
      <c r="AX85" s="28"/>
      <c r="AY85" s="28"/>
      <c r="AZ85" s="28">
        <v>0</v>
      </c>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row>
    <row r="86" spans="1:153" ht="14" x14ac:dyDescent="0.2">
      <c r="A86" s="28" t="s">
        <v>63</v>
      </c>
      <c r="B86" s="28" t="s">
        <v>356</v>
      </c>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row>
    <row r="87" spans="1:153" ht="14" x14ac:dyDescent="0.2">
      <c r="A87" s="28" t="s">
        <v>64</v>
      </c>
      <c r="B87" s="28" t="s">
        <v>356</v>
      </c>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row>
    <row r="88" spans="1:153" ht="14" x14ac:dyDescent="0.2">
      <c r="A88" s="28" t="s">
        <v>65</v>
      </c>
      <c r="B88" s="28" t="s">
        <v>356</v>
      </c>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row>
    <row r="89" spans="1:153" ht="14" x14ac:dyDescent="0.2">
      <c r="A89" s="28" t="s">
        <v>66</v>
      </c>
      <c r="B89" s="28" t="s">
        <v>355</v>
      </c>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c r="AC89" s="28"/>
      <c r="AD89" s="28"/>
      <c r="AE89" s="28"/>
      <c r="AF89" s="28"/>
      <c r="AG89" s="28"/>
      <c r="AH89" s="28"/>
      <c r="AI89" s="28"/>
      <c r="AJ89" s="28"/>
      <c r="AK89" s="28"/>
      <c r="AL89" s="28"/>
      <c r="AM89" s="28"/>
      <c r="AN89" s="28"/>
      <c r="AO89" s="28"/>
      <c r="AP89" s="28"/>
      <c r="AQ89" s="28"/>
      <c r="AR89" s="28"/>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row>
    <row r="90" spans="1:153" ht="14" x14ac:dyDescent="0.2">
      <c r="A90" s="28" t="s">
        <v>67</v>
      </c>
      <c r="B90" s="28" t="s">
        <v>357</v>
      </c>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8"/>
      <c r="AH90" s="28"/>
      <c r="AI90" s="28"/>
      <c r="AJ90" s="28"/>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row>
    <row r="91" spans="1:153" ht="14" x14ac:dyDescent="0.2">
      <c r="A91" s="28" t="s">
        <v>68</v>
      </c>
      <c r="B91" s="28" t="s">
        <v>358</v>
      </c>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8"/>
      <c r="AH91" s="28"/>
      <c r="AI91" s="28"/>
      <c r="AJ91" s="28"/>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row>
    <row r="92" spans="1:153" ht="14" x14ac:dyDescent="0.2">
      <c r="A92" s="28" t="s">
        <v>69</v>
      </c>
      <c r="B92" s="28" t="s">
        <v>355</v>
      </c>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c r="AC92" s="28"/>
      <c r="AD92" s="28"/>
      <c r="AE92" s="28"/>
      <c r="AF92" s="28"/>
      <c r="AG92" s="28"/>
      <c r="AH92" s="28"/>
      <c r="AI92" s="28"/>
      <c r="AJ92" s="28"/>
      <c r="AK92" s="28"/>
      <c r="AL92" s="28"/>
      <c r="AM92" s="28"/>
      <c r="AN92" s="28"/>
      <c r="AO92" s="28"/>
      <c r="AP92" s="28"/>
      <c r="AQ92" s="28"/>
      <c r="AR92" s="28"/>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row>
    <row r="93" spans="1:153" ht="14" x14ac:dyDescent="0.2">
      <c r="A93" s="28" t="s">
        <v>70</v>
      </c>
      <c r="B93" s="28" t="s">
        <v>357</v>
      </c>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row>
    <row r="94" spans="1:153" ht="14" x14ac:dyDescent="0.2">
      <c r="A94" s="28" t="s">
        <v>71</v>
      </c>
      <c r="B94" s="28" t="s">
        <v>358</v>
      </c>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row>
    <row r="95" spans="1:153" ht="14" x14ac:dyDescent="0.2">
      <c r="A95" s="28" t="s">
        <v>72</v>
      </c>
      <c r="B95" s="28" t="s">
        <v>355</v>
      </c>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row>
    <row r="96" spans="1:153" ht="14" x14ac:dyDescent="0.2">
      <c r="A96" s="28" t="s">
        <v>73</v>
      </c>
      <c r="B96" s="28" t="s">
        <v>357</v>
      </c>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c r="AC96" s="28"/>
      <c r="AD96" s="28"/>
      <c r="AE96" s="28"/>
      <c r="AF96" s="28"/>
      <c r="AG96" s="28"/>
      <c r="AH96" s="28"/>
      <c r="AI96" s="28"/>
      <c r="AJ96" s="28"/>
      <c r="AK96" s="28"/>
      <c r="AL96" s="28"/>
      <c r="AM96" s="28"/>
      <c r="AN96" s="28"/>
      <c r="AO96" s="28"/>
      <c r="AP96" s="28"/>
      <c r="AQ96" s="28"/>
      <c r="AR96" s="28"/>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row>
    <row r="97" spans="1:153" ht="14" x14ac:dyDescent="0.2">
      <c r="A97" s="28" t="s">
        <v>74</v>
      </c>
      <c r="B97" s="28" t="s">
        <v>358</v>
      </c>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c r="AC97" s="28"/>
      <c r="AD97" s="28"/>
      <c r="AE97" s="28"/>
      <c r="AF97" s="28"/>
      <c r="AG97" s="28"/>
      <c r="AH97" s="28"/>
      <c r="AI97" s="28"/>
      <c r="AJ97" s="28"/>
      <c r="AK97" s="28"/>
      <c r="AL97" s="28"/>
      <c r="AM97" s="28"/>
      <c r="AN97" s="28"/>
      <c r="AO97" s="28"/>
      <c r="AP97" s="28"/>
      <c r="AQ97" s="28"/>
      <c r="AR97" s="28"/>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row>
    <row r="98" spans="1:153" ht="14" x14ac:dyDescent="0.2">
      <c r="A98" s="28" t="s">
        <v>75</v>
      </c>
      <c r="B98" s="28" t="s">
        <v>355</v>
      </c>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8"/>
      <c r="AH98" s="28"/>
      <c r="AI98" s="28"/>
      <c r="AJ98" s="28"/>
      <c r="AK98" s="28"/>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row>
    <row r="99" spans="1:153" ht="14" x14ac:dyDescent="0.2">
      <c r="A99" s="28" t="s">
        <v>76</v>
      </c>
      <c r="B99" s="28" t="s">
        <v>357</v>
      </c>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c r="AJ99" s="28"/>
      <c r="AK99" s="28"/>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row>
    <row r="100" spans="1:153" ht="14" x14ac:dyDescent="0.2">
      <c r="A100" s="28" t="s">
        <v>77</v>
      </c>
      <c r="B100" s="28" t="s">
        <v>358</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8"/>
      <c r="AH100" s="28"/>
      <c r="AI100" s="28"/>
      <c r="AJ100" s="28"/>
      <c r="AK100" s="28"/>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row>
    <row r="101" spans="1:153" ht="14" x14ac:dyDescent="0.2">
      <c r="A101" s="28" t="s">
        <v>78</v>
      </c>
      <c r="B101" s="28" t="s">
        <v>355</v>
      </c>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8"/>
      <c r="AH101" s="28"/>
      <c r="AI101" s="28"/>
      <c r="AJ101" s="28"/>
      <c r="AK101" s="28"/>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row>
    <row r="102" spans="1:153" ht="14" x14ac:dyDescent="0.2">
      <c r="A102" s="28" t="s">
        <v>79</v>
      </c>
      <c r="B102" s="28" t="s">
        <v>357</v>
      </c>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8"/>
      <c r="AH102" s="28"/>
      <c r="AI102" s="28"/>
      <c r="AJ102" s="28"/>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row>
    <row r="103" spans="1:153" ht="14" x14ac:dyDescent="0.2">
      <c r="A103" s="28" t="s">
        <v>80</v>
      </c>
      <c r="B103" s="28" t="s">
        <v>358</v>
      </c>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8"/>
      <c r="AH103" s="28"/>
      <c r="AI103" s="28"/>
      <c r="AJ103" s="28"/>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row>
    <row r="104" spans="1:153" ht="14" x14ac:dyDescent="0.2">
      <c r="A104" s="28" t="s">
        <v>81</v>
      </c>
      <c r="B104" s="28" t="s">
        <v>355</v>
      </c>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8"/>
      <c r="AH104" s="28"/>
      <c r="AI104" s="28"/>
      <c r="AJ104" s="28"/>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row>
    <row r="105" spans="1:153" ht="14" x14ac:dyDescent="0.2">
      <c r="A105" s="28" t="s">
        <v>82</v>
      </c>
      <c r="B105" s="28" t="s">
        <v>357</v>
      </c>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8"/>
      <c r="AH105" s="28"/>
      <c r="AI105" s="28"/>
      <c r="AJ105" s="28"/>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row>
    <row r="106" spans="1:153" ht="14" x14ac:dyDescent="0.2">
      <c r="A106" s="28" t="s">
        <v>83</v>
      </c>
      <c r="B106" s="28" t="s">
        <v>358</v>
      </c>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8"/>
      <c r="AH106" s="28"/>
      <c r="AI106" s="28"/>
      <c r="AJ106" s="28"/>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row>
    <row r="107" spans="1:153" ht="14" x14ac:dyDescent="0.2">
      <c r="A107" s="28" t="s">
        <v>84</v>
      </c>
      <c r="B107" s="28" t="s">
        <v>355</v>
      </c>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8"/>
      <c r="AH107" s="28"/>
      <c r="AI107" s="28"/>
      <c r="AJ107" s="28"/>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row>
    <row r="108" spans="1:153" ht="14" x14ac:dyDescent="0.2">
      <c r="A108" s="28" t="s">
        <v>85</v>
      </c>
      <c r="B108" s="28" t="s">
        <v>357</v>
      </c>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8"/>
      <c r="AH108" s="28"/>
      <c r="AI108" s="28"/>
      <c r="AJ108" s="28"/>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row>
    <row r="109" spans="1:153" ht="14" x14ac:dyDescent="0.2">
      <c r="A109" s="28" t="s">
        <v>86</v>
      </c>
      <c r="B109" s="28" t="s">
        <v>358</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row>
    <row r="110" spans="1:153" ht="14" x14ac:dyDescent="0.2">
      <c r="A110" s="28" t="s">
        <v>87</v>
      </c>
      <c r="B110" s="28" t="s">
        <v>355</v>
      </c>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c r="AC110" s="28"/>
      <c r="AD110" s="28"/>
      <c r="AE110" s="28"/>
      <c r="AF110" s="28"/>
      <c r="AG110" s="28"/>
      <c r="AH110" s="28"/>
      <c r="AI110" s="28"/>
      <c r="AJ110" s="28"/>
      <c r="AK110" s="28"/>
      <c r="AL110" s="28"/>
      <c r="AM110" s="28"/>
      <c r="AN110" s="28"/>
      <c r="AO110" s="28"/>
      <c r="AP110" s="28"/>
      <c r="AQ110" s="28"/>
      <c r="AR110" s="28"/>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row>
    <row r="111" spans="1:153" ht="14" x14ac:dyDescent="0.2">
      <c r="A111" s="28" t="s">
        <v>88</v>
      </c>
      <c r="B111" s="28" t="s">
        <v>357</v>
      </c>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8"/>
      <c r="AH111" s="28"/>
      <c r="AI111" s="28"/>
      <c r="AJ111" s="28"/>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row>
    <row r="112" spans="1:153" ht="14" x14ac:dyDescent="0.2">
      <c r="A112" s="28" t="s">
        <v>89</v>
      </c>
      <c r="B112" s="28" t="s">
        <v>358</v>
      </c>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28"/>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row>
    <row r="113" spans="1:153" ht="14" x14ac:dyDescent="0.2">
      <c r="A113" s="28" t="s">
        <v>90</v>
      </c>
      <c r="B113" s="28" t="s">
        <v>355</v>
      </c>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8"/>
      <c r="AO113" s="28"/>
      <c r="AP113" s="28"/>
      <c r="AQ113" s="28"/>
      <c r="AR113" s="28"/>
      <c r="AS113" s="28">
        <v>61.08</v>
      </c>
      <c r="AT113" s="28">
        <v>61.08</v>
      </c>
      <c r="AU113" s="34">
        <f>28809.6/(AU39*AU70*0.0156/0.0296/1000*AU22*AU20)/AU17/0.15*0.208</f>
        <v>305.54875747030849</v>
      </c>
      <c r="AV113" s="28"/>
      <c r="AW113" s="28"/>
      <c r="AX113" s="28">
        <v>61.08</v>
      </c>
      <c r="AY113" s="28">
        <v>61.08</v>
      </c>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row>
    <row r="114" spans="1:153" ht="14" x14ac:dyDescent="0.2">
      <c r="A114" s="28" t="s">
        <v>91</v>
      </c>
      <c r="B114" s="28" t="s">
        <v>357</v>
      </c>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8"/>
      <c r="AH114" s="28"/>
      <c r="AI114" s="28"/>
      <c r="AJ114" s="28"/>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row>
    <row r="115" spans="1:153" ht="14" x14ac:dyDescent="0.2">
      <c r="A115" s="28" t="s">
        <v>92</v>
      </c>
      <c r="B115" s="28" t="s">
        <v>358</v>
      </c>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row>
    <row r="116" spans="1:153" ht="14" x14ac:dyDescent="0.2">
      <c r="A116" s="28" t="s">
        <v>93</v>
      </c>
      <c r="B116" s="28" t="s">
        <v>355</v>
      </c>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8"/>
      <c r="AH116" s="28"/>
      <c r="AI116" s="28"/>
      <c r="AJ116" s="28"/>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row>
    <row r="117" spans="1:153" ht="14" x14ac:dyDescent="0.2">
      <c r="A117" s="28" t="s">
        <v>94</v>
      </c>
      <c r="B117" s="28" t="s">
        <v>357</v>
      </c>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8"/>
      <c r="AH117" s="28"/>
      <c r="AI117" s="28"/>
      <c r="AJ117" s="28"/>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row>
    <row r="118" spans="1:153" ht="14" x14ac:dyDescent="0.2">
      <c r="A118" s="28" t="s">
        <v>95</v>
      </c>
      <c r="B118" s="28" t="s">
        <v>358</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8"/>
      <c r="AH118" s="28"/>
      <c r="AI118" s="28"/>
      <c r="AJ118" s="28"/>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row>
    <row r="119" spans="1:153" ht="14" x14ac:dyDescent="0.2">
      <c r="A119" s="28" t="s">
        <v>96</v>
      </c>
      <c r="B119" s="28" t="s">
        <v>355</v>
      </c>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8"/>
      <c r="AH119" s="28"/>
      <c r="AI119" s="28"/>
      <c r="AJ119" s="28"/>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row>
    <row r="120" spans="1:153" ht="14" x14ac:dyDescent="0.2">
      <c r="A120" s="28" t="s">
        <v>97</v>
      </c>
      <c r="B120" s="28" t="s">
        <v>357</v>
      </c>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8"/>
      <c r="AH120" s="28"/>
      <c r="AI120" s="28"/>
      <c r="AJ120" s="28"/>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row>
    <row r="121" spans="1:153" ht="14" x14ac:dyDescent="0.2">
      <c r="A121" s="28" t="s">
        <v>98</v>
      </c>
      <c r="B121" s="28" t="s">
        <v>358</v>
      </c>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8"/>
      <c r="AH121" s="28"/>
      <c r="AI121" s="28"/>
      <c r="AJ121" s="28"/>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row>
    <row r="122" spans="1:153" ht="14" x14ac:dyDescent="0.2">
      <c r="A122" s="28" t="s">
        <v>99</v>
      </c>
      <c r="B122" s="28" t="s">
        <v>355</v>
      </c>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8"/>
      <c r="AH122" s="28"/>
      <c r="AI122" s="28"/>
      <c r="AJ122" s="28"/>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row>
    <row r="123" spans="1:153" ht="14" x14ac:dyDescent="0.2">
      <c r="A123" s="28" t="s">
        <v>100</v>
      </c>
      <c r="B123" s="28" t="s">
        <v>357</v>
      </c>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row>
    <row r="124" spans="1:153" ht="14" x14ac:dyDescent="0.2">
      <c r="A124" s="28" t="s">
        <v>101</v>
      </c>
      <c r="B124" s="28" t="s">
        <v>358</v>
      </c>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8"/>
      <c r="AH124" s="28"/>
      <c r="AI124" s="28"/>
      <c r="AJ124" s="28"/>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row>
    <row r="125" spans="1:153" ht="14" x14ac:dyDescent="0.2">
      <c r="A125" s="28" t="s">
        <v>102</v>
      </c>
      <c r="B125" s="28" t="s">
        <v>355</v>
      </c>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row>
    <row r="126" spans="1:153" ht="14" x14ac:dyDescent="0.2">
      <c r="A126" s="28" t="s">
        <v>103</v>
      </c>
      <c r="B126" s="28" t="s">
        <v>357</v>
      </c>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8"/>
      <c r="AH126" s="28"/>
      <c r="AI126" s="28"/>
      <c r="AJ126" s="28"/>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row>
    <row r="127" spans="1:153" ht="14" x14ac:dyDescent="0.2">
      <c r="A127" s="28" t="s">
        <v>104</v>
      </c>
      <c r="B127" s="28" t="s">
        <v>358</v>
      </c>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8"/>
      <c r="AH127" s="28"/>
      <c r="AI127" s="28"/>
      <c r="AJ127" s="28"/>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row>
    <row r="128" spans="1:153" ht="14" x14ac:dyDescent="0.2">
      <c r="A128" s="28" t="s">
        <v>105</v>
      </c>
      <c r="B128" s="28" t="s">
        <v>355</v>
      </c>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8"/>
      <c r="AH128" s="28"/>
      <c r="AI128" s="28"/>
      <c r="AJ128" s="28"/>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row>
    <row r="129" spans="1:153" ht="14" x14ac:dyDescent="0.2">
      <c r="A129" s="28" t="s">
        <v>106</v>
      </c>
      <c r="B129" s="28" t="s">
        <v>357</v>
      </c>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8"/>
      <c r="AH129" s="28"/>
      <c r="AI129" s="28"/>
      <c r="AJ129" s="28"/>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row>
    <row r="130" spans="1:153" ht="14" x14ac:dyDescent="0.2">
      <c r="A130" s="28" t="s">
        <v>107</v>
      </c>
      <c r="B130" s="28" t="s">
        <v>358</v>
      </c>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8"/>
      <c r="AH130" s="28"/>
      <c r="AI130" s="28"/>
      <c r="AJ130" s="28"/>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row>
    <row r="131" spans="1:153" ht="14" x14ac:dyDescent="0.2">
      <c r="A131" s="28" t="s">
        <v>108</v>
      </c>
      <c r="B131" s="28" t="s">
        <v>355</v>
      </c>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8"/>
      <c r="AH131" s="28"/>
      <c r="AI131" s="28"/>
      <c r="AJ131" s="28"/>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row>
    <row r="132" spans="1:153" ht="14" x14ac:dyDescent="0.2">
      <c r="A132" s="28" t="s">
        <v>109</v>
      </c>
      <c r="B132" s="28" t="s">
        <v>357</v>
      </c>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c r="AQ132" s="28"/>
      <c r="AR132" s="28"/>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row>
    <row r="133" spans="1:153" ht="14" x14ac:dyDescent="0.2">
      <c r="A133" s="28" t="s">
        <v>110</v>
      </c>
      <c r="B133" s="28" t="s">
        <v>358</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28"/>
      <c r="AN133" s="28"/>
      <c r="AO133" s="28"/>
      <c r="AP133" s="28"/>
      <c r="AQ133" s="28"/>
      <c r="AR133" s="28"/>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row>
    <row r="134" spans="1:153" ht="14" x14ac:dyDescent="0.2">
      <c r="A134" s="28" t="s">
        <v>111</v>
      </c>
      <c r="B134" s="28" t="s">
        <v>355</v>
      </c>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c r="AE134" s="28"/>
      <c r="AF134" s="28"/>
      <c r="AG134" s="28"/>
      <c r="AH134" s="28"/>
      <c r="AI134" s="28"/>
      <c r="AJ134" s="28"/>
      <c r="AK134" s="28"/>
      <c r="AL134" s="28"/>
      <c r="AM134" s="28"/>
      <c r="AN134" s="28"/>
      <c r="AO134" s="28"/>
      <c r="AP134" s="28"/>
      <c r="AQ134" s="28"/>
      <c r="AR134" s="28"/>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row>
    <row r="135" spans="1:153" ht="14" x14ac:dyDescent="0.2">
      <c r="A135" s="28" t="s">
        <v>112</v>
      </c>
      <c r="B135" s="28" t="s">
        <v>357</v>
      </c>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c r="AQ135" s="28"/>
      <c r="AR135" s="28"/>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row>
    <row r="136" spans="1:153" ht="14" x14ac:dyDescent="0.2">
      <c r="A136" s="28" t="s">
        <v>113</v>
      </c>
      <c r="B136" s="28" t="s">
        <v>358</v>
      </c>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row>
    <row r="137" spans="1:153" ht="14" x14ac:dyDescent="0.2">
      <c r="A137" s="28" t="s">
        <v>114</v>
      </c>
      <c r="B137" s="28" t="s">
        <v>355</v>
      </c>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28"/>
      <c r="AK137" s="28"/>
      <c r="AL137" s="28"/>
      <c r="AM137" s="28"/>
      <c r="AN137" s="28"/>
      <c r="AO137" s="28"/>
      <c r="AP137" s="28"/>
      <c r="AQ137" s="28"/>
      <c r="AR137" s="28"/>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row>
    <row r="138" spans="1:153" ht="14" x14ac:dyDescent="0.2">
      <c r="A138" s="28" t="s">
        <v>115</v>
      </c>
      <c r="B138" s="28" t="s">
        <v>357</v>
      </c>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c r="AE138" s="28"/>
      <c r="AF138" s="28"/>
      <c r="AG138" s="28"/>
      <c r="AH138" s="28"/>
      <c r="AI138" s="28"/>
      <c r="AJ138" s="28"/>
      <c r="AK138" s="28"/>
      <c r="AL138" s="28"/>
      <c r="AM138" s="28"/>
      <c r="AN138" s="28"/>
      <c r="AO138" s="28"/>
      <c r="AP138" s="28"/>
      <c r="AQ138" s="28"/>
      <c r="AR138" s="28"/>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row>
    <row r="139" spans="1:153" ht="14" x14ac:dyDescent="0.2">
      <c r="A139" s="28" t="s">
        <v>116</v>
      </c>
      <c r="B139" s="28" t="s">
        <v>358</v>
      </c>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row>
    <row r="140" spans="1:153" ht="14" x14ac:dyDescent="0.2">
      <c r="A140" s="28" t="s">
        <v>117</v>
      </c>
      <c r="B140" s="28" t="s">
        <v>355</v>
      </c>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c r="AE140" s="28"/>
      <c r="AF140" s="28"/>
      <c r="AG140" s="28"/>
      <c r="AH140" s="28"/>
      <c r="AI140" s="28"/>
      <c r="AJ140" s="28"/>
      <c r="AK140" s="28"/>
      <c r="AL140" s="28"/>
      <c r="AM140" s="28"/>
      <c r="AN140" s="28"/>
      <c r="AO140" s="28"/>
      <c r="AP140" s="28"/>
      <c r="AQ140" s="28"/>
      <c r="AR140" s="28"/>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row>
    <row r="141" spans="1:153" ht="14" x14ac:dyDescent="0.2">
      <c r="A141" s="28" t="s">
        <v>118</v>
      </c>
      <c r="B141" s="28" t="s">
        <v>357</v>
      </c>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c r="AQ141" s="28"/>
      <c r="AR141" s="28"/>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row>
    <row r="142" spans="1:153" ht="14" x14ac:dyDescent="0.2">
      <c r="A142" s="28" t="s">
        <v>119</v>
      </c>
      <c r="B142" s="28" t="s">
        <v>358</v>
      </c>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8"/>
      <c r="AH142" s="28"/>
      <c r="AI142" s="28"/>
      <c r="AJ142" s="28"/>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row>
    <row r="143" spans="1:153" ht="14" x14ac:dyDescent="0.2">
      <c r="A143" s="28" t="s">
        <v>120</v>
      </c>
      <c r="B143" s="28" t="s">
        <v>355</v>
      </c>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8"/>
      <c r="AH143" s="28"/>
      <c r="AI143" s="28"/>
      <c r="AJ143" s="28"/>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row>
    <row r="144" spans="1:153" ht="14" x14ac:dyDescent="0.2">
      <c r="A144" s="28" t="s">
        <v>121</v>
      </c>
      <c r="B144" s="28" t="s">
        <v>357</v>
      </c>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c r="AE144" s="28"/>
      <c r="AF144" s="28"/>
      <c r="AG144" s="28"/>
      <c r="AH144" s="28"/>
      <c r="AI144" s="28"/>
      <c r="AJ144" s="28"/>
      <c r="AK144" s="28"/>
      <c r="AL144" s="28"/>
      <c r="AM144" s="28"/>
      <c r="AN144" s="28"/>
      <c r="AO144" s="28"/>
      <c r="AP144" s="28"/>
      <c r="AQ144" s="28"/>
      <c r="AR144" s="28"/>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row>
    <row r="145" spans="1:153" ht="14" x14ac:dyDescent="0.2">
      <c r="A145" s="28" t="s">
        <v>122</v>
      </c>
      <c r="B145" s="28" t="s">
        <v>358</v>
      </c>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c r="AE145" s="28"/>
      <c r="AF145" s="28"/>
      <c r="AG145" s="28"/>
      <c r="AH145" s="28"/>
      <c r="AI145" s="28"/>
      <c r="AJ145" s="28"/>
      <c r="AK145" s="28"/>
      <c r="AL145" s="28"/>
      <c r="AM145" s="28"/>
      <c r="AN145" s="28"/>
      <c r="AO145" s="28"/>
      <c r="AP145" s="28"/>
      <c r="AQ145" s="28"/>
      <c r="AR145" s="28"/>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row>
    <row r="146" spans="1:153" ht="14" x14ac:dyDescent="0.2">
      <c r="A146" s="28" t="s">
        <v>123</v>
      </c>
      <c r="B146" s="28" t="s">
        <v>355</v>
      </c>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c r="AE146" s="28"/>
      <c r="AF146" s="28"/>
      <c r="AG146" s="28"/>
      <c r="AH146" s="28"/>
      <c r="AI146" s="28"/>
      <c r="AJ146" s="28"/>
      <c r="AK146" s="28"/>
      <c r="AL146" s="28"/>
      <c r="AM146" s="28"/>
      <c r="AN146" s="28"/>
      <c r="AO146" s="28"/>
      <c r="AP146" s="28"/>
      <c r="AQ146" s="28"/>
      <c r="AR146" s="28"/>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row>
    <row r="147" spans="1:153" ht="14" x14ac:dyDescent="0.2">
      <c r="A147" s="28" t="s">
        <v>124</v>
      </c>
      <c r="B147" s="28" t="s">
        <v>357</v>
      </c>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row>
    <row r="148" spans="1:153" ht="14" x14ac:dyDescent="0.2">
      <c r="A148" s="28" t="s">
        <v>125</v>
      </c>
      <c r="B148" s="28" t="s">
        <v>358</v>
      </c>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c r="AE148" s="28"/>
      <c r="AF148" s="28"/>
      <c r="AG148" s="28"/>
      <c r="AH148" s="28"/>
      <c r="AI148" s="28"/>
      <c r="AJ148" s="28"/>
      <c r="AK148" s="28"/>
      <c r="AL148" s="28"/>
      <c r="AM148" s="28"/>
      <c r="AN148" s="28"/>
      <c r="AO148" s="28"/>
      <c r="AP148" s="28"/>
      <c r="AQ148" s="28"/>
      <c r="AR148" s="28"/>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row>
    <row r="149" spans="1:153" ht="14" x14ac:dyDescent="0.2">
      <c r="A149" s="28" t="s">
        <v>126</v>
      </c>
      <c r="B149" s="28" t="s">
        <v>355</v>
      </c>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8"/>
      <c r="AH149" s="28"/>
      <c r="AI149" s="28"/>
      <c r="AJ149" s="28"/>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row>
    <row r="150" spans="1:153" ht="14" x14ac:dyDescent="0.2">
      <c r="A150" s="28" t="s">
        <v>127</v>
      </c>
      <c r="B150" s="28" t="s">
        <v>357</v>
      </c>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row>
    <row r="151" spans="1:153" ht="14" x14ac:dyDescent="0.2">
      <c r="A151" s="28" t="s">
        <v>128</v>
      </c>
      <c r="B151" s="28" t="s">
        <v>358</v>
      </c>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8"/>
      <c r="AH151" s="28"/>
      <c r="AI151" s="28"/>
      <c r="AJ151" s="28"/>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row>
    <row r="152" spans="1:153" ht="14" x14ac:dyDescent="0.2">
      <c r="A152" s="28" t="s">
        <v>129</v>
      </c>
      <c r="B152" s="28" t="s">
        <v>355</v>
      </c>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c r="AE152" s="28"/>
      <c r="AF152" s="28"/>
      <c r="AG152" s="28"/>
      <c r="AH152" s="28"/>
      <c r="AI152" s="28"/>
      <c r="AJ152" s="28"/>
      <c r="AK152" s="28"/>
      <c r="AL152" s="28"/>
      <c r="AM152" s="28"/>
      <c r="AN152" s="28"/>
      <c r="AO152" s="28"/>
      <c r="AP152" s="28"/>
      <c r="AQ152" s="28"/>
      <c r="AR152" s="28"/>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row>
    <row r="153" spans="1:153" ht="14" x14ac:dyDescent="0.2">
      <c r="A153" s="28" t="s">
        <v>130</v>
      </c>
      <c r="B153" s="28" t="s">
        <v>357</v>
      </c>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c r="AE153" s="28"/>
      <c r="AF153" s="28"/>
      <c r="AG153" s="28"/>
      <c r="AH153" s="28"/>
      <c r="AI153" s="28"/>
      <c r="AJ153" s="28"/>
      <c r="AK153" s="28"/>
      <c r="AL153" s="28"/>
      <c r="AM153" s="28"/>
      <c r="AN153" s="28"/>
      <c r="AO153" s="28"/>
      <c r="AP153" s="28"/>
      <c r="AQ153" s="28"/>
      <c r="AR153" s="28"/>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row>
    <row r="154" spans="1:153" ht="14" x14ac:dyDescent="0.2">
      <c r="A154" s="28" t="s">
        <v>131</v>
      </c>
      <c r="B154" s="28" t="s">
        <v>358</v>
      </c>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8"/>
      <c r="AH154" s="28"/>
      <c r="AI154" s="28"/>
      <c r="AJ154" s="28"/>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row>
    <row r="155" spans="1:153" ht="14" x14ac:dyDescent="0.2">
      <c r="A155" s="28" t="s">
        <v>132</v>
      </c>
      <c r="B155" s="28" t="s">
        <v>355</v>
      </c>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c r="AE155" s="28"/>
      <c r="AF155" s="28"/>
      <c r="AG155" s="28"/>
      <c r="AH155" s="28"/>
      <c r="AI155" s="28"/>
      <c r="AJ155" s="28"/>
      <c r="AK155" s="28"/>
      <c r="AL155" s="28"/>
      <c r="AM155" s="28"/>
      <c r="AN155" s="28"/>
      <c r="AO155" s="28"/>
      <c r="AP155" s="28"/>
      <c r="AQ155" s="28"/>
      <c r="AR155" s="28"/>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row>
    <row r="156" spans="1:153" ht="14" x14ac:dyDescent="0.2">
      <c r="A156" s="28" t="s">
        <v>133</v>
      </c>
      <c r="B156" s="28" t="s">
        <v>357</v>
      </c>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28"/>
      <c r="AN156" s="28"/>
      <c r="AO156" s="28"/>
      <c r="AP156" s="28"/>
      <c r="AQ156" s="28"/>
      <c r="AR156" s="28"/>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row>
    <row r="157" spans="1:153" ht="14" x14ac:dyDescent="0.2">
      <c r="A157" s="28" t="s">
        <v>134</v>
      </c>
      <c r="B157" s="28" t="s">
        <v>358</v>
      </c>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row>
    <row r="158" spans="1:153" ht="14" x14ac:dyDescent="0.2">
      <c r="A158" s="28" t="s">
        <v>135</v>
      </c>
      <c r="B158" s="28" t="s">
        <v>355</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row>
    <row r="159" spans="1:153" ht="14" x14ac:dyDescent="0.2">
      <c r="A159" s="28" t="s">
        <v>136</v>
      </c>
      <c r="B159" s="28" t="s">
        <v>357</v>
      </c>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8"/>
      <c r="AH159" s="28"/>
      <c r="AI159" s="28"/>
      <c r="AJ159" s="28"/>
      <c r="AK159" s="28"/>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row>
    <row r="160" spans="1:153" ht="14" x14ac:dyDescent="0.2">
      <c r="A160" s="28" t="s">
        <v>137</v>
      </c>
      <c r="B160" s="28" t="s">
        <v>358</v>
      </c>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8"/>
      <c r="AH160" s="28"/>
      <c r="AI160" s="28"/>
      <c r="AJ160" s="28"/>
      <c r="AK160" s="28"/>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row>
    <row r="161" spans="1:153" ht="14" x14ac:dyDescent="0.2">
      <c r="A161" s="28" t="s">
        <v>138</v>
      </c>
      <c r="B161" s="28" t="s">
        <v>355</v>
      </c>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28"/>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row>
    <row r="162" spans="1:153" ht="14" x14ac:dyDescent="0.2">
      <c r="A162" s="28" t="s">
        <v>139</v>
      </c>
      <c r="B162" s="28" t="s">
        <v>357</v>
      </c>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row>
    <row r="163" spans="1:153" ht="14" x14ac:dyDescent="0.2">
      <c r="A163" s="28" t="s">
        <v>140</v>
      </c>
      <c r="B163" s="28" t="s">
        <v>358</v>
      </c>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8"/>
      <c r="AH163" s="28"/>
      <c r="AI163" s="28"/>
      <c r="AJ163" s="28"/>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row>
    <row r="164" spans="1:153" ht="14" x14ac:dyDescent="0.2">
      <c r="A164" s="28" t="s">
        <v>141</v>
      </c>
      <c r="B164" s="28" t="s">
        <v>355</v>
      </c>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8"/>
      <c r="AH164" s="28"/>
      <c r="AI164" s="28"/>
      <c r="AJ164" s="28"/>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row>
    <row r="165" spans="1:153" ht="14" x14ac:dyDescent="0.2">
      <c r="A165" s="28" t="s">
        <v>142</v>
      </c>
      <c r="B165" s="28" t="s">
        <v>357</v>
      </c>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8"/>
      <c r="AH165" s="28"/>
      <c r="AI165" s="28"/>
      <c r="AJ165" s="28"/>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row>
    <row r="166" spans="1:153" ht="14" x14ac:dyDescent="0.2">
      <c r="A166" s="28" t="s">
        <v>143</v>
      </c>
      <c r="B166" s="28" t="s">
        <v>358</v>
      </c>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8"/>
      <c r="AH166" s="28"/>
      <c r="AI166" s="28"/>
      <c r="AJ166" s="28"/>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row>
    <row r="167" spans="1:153" ht="14" x14ac:dyDescent="0.2">
      <c r="A167" s="28" t="s">
        <v>144</v>
      </c>
      <c r="B167" s="28" t="s">
        <v>355</v>
      </c>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8"/>
      <c r="AH167" s="28"/>
      <c r="AI167" s="28"/>
      <c r="AJ167" s="28"/>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row>
    <row r="168" spans="1:153" ht="14" x14ac:dyDescent="0.2">
      <c r="A168" s="28" t="s">
        <v>145</v>
      </c>
      <c r="B168" s="28" t="s">
        <v>357</v>
      </c>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row>
    <row r="169" spans="1:153" ht="14" x14ac:dyDescent="0.2">
      <c r="A169" s="28" t="s">
        <v>146</v>
      </c>
      <c r="B169" s="28" t="s">
        <v>358</v>
      </c>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c r="AE169" s="28"/>
      <c r="AF169" s="28"/>
      <c r="AG169" s="28"/>
      <c r="AH169" s="28"/>
      <c r="AI169" s="28"/>
      <c r="AJ169" s="28"/>
      <c r="AK169" s="28"/>
      <c r="AL169" s="28"/>
      <c r="AM169" s="28"/>
      <c r="AN169" s="28"/>
      <c r="AO169" s="28"/>
      <c r="AP169" s="28"/>
      <c r="AQ169" s="28"/>
      <c r="AR169" s="28"/>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row>
    <row r="170" spans="1:153" ht="14" x14ac:dyDescent="0.2">
      <c r="A170" s="28" t="s">
        <v>147</v>
      </c>
      <c r="B170" s="28" t="s">
        <v>355</v>
      </c>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8"/>
      <c r="AH170" s="28"/>
      <c r="AI170" s="28"/>
      <c r="AJ170" s="28"/>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row>
    <row r="171" spans="1:153" ht="14" x14ac:dyDescent="0.2">
      <c r="A171" s="28" t="s">
        <v>148</v>
      </c>
      <c r="B171" s="28" t="s">
        <v>357</v>
      </c>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row>
    <row r="172" spans="1:153" ht="14" x14ac:dyDescent="0.2">
      <c r="A172" s="28" t="s">
        <v>149</v>
      </c>
      <c r="B172" s="28" t="s">
        <v>358</v>
      </c>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row>
    <row r="173" spans="1:153" ht="14" x14ac:dyDescent="0.2">
      <c r="A173" s="28" t="s">
        <v>328</v>
      </c>
      <c r="B173" s="28" t="s">
        <v>345</v>
      </c>
      <c r="C173" s="28">
        <v>1</v>
      </c>
      <c r="D173" s="28">
        <v>1</v>
      </c>
      <c r="E173" s="28">
        <v>1</v>
      </c>
      <c r="F173" s="28">
        <v>1</v>
      </c>
      <c r="G173" s="28">
        <v>1</v>
      </c>
      <c r="H173" s="28">
        <v>1</v>
      </c>
      <c r="I173" s="28">
        <v>1</v>
      </c>
      <c r="J173" s="28">
        <v>1</v>
      </c>
      <c r="K173" s="28">
        <v>1</v>
      </c>
      <c r="L173" s="28">
        <v>1</v>
      </c>
      <c r="M173" s="28">
        <v>1</v>
      </c>
      <c r="N173" s="28">
        <v>1</v>
      </c>
      <c r="O173" s="28">
        <v>1</v>
      </c>
      <c r="P173" s="28">
        <v>1</v>
      </c>
      <c r="Q173" s="28">
        <v>1</v>
      </c>
      <c r="R173" s="28">
        <v>1</v>
      </c>
      <c r="S173" s="28">
        <v>1</v>
      </c>
      <c r="T173" s="28">
        <v>1</v>
      </c>
      <c r="U173" s="28">
        <v>1</v>
      </c>
      <c r="V173" s="28">
        <v>1</v>
      </c>
      <c r="W173" s="28">
        <v>1</v>
      </c>
      <c r="X173" s="28">
        <v>1</v>
      </c>
      <c r="Y173" s="28">
        <v>1</v>
      </c>
      <c r="Z173" s="28">
        <v>1</v>
      </c>
      <c r="AA173" s="28">
        <v>1</v>
      </c>
      <c r="AB173" s="28">
        <v>1</v>
      </c>
      <c r="AC173" s="28">
        <v>1</v>
      </c>
      <c r="AD173" s="28">
        <v>1</v>
      </c>
      <c r="AE173" s="28">
        <v>1</v>
      </c>
      <c r="AF173" s="28">
        <v>1</v>
      </c>
      <c r="AG173" s="28">
        <v>1</v>
      </c>
      <c r="AH173" s="28">
        <v>1</v>
      </c>
      <c r="AI173" s="28">
        <v>1</v>
      </c>
      <c r="AJ173" s="28">
        <v>1</v>
      </c>
      <c r="AK173" s="28">
        <v>1</v>
      </c>
      <c r="AL173" s="28">
        <v>1</v>
      </c>
      <c r="AM173" s="28">
        <v>1</v>
      </c>
      <c r="AN173" s="28">
        <v>1</v>
      </c>
      <c r="AO173" s="28">
        <v>1</v>
      </c>
      <c r="AP173" s="28">
        <v>1</v>
      </c>
      <c r="AQ173" s="28">
        <v>1</v>
      </c>
      <c r="AR173" s="28">
        <v>1</v>
      </c>
      <c r="AS173" s="28"/>
      <c r="AT173" s="28"/>
      <c r="AU173" s="28"/>
      <c r="AV173" s="28"/>
      <c r="AW173" s="28"/>
      <c r="AX173" s="28"/>
      <c r="AY173" s="28"/>
      <c r="AZ173" s="28"/>
      <c r="BA173" s="28">
        <v>0.48099999999999998</v>
      </c>
      <c r="BB173" s="28"/>
      <c r="BC173" s="28">
        <v>1</v>
      </c>
      <c r="BD173" s="28">
        <v>1</v>
      </c>
      <c r="BE173" s="28">
        <v>1</v>
      </c>
      <c r="BF173" s="28">
        <v>1</v>
      </c>
      <c r="BG173" s="28">
        <v>1</v>
      </c>
      <c r="BH173" s="28">
        <v>1</v>
      </c>
      <c r="BI173" s="28">
        <v>1</v>
      </c>
      <c r="BJ173" s="28">
        <v>1</v>
      </c>
      <c r="BK173" s="28">
        <v>1</v>
      </c>
      <c r="BL173" s="28">
        <v>1</v>
      </c>
      <c r="BM173" s="28">
        <v>1</v>
      </c>
      <c r="BN173" s="28">
        <v>1</v>
      </c>
      <c r="BO173" s="28">
        <v>1</v>
      </c>
      <c r="BP173" s="28">
        <v>1</v>
      </c>
      <c r="BQ173" s="28">
        <v>1</v>
      </c>
      <c r="BR173" s="28">
        <v>1</v>
      </c>
      <c r="BS173" s="28">
        <v>1</v>
      </c>
      <c r="BT173" s="28">
        <v>1</v>
      </c>
      <c r="BU173" s="28">
        <v>1</v>
      </c>
      <c r="BV173" s="28">
        <v>1</v>
      </c>
      <c r="BW173" s="28">
        <v>1</v>
      </c>
      <c r="BX173" s="28">
        <v>1</v>
      </c>
      <c r="BY173" s="28">
        <v>1</v>
      </c>
      <c r="BZ173" s="28">
        <v>1</v>
      </c>
      <c r="CA173" s="28">
        <v>1</v>
      </c>
      <c r="CB173" s="28">
        <v>1</v>
      </c>
      <c r="CC173" s="28">
        <v>1</v>
      </c>
      <c r="CD173" s="28">
        <v>1</v>
      </c>
      <c r="CE173" s="28">
        <v>1</v>
      </c>
      <c r="CF173" s="28">
        <v>1</v>
      </c>
      <c r="CG173" s="28">
        <v>1</v>
      </c>
      <c r="CH173" s="28">
        <v>1</v>
      </c>
      <c r="CI173" s="28">
        <v>1</v>
      </c>
      <c r="CJ173" s="28">
        <v>1</v>
      </c>
      <c r="CK173" s="28">
        <v>1</v>
      </c>
      <c r="CL173" s="28">
        <v>1</v>
      </c>
      <c r="CM173" s="28">
        <v>1</v>
      </c>
      <c r="CN173" s="28">
        <v>1</v>
      </c>
      <c r="CO173" s="28">
        <v>1</v>
      </c>
      <c r="CP173" s="28">
        <v>1</v>
      </c>
      <c r="CQ173" s="28">
        <v>1</v>
      </c>
      <c r="CR173" s="28">
        <v>1</v>
      </c>
      <c r="CS173" s="28">
        <v>1</v>
      </c>
      <c r="CT173" s="28">
        <v>1</v>
      </c>
      <c r="CU173" s="28">
        <v>1</v>
      </c>
      <c r="CV173" s="28">
        <v>1</v>
      </c>
      <c r="CW173" s="28">
        <v>1</v>
      </c>
      <c r="CX173" s="28">
        <v>1</v>
      </c>
      <c r="CY173" s="28">
        <v>1</v>
      </c>
      <c r="CZ173" s="28">
        <v>1</v>
      </c>
      <c r="DA173" s="28">
        <v>1</v>
      </c>
      <c r="DB173" s="28">
        <v>1</v>
      </c>
      <c r="DC173" s="28">
        <v>1</v>
      </c>
      <c r="DD173" s="28">
        <v>1</v>
      </c>
      <c r="DE173" s="28">
        <v>1</v>
      </c>
      <c r="DF173" s="28">
        <v>1</v>
      </c>
      <c r="DG173" s="28">
        <v>1</v>
      </c>
      <c r="DH173" s="28">
        <v>1</v>
      </c>
      <c r="DI173" s="28">
        <v>1</v>
      </c>
      <c r="DJ173" s="28">
        <v>1</v>
      </c>
      <c r="DK173" s="28">
        <v>0</v>
      </c>
      <c r="DL173" s="28">
        <v>0</v>
      </c>
      <c r="DM173" s="28">
        <v>0</v>
      </c>
      <c r="DN173" s="28">
        <v>1</v>
      </c>
      <c r="DO173" s="28">
        <v>1</v>
      </c>
      <c r="DP173" s="28">
        <v>1</v>
      </c>
      <c r="DQ173" s="28">
        <v>1</v>
      </c>
      <c r="DR173" s="28">
        <v>1</v>
      </c>
      <c r="DS173" s="28">
        <v>1</v>
      </c>
      <c r="DT173" s="28">
        <v>1</v>
      </c>
      <c r="DU173" s="28">
        <v>1</v>
      </c>
      <c r="DV173" s="28">
        <v>1</v>
      </c>
      <c r="DW173" s="28">
        <v>1</v>
      </c>
      <c r="DX173" s="28">
        <v>1</v>
      </c>
      <c r="DY173" s="28">
        <v>1</v>
      </c>
      <c r="DZ173" s="28">
        <v>1</v>
      </c>
      <c r="EA173" s="28">
        <v>1</v>
      </c>
      <c r="EB173" s="28"/>
      <c r="EC173" s="28"/>
      <c r="ED173" s="28"/>
      <c r="EE173" s="28"/>
      <c r="EF173" s="28"/>
      <c r="EG173" s="28"/>
      <c r="EH173" s="28"/>
      <c r="EI173" s="28">
        <v>1</v>
      </c>
      <c r="EJ173" s="28">
        <v>1</v>
      </c>
      <c r="EK173" s="28"/>
      <c r="EL173" s="28">
        <v>1</v>
      </c>
      <c r="EM173" s="28"/>
      <c r="EN173" s="28">
        <v>1</v>
      </c>
      <c r="EO173" s="28"/>
      <c r="EP173" s="28">
        <v>1</v>
      </c>
      <c r="EQ173" s="28">
        <v>1</v>
      </c>
      <c r="ER173" s="28">
        <v>1</v>
      </c>
      <c r="ES173" s="28">
        <v>1</v>
      </c>
      <c r="ET173" s="28">
        <v>1</v>
      </c>
      <c r="EU173" s="28">
        <v>1</v>
      </c>
      <c r="EV173" s="28">
        <v>1</v>
      </c>
      <c r="EW173" s="28">
        <v>1</v>
      </c>
    </row>
    <row r="174" spans="1:153" ht="14" x14ac:dyDescent="0.2">
      <c r="A174" s="28" t="s">
        <v>329</v>
      </c>
      <c r="B174" s="28" t="s">
        <v>345</v>
      </c>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c r="AQ174" s="28"/>
      <c r="AR174" s="28"/>
      <c r="AS174" s="28">
        <v>1</v>
      </c>
      <c r="AT174" s="28">
        <v>1</v>
      </c>
      <c r="AU174" s="28"/>
      <c r="AV174" s="28"/>
      <c r="AW174" s="28"/>
      <c r="AX174" s="28">
        <v>1</v>
      </c>
      <c r="AY174" s="28">
        <v>1</v>
      </c>
      <c r="AZ174" s="28">
        <v>1</v>
      </c>
      <c r="BA174" s="28"/>
      <c r="BB174" s="28">
        <v>0.51900000000000002</v>
      </c>
      <c r="BC174" s="28"/>
      <c r="BD174" s="28"/>
      <c r="BE174" s="28"/>
      <c r="BF174" s="28"/>
      <c r="BG174" s="28"/>
      <c r="BH174" s="28"/>
      <c r="BI174" s="28"/>
      <c r="BJ174" s="28"/>
      <c r="BK174" s="28"/>
      <c r="BL174" s="28"/>
      <c r="BM174" s="28"/>
      <c r="BN174" s="28"/>
      <c r="BO174" s="28"/>
      <c r="BP174" s="28"/>
      <c r="BQ174" s="28">
        <v>1</v>
      </c>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v>1</v>
      </c>
      <c r="DW174" s="28">
        <v>1</v>
      </c>
      <c r="DX174" s="28">
        <v>1</v>
      </c>
      <c r="DY174" s="28"/>
      <c r="DZ174" s="28"/>
      <c r="EA174" s="28"/>
      <c r="EB174" s="28">
        <v>1</v>
      </c>
      <c r="EC174" s="28">
        <v>1</v>
      </c>
      <c r="ED174" s="28">
        <v>1</v>
      </c>
      <c r="EE174" s="28">
        <v>1</v>
      </c>
      <c r="EF174" s="28"/>
      <c r="EG174" s="28"/>
      <c r="EH174" s="28"/>
      <c r="EI174" s="28"/>
      <c r="EJ174" s="28">
        <v>1</v>
      </c>
      <c r="EK174" s="28"/>
      <c r="EL174" s="28"/>
      <c r="EM174" s="28"/>
      <c r="EN174" s="28"/>
      <c r="EO174" s="28">
        <v>1</v>
      </c>
      <c r="EP174" s="28"/>
      <c r="EQ174" s="28"/>
      <c r="ER174" s="28"/>
      <c r="ES174" s="28"/>
      <c r="ET174" s="28"/>
      <c r="EU174" s="28"/>
      <c r="EV174" s="28"/>
      <c r="EW174" s="28"/>
    </row>
    <row r="175" spans="1:153" ht="14" x14ac:dyDescent="0.2">
      <c r="A175" s="28" t="s">
        <v>330</v>
      </c>
      <c r="B175" s="28" t="s">
        <v>345</v>
      </c>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8"/>
      <c r="AH175" s="28"/>
      <c r="AI175" s="28"/>
      <c r="AJ175" s="28"/>
      <c r="AK175" s="28"/>
      <c r="AL175" s="28"/>
      <c r="AM175" s="28"/>
      <c r="AN175" s="28"/>
      <c r="AO175" s="28"/>
      <c r="AP175" s="28"/>
      <c r="AQ175" s="28"/>
      <c r="AR175" s="28"/>
      <c r="AS175" s="28"/>
      <c r="AT175" s="28"/>
      <c r="AU175" s="28"/>
      <c r="AV175" s="28"/>
      <c r="AW175" s="28"/>
      <c r="AX175" s="28"/>
      <c r="AY175" s="28"/>
      <c r="AZ175" s="28">
        <v>1</v>
      </c>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28"/>
      <c r="DO175" s="28"/>
      <c r="DP175" s="28"/>
      <c r="DQ175" s="28"/>
      <c r="DR175" s="28"/>
      <c r="DS175" s="28"/>
      <c r="DT175" s="28"/>
      <c r="DU175" s="28"/>
      <c r="DV175" s="28"/>
      <c r="DW175" s="28"/>
      <c r="DX175" s="28"/>
      <c r="DY175" s="28"/>
      <c r="DZ175" s="28"/>
      <c r="EA175" s="28"/>
      <c r="EB175" s="28"/>
      <c r="EC175" s="28"/>
      <c r="ED175" s="28"/>
      <c r="EE175" s="28"/>
      <c r="EF175" s="28"/>
      <c r="EG175" s="28"/>
      <c r="EH175" s="28"/>
      <c r="EI175" s="28"/>
      <c r="EJ175" s="28"/>
      <c r="EK175" s="28"/>
      <c r="EL175" s="28"/>
      <c r="EM175" s="28"/>
      <c r="EN175" s="28"/>
      <c r="EO175" s="28"/>
      <c r="EP175" s="28"/>
      <c r="EQ175" s="28"/>
      <c r="ER175" s="28"/>
      <c r="ES175" s="28"/>
      <c r="ET175" s="28"/>
      <c r="EU175" s="28"/>
      <c r="EV175" s="28"/>
      <c r="EW175" s="28"/>
    </row>
    <row r="176" spans="1:153" ht="14" x14ac:dyDescent="0.2">
      <c r="A176" s="28" t="s">
        <v>331</v>
      </c>
      <c r="B176" s="28" t="s">
        <v>345</v>
      </c>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v>1</v>
      </c>
      <c r="AV176" s="28"/>
      <c r="AW176" s="28"/>
      <c r="AX176" s="28"/>
      <c r="AY176" s="28"/>
      <c r="AZ176" s="28">
        <v>1</v>
      </c>
      <c r="BA176" s="28"/>
      <c r="BB176" s="28"/>
      <c r="BC176" s="28"/>
      <c r="BD176" s="28"/>
      <c r="BE176" s="28"/>
      <c r="BF176" s="28"/>
      <c r="BG176" s="28"/>
      <c r="BH176" s="28"/>
      <c r="BI176" s="28"/>
      <c r="BJ176" s="28"/>
      <c r="BK176" s="28"/>
      <c r="BL176" s="28"/>
      <c r="BM176" s="28"/>
      <c r="BN176" s="28"/>
      <c r="BO176" s="28"/>
      <c r="BP176" s="28"/>
      <c r="BQ176" s="28">
        <v>1</v>
      </c>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28"/>
      <c r="DO176" s="28"/>
      <c r="DP176" s="28"/>
      <c r="DQ176" s="28"/>
      <c r="DR176" s="28"/>
      <c r="DS176" s="28"/>
      <c r="DT176" s="28"/>
      <c r="DU176" s="28"/>
      <c r="DV176" s="28"/>
      <c r="DW176" s="28"/>
      <c r="DX176" s="28"/>
      <c r="DY176" s="28"/>
      <c r="DZ176" s="28"/>
      <c r="EA176" s="28"/>
      <c r="EB176" s="28"/>
      <c r="EC176" s="28"/>
      <c r="ED176" s="28"/>
      <c r="EE176" s="28"/>
      <c r="EF176" s="28"/>
      <c r="EG176" s="28"/>
      <c r="EH176" s="28"/>
      <c r="EI176" s="28">
        <v>1</v>
      </c>
      <c r="EJ176" s="28">
        <v>1</v>
      </c>
      <c r="EK176" s="28">
        <v>1</v>
      </c>
      <c r="EL176" s="28">
        <v>1</v>
      </c>
      <c r="EM176" s="28">
        <v>1</v>
      </c>
      <c r="EN176" s="28"/>
      <c r="EO176" s="28"/>
      <c r="EP176" s="28"/>
      <c r="EQ176" s="28"/>
      <c r="ER176" s="28"/>
      <c r="ES176" s="28"/>
      <c r="ET176" s="28"/>
      <c r="EU176" s="28"/>
      <c r="EV176" s="28"/>
      <c r="EW176" s="28"/>
    </row>
    <row r="177" spans="1:153" ht="14" x14ac:dyDescent="0.2">
      <c r="A177" s="28" t="s">
        <v>332</v>
      </c>
      <c r="B177" s="28" t="s">
        <v>345</v>
      </c>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8"/>
      <c r="AH177" s="28"/>
      <c r="AI177" s="28"/>
      <c r="AJ177" s="28"/>
      <c r="AK177" s="28"/>
      <c r="AL177" s="28"/>
      <c r="AM177" s="28"/>
      <c r="AN177" s="28"/>
      <c r="AO177" s="28"/>
      <c r="AP177" s="28"/>
      <c r="AQ177" s="28"/>
      <c r="AR177" s="28"/>
      <c r="AS177" s="28"/>
      <c r="AT177" s="28"/>
      <c r="AU177" s="28"/>
      <c r="AV177" s="28">
        <v>1</v>
      </c>
      <c r="AW177" s="28">
        <v>1</v>
      </c>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28"/>
      <c r="DO177" s="28"/>
      <c r="DP177" s="28"/>
      <c r="DQ177" s="28"/>
      <c r="DR177" s="28"/>
      <c r="DS177" s="28"/>
      <c r="DT177" s="28"/>
      <c r="DU177" s="28"/>
      <c r="DV177" s="28"/>
      <c r="DW177" s="28"/>
      <c r="DX177" s="28"/>
      <c r="DY177" s="28"/>
      <c r="DZ177" s="28"/>
      <c r="EA177" s="28"/>
      <c r="EB177" s="28"/>
      <c r="EC177" s="28"/>
      <c r="ED177" s="28"/>
      <c r="EE177" s="28"/>
      <c r="EF177" s="28"/>
      <c r="EG177" s="28"/>
      <c r="EH177" s="28"/>
      <c r="EI177" s="28"/>
      <c r="EJ177" s="28"/>
      <c r="EK177" s="28"/>
      <c r="EL177" s="28"/>
      <c r="EM177" s="28"/>
      <c r="EN177" s="28"/>
      <c r="EO177" s="28"/>
      <c r="EP177" s="28"/>
      <c r="EQ177" s="28"/>
      <c r="ER177" s="28"/>
      <c r="ES177" s="28"/>
      <c r="ET177" s="28"/>
      <c r="EU177" s="28"/>
      <c r="EV177" s="28"/>
      <c r="EW177" s="28"/>
    </row>
    <row r="178" spans="1:153" ht="14" x14ac:dyDescent="0.2">
      <c r="A178" s="28" t="s">
        <v>333</v>
      </c>
      <c r="B178" s="28" t="s">
        <v>345</v>
      </c>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28"/>
      <c r="DO178" s="28"/>
      <c r="DP178" s="28"/>
      <c r="DQ178" s="28"/>
      <c r="DR178" s="28"/>
      <c r="DS178" s="28"/>
      <c r="DT178" s="28"/>
      <c r="DU178" s="28"/>
      <c r="DV178" s="28"/>
      <c r="DW178" s="28"/>
      <c r="DX178" s="28"/>
      <c r="DY178" s="28"/>
      <c r="DZ178" s="28"/>
      <c r="EA178" s="28"/>
      <c r="EB178" s="28"/>
      <c r="EC178" s="28"/>
      <c r="ED178" s="28"/>
      <c r="EE178" s="28"/>
      <c r="EF178" s="28"/>
      <c r="EG178" s="28"/>
      <c r="EH178" s="28"/>
      <c r="EI178" s="28"/>
      <c r="EJ178" s="28"/>
      <c r="EK178" s="28"/>
      <c r="EL178" s="28"/>
      <c r="EM178" s="28"/>
      <c r="EN178" s="28"/>
      <c r="EO178" s="28"/>
      <c r="EP178" s="28"/>
      <c r="EQ178" s="28"/>
      <c r="ER178" s="28"/>
      <c r="ES178" s="28"/>
      <c r="ET178" s="28"/>
      <c r="EU178" s="28"/>
      <c r="EV178" s="28"/>
      <c r="EW178" s="28"/>
    </row>
    <row r="179" spans="1:153" ht="14" x14ac:dyDescent="0.2">
      <c r="A179" s="28" t="s">
        <v>334</v>
      </c>
      <c r="B179" s="28" t="s">
        <v>345</v>
      </c>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8"/>
      <c r="AH179" s="28"/>
      <c r="AI179" s="28"/>
      <c r="AJ179" s="28"/>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28"/>
      <c r="DO179" s="28"/>
      <c r="DP179" s="28"/>
      <c r="DQ179" s="28"/>
      <c r="DR179" s="28"/>
      <c r="DS179" s="28"/>
      <c r="DT179" s="28"/>
      <c r="DU179" s="28"/>
      <c r="DV179" s="28"/>
      <c r="DW179" s="28"/>
      <c r="DX179" s="28"/>
      <c r="DY179" s="28"/>
      <c r="DZ179" s="28"/>
      <c r="EA179" s="28"/>
      <c r="EB179" s="28"/>
      <c r="EC179" s="28"/>
      <c r="ED179" s="28"/>
      <c r="EE179" s="28"/>
      <c r="EF179" s="28">
        <v>1</v>
      </c>
      <c r="EG179" s="28">
        <v>1</v>
      </c>
      <c r="EH179" s="28">
        <v>1</v>
      </c>
      <c r="EI179" s="28"/>
      <c r="EJ179" s="28"/>
      <c r="EK179" s="28"/>
      <c r="EL179" s="28"/>
      <c r="EM179" s="28"/>
      <c r="EN179" s="28"/>
      <c r="EO179" s="28"/>
      <c r="EP179" s="28"/>
      <c r="EQ179" s="28"/>
      <c r="ER179" s="28"/>
      <c r="ES179" s="28"/>
      <c r="ET179" s="28"/>
      <c r="EU179" s="28"/>
      <c r="EV179" s="28"/>
      <c r="EW179" s="28"/>
    </row>
    <row r="180" spans="1:153" ht="14" x14ac:dyDescent="0.2">
      <c r="A180" s="28" t="s">
        <v>150</v>
      </c>
      <c r="B180" s="28" t="s">
        <v>349</v>
      </c>
      <c r="C180" s="33">
        <f t="shared" ref="C180:F180" si="9">C39-C39*(1-C55/C202)</f>
        <v>1.1084387744431663</v>
      </c>
      <c r="D180" s="33">
        <f t="shared" si="9"/>
        <v>33.598336594911935</v>
      </c>
      <c r="E180" s="33">
        <f t="shared" si="9"/>
        <v>1.1300037311443951</v>
      </c>
      <c r="F180" s="33">
        <f t="shared" si="9"/>
        <v>34.054422612037435</v>
      </c>
      <c r="G180" s="28">
        <f t="shared" ref="G180:AQ180" si="10">G39-G39*(1-G55/G202)</f>
        <v>6.1861044339540694</v>
      </c>
      <c r="H180" s="28">
        <f t="shared" si="10"/>
        <v>6.1861044339540694</v>
      </c>
      <c r="I180" s="28">
        <f t="shared" si="10"/>
        <v>6.1497002884831318</v>
      </c>
      <c r="J180" s="28">
        <f t="shared" si="10"/>
        <v>6.1497002884831318</v>
      </c>
      <c r="K180" s="28">
        <f t="shared" si="10"/>
        <v>6.2123723933339168</v>
      </c>
      <c r="L180" s="28">
        <f t="shared" si="10"/>
        <v>6.2123723933339168</v>
      </c>
      <c r="M180" s="28">
        <f t="shared" si="10"/>
        <v>6.1111683317883738</v>
      </c>
      <c r="N180" s="28">
        <f t="shared" si="10"/>
        <v>6.1111683317883738</v>
      </c>
      <c r="O180" s="28">
        <f t="shared" si="10"/>
        <v>6.1678486451523487</v>
      </c>
      <c r="P180" s="28">
        <f t="shared" si="10"/>
        <v>6.1678486451523487</v>
      </c>
      <c r="Q180" s="28">
        <f t="shared" si="10"/>
        <v>6.2415260180466596</v>
      </c>
      <c r="R180" s="28">
        <f t="shared" si="10"/>
        <v>6.2415260180466596</v>
      </c>
      <c r="S180" s="28">
        <f t="shared" si="10"/>
        <v>6.8110507385015699</v>
      </c>
      <c r="T180" s="28">
        <f t="shared" si="10"/>
        <v>6.8110507385015699</v>
      </c>
      <c r="U180" s="28">
        <f t="shared" si="10"/>
        <v>6.9042647410577498</v>
      </c>
      <c r="V180" s="28">
        <f t="shared" si="10"/>
        <v>6.9042647410577498</v>
      </c>
      <c r="W180" s="28">
        <f t="shared" si="10"/>
        <v>6.766945877105166</v>
      </c>
      <c r="X180" s="28">
        <f t="shared" si="10"/>
        <v>6.766945877105166</v>
      </c>
      <c r="Y180" s="28">
        <f t="shared" si="10"/>
        <v>6.7513322502544399</v>
      </c>
      <c r="Z180" s="28">
        <f t="shared" si="10"/>
        <v>6.7513322502544399</v>
      </c>
      <c r="AA180" s="28">
        <f t="shared" si="10"/>
        <v>6.7513322502544399</v>
      </c>
      <c r="AB180" s="28">
        <f t="shared" si="10"/>
        <v>6.7513322502544399</v>
      </c>
      <c r="AC180" s="28">
        <f t="shared" si="10"/>
        <v>6.5080680544045233</v>
      </c>
      <c r="AD180" s="28">
        <f t="shared" si="10"/>
        <v>6.5080680544045233</v>
      </c>
      <c r="AE180" s="28">
        <f t="shared" si="10"/>
        <v>8.2191780821917817</v>
      </c>
      <c r="AF180" s="28">
        <f t="shared" si="10"/>
        <v>8.2191780821917817</v>
      </c>
      <c r="AG180" s="28">
        <f t="shared" si="10"/>
        <v>8.3539187064900062</v>
      </c>
      <c r="AH180" s="28">
        <f t="shared" si="10"/>
        <v>8.3539187064900062</v>
      </c>
      <c r="AI180" s="28">
        <f t="shared" si="10"/>
        <v>8.4436355382565456</v>
      </c>
      <c r="AJ180" s="28">
        <f t="shared" si="10"/>
        <v>8.4436355382565456</v>
      </c>
      <c r="AK180" s="28">
        <f t="shared" si="10"/>
        <v>8.7330397395043118</v>
      </c>
      <c r="AL180" s="28">
        <f t="shared" si="10"/>
        <v>8.7330397395043118</v>
      </c>
      <c r="AM180" s="28">
        <f t="shared" si="10"/>
        <v>9.016319862116017</v>
      </c>
      <c r="AN180" s="28">
        <f t="shared" si="10"/>
        <v>9.016319862116017</v>
      </c>
      <c r="AO180" s="28">
        <f t="shared" si="10"/>
        <v>9.5349300828752881</v>
      </c>
      <c r="AP180" s="28">
        <f t="shared" si="10"/>
        <v>9.5349300828752881</v>
      </c>
      <c r="AQ180" s="28">
        <f t="shared" si="10"/>
        <v>3.2697947214076253</v>
      </c>
      <c r="AR180" s="28">
        <f>AR39-AR39*(1-AR55/AR202)</f>
        <v>6.3879521648134041</v>
      </c>
      <c r="AS180" s="28"/>
      <c r="AT180" s="28"/>
      <c r="AU180" s="28"/>
      <c r="AV180" s="28"/>
      <c r="AW180" s="28"/>
      <c r="AX180" s="28"/>
      <c r="AY180" s="28"/>
      <c r="AZ180" s="28"/>
      <c r="BA180" s="28">
        <v>4.03</v>
      </c>
      <c r="BB180" s="28"/>
      <c r="BC180" s="28">
        <f>BC39-BC39*(1-BC55/BC202)</f>
        <v>2.3038605230386056</v>
      </c>
      <c r="BD180" s="28">
        <f>BD39-BD39*(1-BD55/BD202)</f>
        <v>4.1567579253552402</v>
      </c>
      <c r="BE180" s="28">
        <f>BE39-BE39*(1-BE55/BE202)</f>
        <v>4.3238143904404387</v>
      </c>
      <c r="BF180" s="28">
        <v>7.6449999999999987</v>
      </c>
      <c r="BG180" s="28">
        <v>7.6449999999999987</v>
      </c>
      <c r="BH180" s="28">
        <v>8.0839999999999996</v>
      </c>
      <c r="BI180" s="28">
        <v>8.5223999999999993</v>
      </c>
      <c r="BJ180" s="28">
        <v>8.5223999999999993</v>
      </c>
      <c r="BK180" s="28">
        <v>8.5223999999999993</v>
      </c>
      <c r="BL180" s="28">
        <v>1.4909999999999999</v>
      </c>
      <c r="BM180" s="28">
        <v>1.478</v>
      </c>
      <c r="BN180" s="28">
        <v>1.478</v>
      </c>
      <c r="BO180" s="28">
        <v>1.4649999999999999</v>
      </c>
      <c r="BP180" s="28">
        <f>1.0679*6</f>
        <v>6.4074000000000009</v>
      </c>
      <c r="BQ180" s="28">
        <f>0.0022*1000</f>
        <v>2.2000000000000002</v>
      </c>
      <c r="BR180" s="28">
        <f t="shared" ref="BR180:CE180" si="11">BR39-BR39*(1-BR55/BR202)</f>
        <v>2.0925619732924439</v>
      </c>
      <c r="BS180" s="28">
        <f t="shared" si="11"/>
        <v>2.09096703276402</v>
      </c>
      <c r="BT180" s="28">
        <f t="shared" si="11"/>
        <v>1.8782118191867037</v>
      </c>
      <c r="BU180" s="28">
        <f t="shared" si="11"/>
        <v>2.0925619732924439</v>
      </c>
      <c r="BV180" s="28">
        <f t="shared" si="11"/>
        <v>2.09096703276402</v>
      </c>
      <c r="BW180" s="28">
        <f t="shared" si="11"/>
        <v>1.8782118191867037</v>
      </c>
      <c r="BX180" s="28">
        <f t="shared" si="11"/>
        <v>6.2193389271640349</v>
      </c>
      <c r="BY180" s="28">
        <f t="shared" si="11"/>
        <v>6.0419813531954798</v>
      </c>
      <c r="BZ180" s="28">
        <v>20.097090527727023</v>
      </c>
      <c r="CA180" s="28">
        <v>19.685360416412937</v>
      </c>
      <c r="CB180" s="28">
        <f t="shared" si="11"/>
        <v>19.955339889208574</v>
      </c>
      <c r="CC180" s="28">
        <f t="shared" si="11"/>
        <v>21.56968547109711</v>
      </c>
      <c r="CD180" s="28">
        <f t="shared" si="11"/>
        <v>23.8529402329088</v>
      </c>
      <c r="CE180" s="28">
        <f t="shared" si="11"/>
        <v>23.148194271481945</v>
      </c>
      <c r="CF180" s="28">
        <v>2.221266662571411</v>
      </c>
      <c r="CG180" s="28">
        <v>2.221266662571411</v>
      </c>
      <c r="CH180" s="28">
        <f t="shared" ref="CH180:CW180" si="12">CH39-CH39*(1-CH55/CH202)</f>
        <v>2.0971844183659814</v>
      </c>
      <c r="CI180" s="28">
        <f t="shared" si="12"/>
        <v>5.814526461022961</v>
      </c>
      <c r="CJ180" s="28">
        <f t="shared" si="12"/>
        <v>2.8378004095513552</v>
      </c>
      <c r="CK180" s="28">
        <f t="shared" si="12"/>
        <v>4.42270058708415</v>
      </c>
      <c r="CL180" s="28">
        <f t="shared" si="12"/>
        <v>4.3604090295195848</v>
      </c>
      <c r="CM180" s="28">
        <f t="shared" si="12"/>
        <v>4.2998477929984791</v>
      </c>
      <c r="CN180" s="28">
        <f t="shared" si="12"/>
        <v>4.0084899580823112</v>
      </c>
      <c r="CO180" s="28">
        <f t="shared" si="12"/>
        <v>4.2216687422166883</v>
      </c>
      <c r="CP180" s="28">
        <f t="shared" si="12"/>
        <v>6.2199185486856718</v>
      </c>
      <c r="CQ180" s="28">
        <f t="shared" si="12"/>
        <v>6.2878958005838763</v>
      </c>
      <c r="CR180" s="28">
        <f t="shared" si="12"/>
        <v>6.3573753121925378</v>
      </c>
      <c r="CS180" s="28">
        <f t="shared" si="12"/>
        <v>6.4284074385857508</v>
      </c>
      <c r="CT180" s="28">
        <f t="shared" si="12"/>
        <v>6.4645220871171309</v>
      </c>
      <c r="CU180" s="28">
        <f t="shared" si="12"/>
        <v>4.9747007281253852</v>
      </c>
      <c r="CV180" s="28">
        <f t="shared" si="12"/>
        <v>5.019925280199252</v>
      </c>
      <c r="CW180" s="28">
        <f t="shared" si="12"/>
        <v>5.0659796405680524</v>
      </c>
      <c r="CX180" s="28">
        <f>1.1763*1000/365</f>
        <v>3.2227397260273971</v>
      </c>
      <c r="CY180" s="28">
        <v>3.51</v>
      </c>
      <c r="CZ180" s="28">
        <f>1.21034*1000/365</f>
        <v>3.3159999999999998</v>
      </c>
      <c r="DA180" s="28">
        <f>1.21034*1000/365</f>
        <v>3.3159999999999998</v>
      </c>
      <c r="DB180" s="28">
        <f>1.41255*1000/365</f>
        <v>3.8699999999999997</v>
      </c>
      <c r="DC180" s="28">
        <f>1.806*1000/365</f>
        <v>4.9479452054794519</v>
      </c>
      <c r="DD180" s="28">
        <f>0.00746*1000</f>
        <v>7.46</v>
      </c>
      <c r="DE180" s="28">
        <f>0.007322*1000</f>
        <v>7.3220000000000001</v>
      </c>
      <c r="DF180" s="28">
        <f>0.007322*1000</f>
        <v>7.3220000000000001</v>
      </c>
      <c r="DG180" s="28">
        <v>6.569</v>
      </c>
      <c r="DH180" s="28">
        <v>6.3070000000000004</v>
      </c>
      <c r="DI180" s="28">
        <v>6.7910000000000004</v>
      </c>
      <c r="DJ180" s="28">
        <f>2.107/365*1000</f>
        <v>5.772602739726028</v>
      </c>
      <c r="DK180" s="28"/>
      <c r="DL180" s="28"/>
      <c r="DM180" s="28"/>
      <c r="DN180" s="28">
        <f>0.00586*1000</f>
        <v>5.8599999999999994</v>
      </c>
      <c r="DO180" s="28">
        <f>0.00586*1000</f>
        <v>5.8599999999999994</v>
      </c>
      <c r="DP180" s="28">
        <f>0.00954*1000</f>
        <v>9.5399999999999991</v>
      </c>
      <c r="DQ180" s="28">
        <f>0.00954*1000</f>
        <v>9.5399999999999991</v>
      </c>
      <c r="DR180" s="28">
        <f>0.00756*1000</f>
        <v>7.56</v>
      </c>
      <c r="DS180" s="28">
        <f>0.00756*1000</f>
        <v>7.56</v>
      </c>
      <c r="DT180" s="28">
        <f>0.00756*1000</f>
        <v>7.56</v>
      </c>
      <c r="DU180" s="28">
        <f>0.00756*1000</f>
        <v>7.56</v>
      </c>
      <c r="DV180" s="28">
        <f>0.000016*1000</f>
        <v>1.6E-2</v>
      </c>
      <c r="DW180" s="28">
        <f>0.00054*1000</f>
        <v>0.54</v>
      </c>
      <c r="DX180" s="28">
        <f>0.00058*1000</f>
        <v>0.57999999999999996</v>
      </c>
      <c r="DY180" s="28">
        <f>DY39-2.799124579*1000/365</f>
        <v>3.8928093726027404</v>
      </c>
      <c r="DZ180" s="28">
        <f>1.544429805*1000/365</f>
        <v>4.2313145342465752</v>
      </c>
      <c r="EA180" s="28">
        <f>EA39-2.675*1000/365</f>
        <v>4.2328767123287667</v>
      </c>
      <c r="EB180" s="28"/>
      <c r="EC180" s="28"/>
      <c r="ED180" s="28"/>
      <c r="EE180" s="28"/>
      <c r="EF180" s="28"/>
      <c r="EG180" s="28"/>
      <c r="EH180" s="28"/>
      <c r="EI180" s="28">
        <v>3.431259555717455</v>
      </c>
      <c r="EJ180" s="28">
        <f>0.028*9.82</f>
        <v>0.27496000000000004</v>
      </c>
      <c r="EK180" s="28"/>
      <c r="EL180" s="28">
        <v>3.431259555717455</v>
      </c>
      <c r="EM180" s="28"/>
      <c r="EN180" s="28">
        <v>6.07</v>
      </c>
      <c r="EO180" s="28"/>
      <c r="EP180" s="28">
        <v>5.6848999999999998</v>
      </c>
      <c r="EQ180" s="28">
        <v>7.23</v>
      </c>
      <c r="ER180" s="36">
        <f>ER39-ER39*(1-ER55/ER202)</f>
        <v>3.2340205343282769</v>
      </c>
      <c r="ES180" s="36">
        <f>ES39-ES39*(1-ES55/ES202)</f>
        <v>6.4268264840182674</v>
      </c>
      <c r="ET180" s="36">
        <f>ET39-ET39*(1-ET55/ET202)</f>
        <v>3.7607790843334534</v>
      </c>
      <c r="EU180" s="36">
        <f>EU39-EU39*(1-EU55/EU202)</f>
        <v>4.2724939931485366</v>
      </c>
      <c r="EV180" s="36">
        <f t="shared" ref="EV180:EW180" si="13">EV39-EV39*(1-EV55/EV202)</f>
        <v>4.9066002490660034</v>
      </c>
      <c r="EW180" s="36">
        <f t="shared" si="13"/>
        <v>3.8662322879459898</v>
      </c>
    </row>
    <row r="181" spans="1:153" ht="14" x14ac:dyDescent="0.2">
      <c r="A181" s="28" t="s">
        <v>151</v>
      </c>
      <c r="B181" s="28" t="s">
        <v>349</v>
      </c>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c r="AQ181" s="28"/>
      <c r="AR181" s="28"/>
      <c r="AS181" s="28">
        <f>0.57335297*1000/365</f>
        <v>1.5708300547945202</v>
      </c>
      <c r="AT181" s="28">
        <f>0.57335297*1000/365</f>
        <v>1.5708300547945202</v>
      </c>
      <c r="AU181" s="28"/>
      <c r="AV181" s="28"/>
      <c r="AW181" s="28"/>
      <c r="AX181" s="28">
        <v>0</v>
      </c>
      <c r="AY181" s="28">
        <v>0</v>
      </c>
      <c r="AZ181" s="28">
        <f>0.1095*1000/365</f>
        <v>0.3</v>
      </c>
      <c r="BA181" s="28"/>
      <c r="BB181" s="28">
        <v>0.5</v>
      </c>
      <c r="BC181" s="28"/>
      <c r="BD181" s="28"/>
      <c r="BE181" s="28"/>
      <c r="BF181" s="28"/>
      <c r="BG181" s="28"/>
      <c r="BH181" s="28"/>
      <c r="BI181" s="28"/>
      <c r="BJ181" s="28"/>
      <c r="BK181" s="28"/>
      <c r="BL181" s="28"/>
      <c r="BM181" s="28"/>
      <c r="BN181" s="28"/>
      <c r="BO181" s="28"/>
      <c r="BP181" s="28"/>
      <c r="BQ181" s="28">
        <v>1</v>
      </c>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28"/>
      <c r="DO181" s="28"/>
      <c r="DP181" s="28"/>
      <c r="DQ181" s="28"/>
      <c r="DR181" s="28"/>
      <c r="DS181" s="28"/>
      <c r="DT181" s="28"/>
      <c r="DU181" s="28"/>
      <c r="DV181" s="28">
        <f>0.00218*1000</f>
        <v>2.1800000000000002</v>
      </c>
      <c r="DW181" s="28">
        <f>0.00271*1000</f>
        <v>2.71</v>
      </c>
      <c r="DX181" s="28">
        <f>0.00296*1000</f>
        <v>2.96</v>
      </c>
      <c r="DY181" s="28"/>
      <c r="DZ181" s="28"/>
      <c r="EA181" s="28"/>
      <c r="EB181" s="28">
        <v>1.7629999999999999</v>
      </c>
      <c r="EC181" s="28">
        <v>1.9259999999999999</v>
      </c>
      <c r="ED181" s="28">
        <v>5.3840000000000003</v>
      </c>
      <c r="EE181" s="28">
        <v>12.196999999999999</v>
      </c>
      <c r="EF181" s="28"/>
      <c r="EG181" s="28"/>
      <c r="EH181" s="28"/>
      <c r="EI181" s="28"/>
      <c r="EJ181" s="28">
        <f>9.82*0.101</f>
        <v>0.99182000000000015</v>
      </c>
      <c r="EK181" s="28"/>
      <c r="EL181" s="28"/>
      <c r="EM181" s="28"/>
      <c r="EN181" s="28"/>
      <c r="EO181" s="28">
        <v>1.21</v>
      </c>
      <c r="EP181" s="28"/>
      <c r="EQ181" s="28"/>
      <c r="ER181" s="28"/>
      <c r="ES181" s="28"/>
      <c r="ET181" s="28"/>
      <c r="EU181" s="28"/>
      <c r="EV181" s="28"/>
      <c r="EW181" s="28"/>
    </row>
    <row r="182" spans="1:153" ht="14" x14ac:dyDescent="0.2">
      <c r="A182" s="28" t="s">
        <v>152</v>
      </c>
      <c r="B182" s="28" t="s">
        <v>349</v>
      </c>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28"/>
      <c r="AN182" s="28"/>
      <c r="AO182" s="28"/>
      <c r="AP182" s="28"/>
      <c r="AQ182" s="28"/>
      <c r="AR182" s="28"/>
      <c r="AS182" s="28"/>
      <c r="AT182" s="28"/>
      <c r="AU182" s="28"/>
      <c r="AV182" s="28"/>
      <c r="AW182" s="28"/>
      <c r="AX182" s="28"/>
      <c r="AY182" s="28"/>
      <c r="AZ182" s="28">
        <f>0.00365*1000/365</f>
        <v>0.01</v>
      </c>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28"/>
      <c r="DO182" s="28"/>
      <c r="DP182" s="28"/>
      <c r="DQ182" s="28"/>
      <c r="DR182" s="28"/>
      <c r="DS182" s="28"/>
      <c r="DT182" s="28"/>
      <c r="DU182" s="28"/>
      <c r="DV182" s="28"/>
      <c r="DW182" s="28">
        <f>3.63-DW181</f>
        <v>0.91999999999999993</v>
      </c>
      <c r="DX182" s="28">
        <f>3.63-DX181</f>
        <v>0.66999999999999993</v>
      </c>
      <c r="DY182" s="28"/>
      <c r="DZ182" s="28"/>
      <c r="EA182" s="28"/>
      <c r="EB182" s="28"/>
      <c r="EC182" s="28"/>
      <c r="ED182" s="28"/>
      <c r="EE182" s="28"/>
      <c r="EF182" s="28"/>
      <c r="EG182" s="28"/>
      <c r="EH182" s="28"/>
      <c r="EI182" s="28"/>
      <c r="EJ182" s="28"/>
      <c r="EK182" s="28"/>
      <c r="EL182" s="28"/>
      <c r="EM182" s="28"/>
      <c r="EN182" s="28"/>
      <c r="EO182" s="28"/>
      <c r="EP182" s="28"/>
      <c r="EQ182" s="28"/>
      <c r="ER182" s="28"/>
      <c r="ES182" s="28"/>
      <c r="ET182" s="28"/>
      <c r="EU182" s="28"/>
      <c r="EV182" s="28"/>
      <c r="EW182" s="28"/>
    </row>
    <row r="183" spans="1:153" ht="14" x14ac:dyDescent="0.2">
      <c r="A183" s="28" t="s">
        <v>153</v>
      </c>
      <c r="B183" s="28" t="s">
        <v>349</v>
      </c>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28"/>
      <c r="AN183" s="28"/>
      <c r="AO183" s="28"/>
      <c r="AP183" s="28"/>
      <c r="AQ183" s="28"/>
      <c r="AR183" s="28"/>
      <c r="AS183" s="28"/>
      <c r="AT183" s="28"/>
      <c r="AU183" s="33">
        <f>0.36195218</f>
        <v>0.36195218000000001</v>
      </c>
      <c r="AV183" s="28"/>
      <c r="AW183" s="28"/>
      <c r="AX183" s="28"/>
      <c r="AY183" s="28"/>
      <c r="AZ183" s="28">
        <f>0.292*1000/365</f>
        <v>0.8</v>
      </c>
      <c r="BA183" s="28"/>
      <c r="BB183" s="28"/>
      <c r="BC183" s="28"/>
      <c r="BD183" s="28"/>
      <c r="BE183" s="28"/>
      <c r="BF183" s="28"/>
      <c r="BG183" s="28"/>
      <c r="BH183" s="28"/>
      <c r="BI183" s="28"/>
      <c r="BJ183" s="28"/>
      <c r="BK183" s="28"/>
      <c r="BL183" s="28"/>
      <c r="BM183" s="28"/>
      <c r="BN183" s="28"/>
      <c r="BO183" s="28"/>
      <c r="BP183" s="28"/>
      <c r="BQ183" s="28">
        <f>0.0002*1000</f>
        <v>0.2</v>
      </c>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28"/>
      <c r="DO183" s="28"/>
      <c r="DP183" s="28"/>
      <c r="DQ183" s="28"/>
      <c r="DR183" s="28"/>
      <c r="DS183" s="28"/>
      <c r="DT183" s="28"/>
      <c r="DU183" s="28"/>
      <c r="DV183" s="28"/>
      <c r="DW183" s="28"/>
      <c r="DX183" s="28"/>
      <c r="DY183" s="28"/>
      <c r="DZ183" s="28"/>
      <c r="EA183" s="28"/>
      <c r="EB183" s="28"/>
      <c r="EC183" s="28"/>
      <c r="ED183" s="28"/>
      <c r="EE183" s="28"/>
      <c r="EF183" s="28"/>
      <c r="EG183" s="28"/>
      <c r="EH183" s="28"/>
      <c r="EI183" s="28">
        <f>0.033*8.75</f>
        <v>0.28875000000000001</v>
      </c>
      <c r="EJ183" s="28">
        <f>9.82*0.055</f>
        <v>0.54010000000000002</v>
      </c>
      <c r="EK183" s="28">
        <f>0.057*8.1</f>
        <v>0.4617</v>
      </c>
      <c r="EL183" s="28">
        <f>0.033*8.75</f>
        <v>0.28875000000000001</v>
      </c>
      <c r="EM183" s="28">
        <f>0.000136*1000/365*100</f>
        <v>3.7260273972602745E-2</v>
      </c>
      <c r="EN183" s="28"/>
      <c r="EO183" s="28"/>
      <c r="EP183" s="28"/>
      <c r="EQ183" s="28"/>
      <c r="ER183" s="28"/>
      <c r="ES183" s="28"/>
      <c r="ET183" s="28"/>
      <c r="EU183" s="28"/>
      <c r="EV183" s="28"/>
      <c r="EW183" s="28"/>
    </row>
    <row r="184" spans="1:153" ht="14" x14ac:dyDescent="0.2">
      <c r="A184" s="28" t="s">
        <v>154</v>
      </c>
      <c r="B184" s="28" t="s">
        <v>350</v>
      </c>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8"/>
      <c r="AH184" s="28"/>
      <c r="AI184" s="28"/>
      <c r="AJ184" s="28"/>
      <c r="AK184" s="28"/>
      <c r="AL184" s="28"/>
      <c r="AM184" s="28"/>
      <c r="AN184" s="28"/>
      <c r="AO184" s="28"/>
      <c r="AP184" s="28"/>
      <c r="AQ184" s="28"/>
      <c r="AR184" s="28"/>
      <c r="AS184" s="28"/>
      <c r="AT184" s="28"/>
      <c r="AU184" s="28"/>
      <c r="AV184" s="28">
        <f>0.58</f>
        <v>0.57999999999999996</v>
      </c>
      <c r="AW184" s="28">
        <f>0.58</f>
        <v>0.57999999999999996</v>
      </c>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28"/>
      <c r="DO184" s="28"/>
      <c r="DP184" s="28"/>
      <c r="DQ184" s="28"/>
      <c r="DR184" s="28"/>
      <c r="DS184" s="28"/>
      <c r="DT184" s="28"/>
      <c r="DU184" s="28"/>
      <c r="DV184" s="28"/>
      <c r="DW184" s="28"/>
      <c r="DX184" s="28"/>
      <c r="DY184" s="28"/>
      <c r="DZ184" s="28"/>
      <c r="EA184" s="28"/>
      <c r="EB184" s="28"/>
      <c r="EC184" s="28"/>
      <c r="ED184" s="28"/>
      <c r="EE184" s="28"/>
      <c r="EF184" s="28"/>
      <c r="EG184" s="28"/>
      <c r="EH184" s="28"/>
      <c r="EI184" s="28"/>
      <c r="EJ184" s="28"/>
      <c r="EK184" s="28"/>
      <c r="EL184" s="28"/>
      <c r="EM184" s="28"/>
      <c r="EN184" s="28"/>
      <c r="EO184" s="28"/>
      <c r="EP184" s="28"/>
      <c r="EQ184" s="28"/>
      <c r="ER184" s="28"/>
      <c r="ES184" s="28"/>
      <c r="ET184" s="28"/>
      <c r="EU184" s="28"/>
      <c r="EV184" s="28"/>
      <c r="EW184" s="28"/>
    </row>
    <row r="185" spans="1:153" ht="14" x14ac:dyDescent="0.2">
      <c r="A185" s="28" t="s">
        <v>283</v>
      </c>
      <c r="B185" s="28" t="s">
        <v>353</v>
      </c>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c r="AM185" s="28"/>
      <c r="AN185" s="28"/>
      <c r="AO185" s="28"/>
      <c r="AP185" s="28"/>
      <c r="AQ185" s="28"/>
      <c r="AR185" s="28"/>
      <c r="AS185" s="28"/>
      <c r="AT185" s="28"/>
      <c r="AU185" s="28"/>
      <c r="AV185" s="28">
        <v>0.79</v>
      </c>
      <c r="AW185" s="28">
        <v>0.79</v>
      </c>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28"/>
      <c r="DO185" s="28"/>
      <c r="DP185" s="28"/>
      <c r="DQ185" s="28"/>
      <c r="DR185" s="28"/>
      <c r="DS185" s="28"/>
      <c r="DT185" s="28"/>
      <c r="DU185" s="28"/>
      <c r="DV185" s="28"/>
      <c r="DW185" s="28"/>
      <c r="DX185" s="28"/>
      <c r="DY185" s="28"/>
      <c r="DZ185" s="28"/>
      <c r="EA185" s="28"/>
      <c r="EB185" s="28"/>
      <c r="EC185" s="28"/>
      <c r="ED185" s="28"/>
      <c r="EE185" s="28"/>
      <c r="EF185" s="28"/>
      <c r="EG185" s="28"/>
      <c r="EH185" s="28"/>
      <c r="EI185" s="28"/>
      <c r="EJ185" s="28"/>
      <c r="EK185" s="28"/>
      <c r="EL185" s="28"/>
      <c r="EM185" s="28"/>
      <c r="EN185" s="28"/>
      <c r="EO185" s="28"/>
      <c r="EP185" s="28"/>
      <c r="EQ185" s="28"/>
      <c r="ER185" s="28"/>
      <c r="ES185" s="28"/>
      <c r="ET185" s="28"/>
      <c r="EU185" s="28"/>
      <c r="EV185" s="28"/>
      <c r="EW185" s="28"/>
    </row>
    <row r="186" spans="1:153" ht="14" x14ac:dyDescent="0.2">
      <c r="A186" s="28" t="s">
        <v>155</v>
      </c>
      <c r="B186" s="28" t="s">
        <v>351</v>
      </c>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28"/>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28"/>
      <c r="DO186" s="28"/>
      <c r="DP186" s="28"/>
      <c r="DQ186" s="28"/>
      <c r="DR186" s="28"/>
      <c r="DS186" s="28"/>
      <c r="DT186" s="28"/>
      <c r="DU186" s="28"/>
      <c r="DV186" s="28"/>
      <c r="DW186" s="28"/>
      <c r="DX186" s="28"/>
      <c r="DY186" s="28"/>
      <c r="DZ186" s="28"/>
      <c r="EA186" s="28"/>
      <c r="EB186" s="28"/>
      <c r="EC186" s="28"/>
      <c r="ED186" s="28"/>
      <c r="EE186" s="28"/>
      <c r="EF186" s="28"/>
      <c r="EG186" s="28"/>
      <c r="EH186" s="28"/>
      <c r="EI186" s="28"/>
      <c r="EJ186" s="28"/>
      <c r="EK186" s="28"/>
      <c r="EL186" s="28"/>
      <c r="EM186" s="28"/>
      <c r="EN186" s="28"/>
      <c r="EO186" s="28"/>
      <c r="EP186" s="28"/>
      <c r="EQ186" s="28"/>
      <c r="ER186" s="28"/>
      <c r="ES186" s="28"/>
      <c r="ET186" s="28"/>
      <c r="EU186" s="28"/>
      <c r="EV186" s="28"/>
      <c r="EW186" s="28"/>
    </row>
    <row r="187" spans="1:153" ht="14" x14ac:dyDescent="0.2">
      <c r="A187" s="28" t="s">
        <v>156</v>
      </c>
      <c r="B187" s="28" t="s">
        <v>349</v>
      </c>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28"/>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28"/>
      <c r="DO187" s="28"/>
      <c r="DP187" s="28"/>
      <c r="DQ187" s="28"/>
      <c r="DR187" s="28"/>
      <c r="DS187" s="28"/>
      <c r="DT187" s="28"/>
      <c r="DU187" s="28"/>
      <c r="DV187" s="28"/>
      <c r="DW187" s="28"/>
      <c r="DX187" s="28"/>
      <c r="DY187" s="28"/>
      <c r="DZ187" s="28"/>
      <c r="EA187" s="28"/>
      <c r="EB187" s="28"/>
      <c r="EC187" s="28"/>
      <c r="ED187" s="28"/>
      <c r="EE187" s="28"/>
      <c r="EF187" s="28">
        <f>0.0365*1000/365</f>
        <v>0.1</v>
      </c>
      <c r="EG187" s="28">
        <v>0</v>
      </c>
      <c r="EH187" s="28">
        <f>0.3*1000/365</f>
        <v>0.82191780821917804</v>
      </c>
      <c r="EI187" s="28"/>
      <c r="EJ187" s="28"/>
      <c r="EK187" s="28"/>
      <c r="EL187" s="28"/>
      <c r="EM187" s="28"/>
      <c r="EN187" s="28"/>
      <c r="EO187" s="28"/>
      <c r="EP187" s="28"/>
      <c r="EQ187" s="28"/>
      <c r="ER187" s="28"/>
      <c r="ES187" s="28"/>
      <c r="ET187" s="28"/>
      <c r="EU187" s="28"/>
      <c r="EV187" s="28"/>
      <c r="EW187" s="28"/>
    </row>
    <row r="188" spans="1:153" ht="14" x14ac:dyDescent="0.2">
      <c r="A188" s="28" t="s">
        <v>335</v>
      </c>
      <c r="B188" s="28" t="s">
        <v>345</v>
      </c>
      <c r="C188" s="28">
        <v>1</v>
      </c>
      <c r="D188" s="28">
        <v>1</v>
      </c>
      <c r="E188" s="28">
        <v>1</v>
      </c>
      <c r="F188" s="28">
        <v>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c r="AI188" s="28"/>
      <c r="AJ188" s="28"/>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28"/>
      <c r="DO188" s="28"/>
      <c r="DP188" s="28"/>
      <c r="DQ188" s="28"/>
      <c r="DR188" s="28"/>
      <c r="DS188" s="28"/>
      <c r="DT188" s="28"/>
      <c r="DU188" s="28"/>
      <c r="DV188" s="28"/>
      <c r="DW188" s="28"/>
      <c r="DX188" s="28"/>
      <c r="DY188" s="28"/>
      <c r="DZ188" s="28"/>
      <c r="EA188" s="28"/>
      <c r="EB188" s="28"/>
      <c r="EC188" s="28"/>
      <c r="ED188" s="28"/>
      <c r="EE188" s="28"/>
      <c r="EF188" s="28"/>
      <c r="EG188" s="28"/>
      <c r="EH188" s="28"/>
      <c r="EI188" s="28"/>
      <c r="EJ188" s="28"/>
      <c r="EK188" s="28"/>
      <c r="EL188" s="28"/>
      <c r="EM188" s="28"/>
      <c r="EN188" s="28"/>
      <c r="EO188" s="28"/>
      <c r="EP188" s="28"/>
      <c r="EQ188" s="28"/>
      <c r="ER188" s="28"/>
      <c r="ES188" s="28"/>
      <c r="ET188" s="28"/>
      <c r="EU188" s="28"/>
      <c r="EV188" s="28"/>
      <c r="EW188" s="28"/>
    </row>
    <row r="189" spans="1:153" ht="14" x14ac:dyDescent="0.2">
      <c r="A189" s="28" t="s">
        <v>336</v>
      </c>
      <c r="B189" s="28" t="s">
        <v>345</v>
      </c>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c r="AI189" s="28"/>
      <c r="AJ189" s="28"/>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28"/>
      <c r="DO189" s="28"/>
      <c r="DP189" s="28"/>
      <c r="DQ189" s="28"/>
      <c r="DR189" s="28"/>
      <c r="DS189" s="28"/>
      <c r="DT189" s="28"/>
      <c r="DU189" s="28"/>
      <c r="DV189" s="28"/>
      <c r="DW189" s="28"/>
      <c r="DX189" s="28"/>
      <c r="DY189" s="28"/>
      <c r="DZ189" s="28"/>
      <c r="EA189" s="28"/>
      <c r="EB189" s="28"/>
      <c r="EC189" s="28"/>
      <c r="ED189" s="28"/>
      <c r="EE189" s="28"/>
      <c r="EF189" s="28"/>
      <c r="EG189" s="28"/>
      <c r="EH189" s="28"/>
      <c r="EI189" s="28"/>
      <c r="EJ189" s="28"/>
      <c r="EK189" s="28"/>
      <c r="EL189" s="28"/>
      <c r="EM189" s="28"/>
      <c r="EN189" s="28"/>
      <c r="EO189" s="28"/>
      <c r="EP189" s="28"/>
      <c r="EQ189" s="28"/>
      <c r="ER189" s="28"/>
      <c r="ES189" s="28"/>
      <c r="ET189" s="28"/>
      <c r="EU189" s="28"/>
      <c r="EV189" s="28"/>
      <c r="EW189" s="28"/>
    </row>
    <row r="190" spans="1:153" ht="14" x14ac:dyDescent="0.2">
      <c r="A190" s="28" t="s">
        <v>337</v>
      </c>
      <c r="B190" s="28" t="s">
        <v>345</v>
      </c>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8"/>
      <c r="AH190" s="28"/>
      <c r="AI190" s="28"/>
      <c r="AJ190" s="28"/>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28"/>
      <c r="DO190" s="28"/>
      <c r="DP190" s="28"/>
      <c r="DQ190" s="28"/>
      <c r="DR190" s="28"/>
      <c r="DS190" s="28"/>
      <c r="DT190" s="28"/>
      <c r="DU190" s="28"/>
      <c r="DV190" s="28"/>
      <c r="DW190" s="28"/>
      <c r="DX190" s="28"/>
      <c r="DY190" s="28"/>
      <c r="DZ190" s="28"/>
      <c r="EA190" s="28"/>
      <c r="EB190" s="28"/>
      <c r="EC190" s="28"/>
      <c r="ED190" s="28"/>
      <c r="EE190" s="28"/>
      <c r="EF190" s="28"/>
      <c r="EG190" s="28"/>
      <c r="EH190" s="28"/>
      <c r="EI190" s="28"/>
      <c r="EJ190" s="28"/>
      <c r="EK190" s="28"/>
      <c r="EL190" s="28"/>
      <c r="EM190" s="28"/>
      <c r="EN190" s="28"/>
      <c r="EO190" s="28"/>
      <c r="EP190" s="28"/>
      <c r="EQ190" s="28"/>
      <c r="ER190" s="28"/>
      <c r="ES190" s="28"/>
      <c r="ET190" s="28"/>
      <c r="EU190" s="28"/>
      <c r="EV190" s="28"/>
      <c r="EW190" s="28"/>
    </row>
    <row r="191" spans="1:153" ht="14" x14ac:dyDescent="0.2">
      <c r="A191" s="28" t="s">
        <v>338</v>
      </c>
      <c r="B191" s="28" t="s">
        <v>345</v>
      </c>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c r="AE191" s="28"/>
      <c r="AF191" s="28"/>
      <c r="AG191" s="28"/>
      <c r="AH191" s="28"/>
      <c r="AI191" s="28"/>
      <c r="AJ191" s="28"/>
      <c r="AK191" s="28"/>
      <c r="AL191" s="28"/>
      <c r="AM191" s="28"/>
      <c r="AN191" s="28"/>
      <c r="AO191" s="28"/>
      <c r="AP191" s="28"/>
      <c r="AQ191" s="28"/>
      <c r="AR191" s="28"/>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8"/>
      <c r="DQ191" s="28"/>
      <c r="DR191" s="28"/>
      <c r="DS191" s="28"/>
      <c r="DT191" s="28"/>
      <c r="DU191" s="28"/>
      <c r="DV191" s="28"/>
      <c r="DW191" s="28"/>
      <c r="DX191" s="28"/>
      <c r="DY191" s="28"/>
      <c r="DZ191" s="28"/>
      <c r="EA191" s="28"/>
      <c r="EB191" s="28"/>
      <c r="EC191" s="28"/>
      <c r="ED191" s="28"/>
      <c r="EE191" s="28"/>
      <c r="EF191" s="28"/>
      <c r="EG191" s="28"/>
      <c r="EH191" s="28"/>
      <c r="EI191" s="28"/>
      <c r="EJ191" s="28"/>
      <c r="EK191" s="28"/>
      <c r="EL191" s="28"/>
      <c r="EM191" s="28"/>
      <c r="EN191" s="28"/>
      <c r="EO191" s="28"/>
      <c r="EP191" s="28"/>
      <c r="EQ191" s="28"/>
      <c r="ER191" s="28"/>
      <c r="ES191" s="28"/>
      <c r="ET191" s="28"/>
      <c r="EU191" s="28"/>
      <c r="EV191" s="28"/>
      <c r="EW191" s="28"/>
    </row>
    <row r="192" spans="1:153" ht="14" x14ac:dyDescent="0.2">
      <c r="A192" s="28" t="s">
        <v>339</v>
      </c>
      <c r="B192" s="28" t="s">
        <v>345</v>
      </c>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c r="AE192" s="28"/>
      <c r="AF192" s="28"/>
      <c r="AG192" s="28"/>
      <c r="AH192" s="28"/>
      <c r="AI192" s="28"/>
      <c r="AJ192" s="28"/>
      <c r="AK192" s="28"/>
      <c r="AL192" s="28"/>
      <c r="AM192" s="28"/>
      <c r="AN192" s="28"/>
      <c r="AO192" s="28"/>
      <c r="AP192" s="28"/>
      <c r="AQ192" s="28"/>
      <c r="AR192" s="28"/>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28"/>
      <c r="DO192" s="28"/>
      <c r="DP192" s="28"/>
      <c r="DQ192" s="28"/>
      <c r="DR192" s="28"/>
      <c r="DS192" s="28"/>
      <c r="DT192" s="28"/>
      <c r="DU192" s="28"/>
      <c r="DV192" s="28"/>
      <c r="DW192" s="28"/>
      <c r="DX192" s="28"/>
      <c r="DY192" s="28"/>
      <c r="DZ192" s="28"/>
      <c r="EA192" s="28"/>
      <c r="EB192" s="28"/>
      <c r="EC192" s="28"/>
      <c r="ED192" s="28"/>
      <c r="EE192" s="28"/>
      <c r="EF192" s="28"/>
      <c r="EG192" s="28"/>
      <c r="EH192" s="28"/>
      <c r="EI192" s="28"/>
      <c r="EJ192" s="28"/>
      <c r="EK192" s="28"/>
      <c r="EL192" s="28"/>
      <c r="EM192" s="28"/>
      <c r="EN192" s="28"/>
      <c r="EO192" s="28"/>
      <c r="EP192" s="28"/>
      <c r="EQ192" s="28"/>
      <c r="ER192" s="28"/>
      <c r="ES192" s="28"/>
      <c r="ET192" s="28"/>
      <c r="EU192" s="28"/>
      <c r="EV192" s="28"/>
      <c r="EW192" s="28"/>
    </row>
    <row r="193" spans="1:153" ht="14" x14ac:dyDescent="0.2">
      <c r="A193" s="28" t="s">
        <v>340</v>
      </c>
      <c r="B193" s="28" t="s">
        <v>345</v>
      </c>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8"/>
      <c r="AH193" s="28"/>
      <c r="AI193" s="28"/>
      <c r="AJ193" s="28"/>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8"/>
      <c r="DQ193" s="28"/>
      <c r="DR193" s="28"/>
      <c r="DS193" s="28"/>
      <c r="DT193" s="28"/>
      <c r="DU193" s="28"/>
      <c r="DV193" s="28"/>
      <c r="DW193" s="28"/>
      <c r="DX193" s="28"/>
      <c r="DY193" s="28"/>
      <c r="DZ193" s="28"/>
      <c r="EA193" s="28"/>
      <c r="EB193" s="28"/>
      <c r="EC193" s="28"/>
      <c r="ED193" s="28"/>
      <c r="EE193" s="28"/>
      <c r="EF193" s="28"/>
      <c r="EG193" s="28"/>
      <c r="EH193" s="28"/>
      <c r="EI193" s="28"/>
      <c r="EJ193" s="28"/>
      <c r="EK193" s="28"/>
      <c r="EL193" s="28"/>
      <c r="EM193" s="28"/>
      <c r="EN193" s="28"/>
      <c r="EO193" s="28"/>
      <c r="EP193" s="28"/>
      <c r="EQ193" s="28"/>
      <c r="ER193" s="28"/>
      <c r="ES193" s="28"/>
      <c r="ET193" s="28"/>
      <c r="EU193" s="28"/>
      <c r="EV193" s="28"/>
      <c r="EW193" s="28"/>
    </row>
    <row r="194" spans="1:153" ht="14" x14ac:dyDescent="0.2">
      <c r="A194" s="28" t="s">
        <v>341</v>
      </c>
      <c r="B194" s="28" t="s">
        <v>345</v>
      </c>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c r="AE194" s="28"/>
      <c r="AF194" s="28"/>
      <c r="AG194" s="28"/>
      <c r="AH194" s="28"/>
      <c r="AI194" s="28"/>
      <c r="AJ194" s="28"/>
      <c r="AK194" s="28"/>
      <c r="AL194" s="28"/>
      <c r="AM194" s="28"/>
      <c r="AN194" s="28"/>
      <c r="AO194" s="28"/>
      <c r="AP194" s="28"/>
      <c r="AQ194" s="28"/>
      <c r="AR194" s="28"/>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8"/>
      <c r="DQ194" s="28"/>
      <c r="DR194" s="28"/>
      <c r="DS194" s="28"/>
      <c r="DT194" s="28"/>
      <c r="DU194" s="28"/>
      <c r="DV194" s="28"/>
      <c r="DW194" s="28"/>
      <c r="DX194" s="28"/>
      <c r="DY194" s="28"/>
      <c r="DZ194" s="28"/>
      <c r="EA194" s="28"/>
      <c r="EB194" s="28"/>
      <c r="EC194" s="28"/>
      <c r="ED194" s="28"/>
      <c r="EE194" s="28"/>
      <c r="EF194" s="28"/>
      <c r="EG194" s="28"/>
      <c r="EH194" s="28"/>
      <c r="EI194" s="28"/>
      <c r="EJ194" s="28"/>
      <c r="EK194" s="28"/>
      <c r="EL194" s="28"/>
      <c r="EM194" s="28"/>
      <c r="EN194" s="28"/>
      <c r="EO194" s="28"/>
      <c r="EP194" s="28"/>
      <c r="EQ194" s="28"/>
      <c r="ER194" s="28"/>
      <c r="ES194" s="28"/>
      <c r="ET194" s="28"/>
      <c r="EU194" s="28"/>
      <c r="EV194" s="28"/>
      <c r="EW194" s="28"/>
    </row>
    <row r="195" spans="1:153" ht="15" customHeight="1" x14ac:dyDescent="0.2">
      <c r="A195" s="28" t="s">
        <v>157</v>
      </c>
      <c r="B195" s="28" t="s">
        <v>349</v>
      </c>
      <c r="C195" s="33"/>
      <c r="D195" s="33"/>
      <c r="E195" s="33"/>
      <c r="F195" s="33"/>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8"/>
      <c r="AH195" s="28"/>
      <c r="AI195" s="28"/>
      <c r="AJ195" s="28"/>
      <c r="AK195" s="28"/>
      <c r="AL195" s="28"/>
      <c r="AM195" s="28"/>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8"/>
      <c r="DQ195" s="28"/>
      <c r="DR195" s="28"/>
      <c r="DS195" s="28"/>
      <c r="DT195" s="28"/>
      <c r="DU195" s="28"/>
      <c r="DV195" s="28"/>
      <c r="DW195" s="28"/>
      <c r="DX195" s="28"/>
      <c r="DY195" s="28"/>
      <c r="DZ195" s="28"/>
      <c r="EA195" s="28"/>
      <c r="EB195" s="28"/>
      <c r="EC195" s="28"/>
      <c r="ED195" s="28"/>
      <c r="EE195" s="28"/>
      <c r="EF195" s="28"/>
      <c r="EG195" s="28"/>
      <c r="EH195" s="28"/>
      <c r="EI195" s="28"/>
      <c r="EJ195" s="28"/>
      <c r="EK195" s="28"/>
      <c r="EL195" s="28"/>
      <c r="EM195" s="28"/>
      <c r="EN195" s="28"/>
      <c r="EO195" s="28"/>
      <c r="EP195" s="28"/>
      <c r="EQ195" s="28"/>
      <c r="ER195" s="28"/>
      <c r="ES195" s="28"/>
      <c r="ET195" s="28"/>
      <c r="EU195" s="28"/>
      <c r="EV195" s="28"/>
      <c r="EW195" s="28"/>
    </row>
    <row r="196" spans="1:153" ht="14" x14ac:dyDescent="0.2">
      <c r="A196" s="28" t="s">
        <v>320</v>
      </c>
      <c r="B196" s="28" t="s">
        <v>349</v>
      </c>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8"/>
      <c r="AH196" s="28"/>
      <c r="AI196" s="28"/>
      <c r="AJ196" s="28"/>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8"/>
      <c r="DQ196" s="28"/>
      <c r="DR196" s="28"/>
      <c r="DS196" s="28"/>
      <c r="DT196" s="28"/>
      <c r="DU196" s="28"/>
      <c r="DV196" s="28"/>
      <c r="DW196" s="28"/>
      <c r="DX196" s="28"/>
      <c r="DY196" s="28"/>
      <c r="DZ196" s="28"/>
      <c r="EA196" s="28"/>
      <c r="EB196" s="28"/>
      <c r="EC196" s="28"/>
      <c r="ED196" s="28"/>
      <c r="EE196" s="28"/>
      <c r="EF196" s="28"/>
      <c r="EG196" s="28"/>
      <c r="EH196" s="28"/>
      <c r="EI196" s="28"/>
      <c r="EJ196" s="28"/>
      <c r="EK196" s="28"/>
      <c r="EL196" s="28"/>
      <c r="EM196" s="28"/>
      <c r="EN196" s="28"/>
      <c r="EO196" s="28"/>
      <c r="EP196" s="28"/>
      <c r="EQ196" s="28"/>
      <c r="ER196" s="28"/>
      <c r="ES196" s="28"/>
      <c r="ET196" s="28"/>
      <c r="EU196" s="28"/>
      <c r="EV196" s="28"/>
      <c r="EW196" s="28"/>
    </row>
    <row r="197" spans="1:153" ht="14" x14ac:dyDescent="0.2">
      <c r="A197" s="28" t="s">
        <v>158</v>
      </c>
      <c r="B197" s="28" t="s">
        <v>349</v>
      </c>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c r="AE197" s="28"/>
      <c r="AF197" s="28"/>
      <c r="AG197" s="28"/>
      <c r="AH197" s="28"/>
      <c r="AI197" s="28"/>
      <c r="AJ197" s="28"/>
      <c r="AK197" s="28"/>
      <c r="AL197" s="28"/>
      <c r="AM197" s="28"/>
      <c r="AN197" s="28"/>
      <c r="AO197" s="28"/>
      <c r="AP197" s="28"/>
      <c r="AQ197" s="28"/>
      <c r="AR197" s="28"/>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row>
    <row r="198" spans="1:153" ht="14" x14ac:dyDescent="0.2">
      <c r="A198" s="28" t="s">
        <v>159</v>
      </c>
      <c r="B198" s="28" t="s">
        <v>349</v>
      </c>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8"/>
      <c r="AH198" s="28"/>
      <c r="AI198" s="28"/>
      <c r="AJ198" s="28"/>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row>
    <row r="199" spans="1:153" ht="14" x14ac:dyDescent="0.2">
      <c r="A199" s="28" t="s">
        <v>160</v>
      </c>
      <c r="B199" s="28" t="s">
        <v>350</v>
      </c>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c r="AQ199" s="28"/>
      <c r="AR199" s="28"/>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row>
    <row r="200" spans="1:153" ht="14" x14ac:dyDescent="0.2">
      <c r="A200" s="28" t="s">
        <v>161</v>
      </c>
      <c r="B200" s="28" t="s">
        <v>351</v>
      </c>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c r="AQ200" s="28"/>
      <c r="AR200" s="28"/>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row>
    <row r="201" spans="1:153" ht="14" x14ac:dyDescent="0.2">
      <c r="A201" s="28" t="s">
        <v>162</v>
      </c>
      <c r="B201" s="28" t="s">
        <v>349</v>
      </c>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c r="AQ201" s="28"/>
      <c r="AR201" s="28"/>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row>
    <row r="202" spans="1:153" ht="14" x14ac:dyDescent="0.2">
      <c r="A202" s="28" t="s">
        <v>163</v>
      </c>
      <c r="B202" s="28" t="s">
        <v>345</v>
      </c>
      <c r="C202" s="28">
        <v>0.26200000000000001</v>
      </c>
      <c r="D202" s="28">
        <v>0.224</v>
      </c>
      <c r="E202" s="28">
        <v>0.25700000000000001</v>
      </c>
      <c r="F202" s="28">
        <v>0.221</v>
      </c>
      <c r="G202" s="28">
        <v>0.23649999999999999</v>
      </c>
      <c r="H202" s="28">
        <v>0.23649999999999999</v>
      </c>
      <c r="I202" s="28">
        <v>0.2379</v>
      </c>
      <c r="J202" s="28">
        <v>0.2379</v>
      </c>
      <c r="K202" s="28">
        <v>0.23549999999999999</v>
      </c>
      <c r="L202" s="28">
        <v>0.23549999999999999</v>
      </c>
      <c r="M202" s="28">
        <v>0.2394</v>
      </c>
      <c r="N202" s="28">
        <v>0.2394</v>
      </c>
      <c r="O202" s="28">
        <v>0.23719999999999999</v>
      </c>
      <c r="P202" s="28">
        <v>0.23719999999999999</v>
      </c>
      <c r="Q202" s="28">
        <v>0.2344</v>
      </c>
      <c r="R202" s="28">
        <v>0.2344</v>
      </c>
      <c r="S202" s="28">
        <v>0.21479999999999999</v>
      </c>
      <c r="T202" s="28">
        <v>0.21479999999999999</v>
      </c>
      <c r="U202" s="28">
        <v>0.21190000000000001</v>
      </c>
      <c r="V202" s="28">
        <v>0.21190000000000001</v>
      </c>
      <c r="W202" s="28">
        <v>0.2162</v>
      </c>
      <c r="X202" s="28">
        <v>0.2162</v>
      </c>
      <c r="Y202" s="28">
        <v>0.2167</v>
      </c>
      <c r="Z202" s="28">
        <v>0.2167</v>
      </c>
      <c r="AA202" s="28">
        <v>0.2167</v>
      </c>
      <c r="AB202" s="28">
        <v>0.2167</v>
      </c>
      <c r="AC202" s="28">
        <v>0.2248</v>
      </c>
      <c r="AD202" s="28">
        <v>0.2248</v>
      </c>
      <c r="AE202" s="28">
        <v>0.33479999999999999</v>
      </c>
      <c r="AF202" s="28">
        <v>0.33479999999999999</v>
      </c>
      <c r="AG202" s="28">
        <v>0.32940000000000003</v>
      </c>
      <c r="AH202" s="28">
        <v>0.32940000000000003</v>
      </c>
      <c r="AI202" s="28">
        <v>0.32590000000000002</v>
      </c>
      <c r="AJ202" s="28">
        <v>0.32590000000000002</v>
      </c>
      <c r="AK202" s="28">
        <v>0.31509999999999999</v>
      </c>
      <c r="AL202" s="28">
        <v>0.31509999999999999</v>
      </c>
      <c r="AM202" s="28">
        <v>0.30520000000000003</v>
      </c>
      <c r="AN202" s="28">
        <v>0.30520000000000003</v>
      </c>
      <c r="AO202" s="28">
        <v>0.28860000000000002</v>
      </c>
      <c r="AP202" s="28">
        <v>0.28860000000000002</v>
      </c>
      <c r="AQ202" s="28">
        <v>0.27279999999999999</v>
      </c>
      <c r="AR202" s="28">
        <v>0.26769999999999999</v>
      </c>
      <c r="AS202" s="28"/>
      <c r="AT202" s="28"/>
      <c r="AU202" s="28"/>
      <c r="AV202" s="28"/>
      <c r="AW202" s="28"/>
      <c r="AX202" s="28"/>
      <c r="AY202" s="28"/>
      <c r="AZ202" s="28"/>
      <c r="BA202" s="28"/>
      <c r="BB202" s="28"/>
      <c r="BC202" s="28">
        <v>0.44</v>
      </c>
      <c r="BD202" s="28">
        <v>0.27879999999999999</v>
      </c>
      <c r="BE202" s="28">
        <v>0.27879999999999999</v>
      </c>
      <c r="BF202" s="28"/>
      <c r="BG202" s="28"/>
      <c r="BH202" s="28"/>
      <c r="BI202" s="28"/>
      <c r="BJ202" s="28"/>
      <c r="BK202" s="28"/>
      <c r="BL202" s="28">
        <v>0.2165</v>
      </c>
      <c r="BM202" s="28">
        <v>0.21429999999999999</v>
      </c>
      <c r="BN202" s="28">
        <v>0.21429999999999999</v>
      </c>
      <c r="BO202" s="28">
        <v>0.2122</v>
      </c>
      <c r="BP202" s="28"/>
      <c r="BQ202" s="28">
        <v>0.44900000000000001</v>
      </c>
      <c r="BR202" s="28">
        <v>0.44490000000000002</v>
      </c>
      <c r="BS202" s="28">
        <v>0.44490000000000002</v>
      </c>
      <c r="BT202" s="28">
        <v>0.44490000000000002</v>
      </c>
      <c r="BU202" s="28">
        <v>0.44490000000000002</v>
      </c>
      <c r="BV202" s="28">
        <v>0.44490000000000002</v>
      </c>
      <c r="BW202" s="28">
        <v>0.44490000000000002</v>
      </c>
      <c r="BX202" s="28">
        <v>0.2555</v>
      </c>
      <c r="BY202" s="28">
        <v>0.26300000000000001</v>
      </c>
      <c r="BZ202" s="28">
        <v>0.25340000000000001</v>
      </c>
      <c r="CA202" s="28">
        <v>0.25869999999999999</v>
      </c>
      <c r="CB202" s="28">
        <v>0.25519999999999998</v>
      </c>
      <c r="CC202" s="28">
        <v>0.2361</v>
      </c>
      <c r="CD202" s="28">
        <v>0.2135</v>
      </c>
      <c r="CE202" s="28">
        <v>0.22</v>
      </c>
      <c r="CF202" s="28">
        <v>0.223</v>
      </c>
      <c r="CG202" s="28">
        <v>0.223</v>
      </c>
      <c r="CH202" s="28">
        <v>0.307</v>
      </c>
      <c r="CI202" s="28">
        <v>0.27800000000000002</v>
      </c>
      <c r="CJ202" s="28">
        <v>0.24135999999999999</v>
      </c>
      <c r="CK202" s="28">
        <v>0.21</v>
      </c>
      <c r="CL202" s="28">
        <v>0.21299999999999999</v>
      </c>
      <c r="CM202" s="28">
        <v>0.216</v>
      </c>
      <c r="CN202" s="28">
        <v>0.23169999999999999</v>
      </c>
      <c r="CO202" s="28">
        <v>0.22</v>
      </c>
      <c r="CP202" s="28">
        <v>0.185</v>
      </c>
      <c r="CQ202" s="28">
        <v>0.183</v>
      </c>
      <c r="CR202" s="28">
        <v>0.18099999999999999</v>
      </c>
      <c r="CS202" s="28">
        <v>0.17899999999999999</v>
      </c>
      <c r="CT202" s="28">
        <v>0.17799999999999999</v>
      </c>
      <c r="CU202" s="28">
        <v>0.222</v>
      </c>
      <c r="CV202" s="28">
        <v>0.22</v>
      </c>
      <c r="CW202" s="28">
        <v>0.218</v>
      </c>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v>0.29699999999999999</v>
      </c>
      <c r="DZ202" s="28">
        <f>0.297*0.92</f>
        <v>0.27323999999999998</v>
      </c>
      <c r="EA202" s="28">
        <f>0.297*0.92</f>
        <v>0.27323999999999998</v>
      </c>
      <c r="EB202" s="28"/>
      <c r="EC202" s="28"/>
      <c r="ED202" s="28"/>
      <c r="EE202" s="28"/>
      <c r="EF202" s="28"/>
      <c r="EG202" s="28"/>
      <c r="EH202" s="28"/>
      <c r="EI202" s="28"/>
      <c r="EJ202" s="28"/>
      <c r="EK202" s="28"/>
      <c r="EL202" s="28"/>
      <c r="EM202" s="28"/>
      <c r="EN202" s="28"/>
      <c r="EO202" s="28"/>
      <c r="EP202" s="28"/>
      <c r="EQ202" s="28"/>
      <c r="ER202" s="28">
        <v>0.40239999999999998</v>
      </c>
      <c r="ES202" s="28">
        <v>0.24</v>
      </c>
      <c r="ET202" s="28">
        <v>0.33900000000000002</v>
      </c>
      <c r="EU202" s="28">
        <v>0.31869999999999998</v>
      </c>
      <c r="EV202" s="28">
        <v>0.22</v>
      </c>
      <c r="EW202" s="28">
        <v>0.2792</v>
      </c>
    </row>
    <row r="203" spans="1:153" ht="14" x14ac:dyDescent="0.2">
      <c r="A203" s="28" t="s">
        <v>164</v>
      </c>
      <c r="B203" s="28" t="s">
        <v>345</v>
      </c>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row>
    <row r="204" spans="1:153" ht="14" x14ac:dyDescent="0.2">
      <c r="A204" s="28" t="s">
        <v>165</v>
      </c>
      <c r="B204" s="28" t="s">
        <v>345</v>
      </c>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c r="AQ204" s="28"/>
      <c r="AR204" s="28"/>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row>
    <row r="205" spans="1:153" ht="14" x14ac:dyDescent="0.2">
      <c r="A205" s="28" t="s">
        <v>3</v>
      </c>
      <c r="B205" s="28" t="s">
        <v>345</v>
      </c>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c r="AQ205" s="28"/>
      <c r="AR205" s="28"/>
      <c r="AS205" s="28"/>
      <c r="AT205" s="28"/>
      <c r="AU205" s="28">
        <v>4.8599999999999997E-2</v>
      </c>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row>
    <row r="206" spans="1:153" ht="14" x14ac:dyDescent="0.2">
      <c r="A206" s="28" t="s">
        <v>166</v>
      </c>
      <c r="B206" s="28" t="s">
        <v>345</v>
      </c>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c r="AQ206" s="28"/>
      <c r="AR206" s="28"/>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row>
    <row r="207" spans="1:153" ht="14" x14ac:dyDescent="0.2">
      <c r="A207" s="28" t="s">
        <v>167</v>
      </c>
      <c r="B207" s="28" t="s">
        <v>345</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28"/>
      <c r="DO207" s="28"/>
      <c r="DP207" s="28"/>
      <c r="DQ207" s="28"/>
      <c r="DR207" s="28"/>
      <c r="DS207" s="28"/>
      <c r="DT207" s="28"/>
      <c r="DU207" s="28"/>
      <c r="DV207" s="28"/>
      <c r="DW207" s="28"/>
      <c r="DX207" s="28"/>
      <c r="DY207" s="28"/>
      <c r="DZ207" s="28"/>
      <c r="EA207" s="28"/>
      <c r="EB207" s="28"/>
      <c r="EC207" s="28"/>
      <c r="ED207" s="28"/>
      <c r="EE207" s="28"/>
      <c r="EF207" s="28"/>
      <c r="EG207" s="28"/>
      <c r="EH207" s="28"/>
      <c r="EI207" s="28"/>
      <c r="EJ207" s="28"/>
      <c r="EK207" s="28"/>
      <c r="EL207" s="28"/>
      <c r="EM207" s="28"/>
      <c r="EN207" s="28"/>
      <c r="EO207" s="28"/>
      <c r="EP207" s="28"/>
      <c r="EQ207" s="28"/>
      <c r="ER207" s="28"/>
      <c r="ES207" s="28"/>
      <c r="ET207" s="28"/>
      <c r="EU207" s="28"/>
      <c r="EV207" s="28"/>
      <c r="EW207" s="28"/>
    </row>
    <row r="208" spans="1:153" ht="14" x14ac:dyDescent="0.2">
      <c r="A208" s="28" t="s">
        <v>4</v>
      </c>
      <c r="B208" s="28" t="s">
        <v>345</v>
      </c>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c r="AQ208" s="28"/>
      <c r="AR208" s="28"/>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28"/>
      <c r="DO208" s="28"/>
      <c r="DP208" s="28"/>
      <c r="DQ208" s="28"/>
      <c r="DR208" s="28"/>
      <c r="DS208" s="28"/>
      <c r="DT208" s="28"/>
      <c r="DU208" s="28"/>
      <c r="DV208" s="28"/>
      <c r="DW208" s="28"/>
      <c r="DX208" s="28"/>
      <c r="DY208" s="28"/>
      <c r="DZ208" s="28"/>
      <c r="EA208" s="28"/>
      <c r="EB208" s="28"/>
      <c r="EC208" s="28"/>
      <c r="ED208" s="28"/>
      <c r="EE208" s="28"/>
      <c r="EF208" s="28"/>
      <c r="EG208" s="28"/>
      <c r="EH208" s="28"/>
      <c r="EI208" s="28"/>
      <c r="EJ208" s="28"/>
      <c r="EK208" s="28"/>
      <c r="EL208" s="28"/>
      <c r="EM208" s="28"/>
      <c r="EN208" s="28"/>
      <c r="EO208" s="28"/>
      <c r="EP208" s="28"/>
      <c r="EQ208" s="28"/>
      <c r="ER208" s="28"/>
      <c r="ES208" s="28"/>
      <c r="ET208" s="28"/>
      <c r="EU208" s="28"/>
      <c r="EV208" s="28"/>
      <c r="EW208" s="28"/>
    </row>
    <row r="209" spans="1:153" ht="14" x14ac:dyDescent="0.2">
      <c r="A209" s="28" t="s">
        <v>168</v>
      </c>
      <c r="B209" s="28" t="s">
        <v>345</v>
      </c>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row>
    <row r="210" spans="1:153" ht="14" x14ac:dyDescent="0.2">
      <c r="A210" s="28" t="s">
        <v>169</v>
      </c>
      <c r="B210" s="28" t="s">
        <v>345</v>
      </c>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28"/>
      <c r="DO210" s="28"/>
      <c r="DP210" s="28"/>
      <c r="DQ210" s="28"/>
      <c r="DR210" s="28"/>
      <c r="DS210" s="28"/>
      <c r="DT210" s="28"/>
      <c r="DU210" s="28"/>
      <c r="DV210" s="28"/>
      <c r="DW210" s="28"/>
      <c r="DX210" s="28"/>
      <c r="DY210" s="28"/>
      <c r="DZ210" s="28"/>
      <c r="EA210" s="28"/>
      <c r="EB210" s="28"/>
      <c r="EC210" s="28"/>
      <c r="ED210" s="28"/>
      <c r="EE210" s="28"/>
      <c r="EF210" s="28"/>
      <c r="EG210" s="28"/>
      <c r="EH210" s="28"/>
      <c r="EI210" s="28"/>
      <c r="EJ210" s="28"/>
      <c r="EK210" s="28"/>
      <c r="EL210" s="28"/>
      <c r="EM210" s="28"/>
      <c r="EN210" s="28"/>
      <c r="EO210" s="28"/>
      <c r="EP210" s="28"/>
      <c r="EQ210" s="28"/>
      <c r="ER210" s="28"/>
      <c r="ES210" s="28"/>
      <c r="ET210" s="28"/>
      <c r="EU210" s="28"/>
      <c r="EV210" s="28"/>
      <c r="EW210" s="28"/>
    </row>
    <row r="211" spans="1:153" ht="14" x14ac:dyDescent="0.2">
      <c r="A211" s="28" t="s">
        <v>170</v>
      </c>
      <c r="B211" s="28" t="s">
        <v>345</v>
      </c>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28"/>
      <c r="DO211" s="28"/>
      <c r="DP211" s="28"/>
      <c r="DQ211" s="28"/>
      <c r="DR211" s="28"/>
      <c r="DS211" s="28"/>
      <c r="DT211" s="28"/>
      <c r="DU211" s="28"/>
      <c r="DV211" s="28"/>
      <c r="DW211" s="28"/>
      <c r="DX211" s="28"/>
      <c r="DY211" s="28"/>
      <c r="DZ211" s="28"/>
      <c r="EA211" s="28"/>
      <c r="EB211" s="28"/>
      <c r="EC211" s="28"/>
      <c r="ED211" s="28"/>
      <c r="EE211" s="28"/>
      <c r="EF211" s="28"/>
      <c r="EG211" s="28"/>
      <c r="EH211" s="28"/>
      <c r="EI211" s="28"/>
      <c r="EJ211" s="28"/>
      <c r="EK211" s="28"/>
      <c r="EL211" s="28"/>
      <c r="EM211" s="28"/>
      <c r="EN211" s="28"/>
      <c r="EO211" s="28"/>
      <c r="EP211" s="28"/>
      <c r="EQ211" s="28"/>
      <c r="ER211" s="28"/>
      <c r="ES211" s="28"/>
      <c r="ET211" s="28"/>
      <c r="EU211" s="28"/>
      <c r="EV211" s="28"/>
      <c r="EW211" s="28"/>
    </row>
    <row r="212" spans="1:153" ht="14" x14ac:dyDescent="0.2">
      <c r="A212" s="28" t="s">
        <v>171</v>
      </c>
      <c r="B212" s="28" t="s">
        <v>345</v>
      </c>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28"/>
      <c r="DO212" s="28"/>
      <c r="DP212" s="28"/>
      <c r="DQ212" s="28"/>
      <c r="DR212" s="28"/>
      <c r="DS212" s="28"/>
      <c r="DT212" s="28"/>
      <c r="DU212" s="28"/>
      <c r="DV212" s="28"/>
      <c r="DW212" s="28"/>
      <c r="DX212" s="28"/>
      <c r="DY212" s="28"/>
      <c r="DZ212" s="28"/>
      <c r="EA212" s="28"/>
      <c r="EB212" s="28"/>
      <c r="EC212" s="28"/>
      <c r="ED212" s="28"/>
      <c r="EE212" s="28"/>
      <c r="EF212" s="28"/>
      <c r="EG212" s="28"/>
      <c r="EH212" s="28"/>
      <c r="EI212" s="28"/>
      <c r="EJ212" s="28"/>
      <c r="EK212" s="28"/>
      <c r="EL212" s="28"/>
      <c r="EM212" s="28"/>
      <c r="EN212" s="28"/>
      <c r="EO212" s="28"/>
      <c r="EP212" s="28"/>
      <c r="EQ212" s="28"/>
      <c r="ER212" s="28"/>
      <c r="ES212" s="28"/>
      <c r="ET212" s="28"/>
      <c r="EU212" s="28"/>
      <c r="EV212" s="28"/>
      <c r="EW212" s="28"/>
    </row>
    <row r="213" spans="1:153" ht="14" x14ac:dyDescent="0.2">
      <c r="A213" s="28" t="s">
        <v>172</v>
      </c>
      <c r="B213" s="28" t="s">
        <v>345</v>
      </c>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row>
    <row r="214" spans="1:153" ht="14" x14ac:dyDescent="0.2">
      <c r="A214" s="28" t="s">
        <v>173</v>
      </c>
      <c r="B214" s="28" t="s">
        <v>345</v>
      </c>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row>
    <row r="215" spans="1:153" ht="14" x14ac:dyDescent="0.2">
      <c r="A215" s="28" t="s">
        <v>174</v>
      </c>
      <c r="B215" s="28" t="s">
        <v>345</v>
      </c>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c r="AJ215" s="28"/>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row>
    <row r="216" spans="1:153" ht="14" x14ac:dyDescent="0.2">
      <c r="A216" s="28" t="s">
        <v>175</v>
      </c>
      <c r="B216" s="28" t="s">
        <v>354</v>
      </c>
      <c r="C216" s="28">
        <v>1.4999999999999999E-2</v>
      </c>
      <c r="D216" s="28">
        <v>1.4999999999999999E-2</v>
      </c>
      <c r="E216" s="28">
        <v>1.4999999999999999E-2</v>
      </c>
      <c r="F216" s="28">
        <v>1.4999999999999999E-2</v>
      </c>
      <c r="G216" s="28">
        <v>1.4999999999999999E-2</v>
      </c>
      <c r="H216" s="28">
        <v>1.4999999999999999E-2</v>
      </c>
      <c r="I216" s="28">
        <v>1.4999999999999999E-2</v>
      </c>
      <c r="J216" s="28">
        <v>1.4999999999999999E-2</v>
      </c>
      <c r="K216" s="28">
        <v>1.4999999999999999E-2</v>
      </c>
      <c r="L216" s="28">
        <v>1.4999999999999999E-2</v>
      </c>
      <c r="M216" s="28">
        <v>1.4999999999999999E-2</v>
      </c>
      <c r="N216" s="28">
        <v>1.4999999999999999E-2</v>
      </c>
      <c r="O216" s="28">
        <v>1.4999999999999999E-2</v>
      </c>
      <c r="P216" s="28">
        <v>1.4999999999999999E-2</v>
      </c>
      <c r="Q216" s="28">
        <v>1.4999999999999999E-2</v>
      </c>
      <c r="R216" s="28">
        <v>1.4999999999999999E-2</v>
      </c>
      <c r="S216" s="28">
        <v>1.4999999999999999E-2</v>
      </c>
      <c r="T216" s="28">
        <v>1.4999999999999999E-2</v>
      </c>
      <c r="U216" s="28">
        <v>1.4999999999999999E-2</v>
      </c>
      <c r="V216" s="28">
        <v>1.4999999999999999E-2</v>
      </c>
      <c r="W216" s="28">
        <v>1.4999999999999999E-2</v>
      </c>
      <c r="X216" s="28">
        <v>1.4999999999999999E-2</v>
      </c>
      <c r="Y216" s="28">
        <v>1.4999999999999999E-2</v>
      </c>
      <c r="Z216" s="28">
        <v>1.4999999999999999E-2</v>
      </c>
      <c r="AA216" s="28">
        <v>1.4999999999999999E-2</v>
      </c>
      <c r="AB216" s="28">
        <v>1.4999999999999999E-2</v>
      </c>
      <c r="AC216" s="28">
        <v>1.4999999999999999E-2</v>
      </c>
      <c r="AD216" s="28">
        <v>1.4999999999999999E-2</v>
      </c>
      <c r="AE216" s="28">
        <v>1.5599999999999999E-2</v>
      </c>
      <c r="AF216" s="28">
        <v>1.5599999999999999E-2</v>
      </c>
      <c r="AG216" s="28">
        <v>1.5599999999999999E-2</v>
      </c>
      <c r="AH216" s="28">
        <v>1.5599999999999999E-2</v>
      </c>
      <c r="AI216" s="28">
        <v>1.5599999999999999E-2</v>
      </c>
      <c r="AJ216" s="28">
        <v>1.5599999999999999E-2</v>
      </c>
      <c r="AK216" s="28">
        <v>1.5599999999999999E-2</v>
      </c>
      <c r="AL216" s="28">
        <v>1.5599999999999999E-2</v>
      </c>
      <c r="AM216" s="28">
        <v>1.5599999999999999E-2</v>
      </c>
      <c r="AN216" s="28">
        <v>1.5599999999999999E-2</v>
      </c>
      <c r="AO216" s="28">
        <v>1.5599999999999999E-2</v>
      </c>
      <c r="AP216" s="28">
        <v>1.5599999999999999E-2</v>
      </c>
      <c r="AQ216" s="28">
        <v>1.4999999999999999E-2</v>
      </c>
      <c r="AR216" s="28">
        <v>1.4999999999999999E-2</v>
      </c>
      <c r="AS216" s="28"/>
      <c r="AT216" s="28"/>
      <c r="AU216" s="28"/>
      <c r="AV216" s="28"/>
      <c r="AW216" s="28"/>
      <c r="AX216" s="28"/>
      <c r="AY216" s="28"/>
      <c r="AZ216" s="28"/>
      <c r="BA216" s="28">
        <v>1.5599999999999999E-2</v>
      </c>
      <c r="BB216" s="28">
        <v>1.5599999999999999E-2</v>
      </c>
      <c r="BC216" s="28">
        <v>1.4999999999999999E-2</v>
      </c>
      <c r="BD216" s="28">
        <v>1.4999999999999999E-2</v>
      </c>
      <c r="BE216" s="28">
        <v>1.4999999999999999E-2</v>
      </c>
      <c r="BF216" s="28">
        <v>1.8599999999999998E-2</v>
      </c>
      <c r="BG216" s="28">
        <v>1.8599999999999998E-2</v>
      </c>
      <c r="BH216" s="28">
        <v>1.8599999999999998E-2</v>
      </c>
      <c r="BI216" s="28">
        <v>1.8599999999999998E-2</v>
      </c>
      <c r="BJ216" s="28">
        <v>1.8599999999999998E-2</v>
      </c>
      <c r="BK216" s="28">
        <v>1.8599999999999998E-2</v>
      </c>
      <c r="BL216" s="28">
        <v>1.5598214285714286E-2</v>
      </c>
      <c r="BM216" s="28">
        <v>1.5598214285714286E-2</v>
      </c>
      <c r="BN216" s="28">
        <v>1.5598214285714286E-2</v>
      </c>
      <c r="BO216" s="28">
        <v>1.5598214285714286E-2</v>
      </c>
      <c r="BP216" s="28">
        <v>1.4999999999999999E-2</v>
      </c>
      <c r="BQ216" s="28">
        <v>1.4999999999999999E-2</v>
      </c>
      <c r="BR216" s="28">
        <v>1.4999999999999999E-2</v>
      </c>
      <c r="BS216" s="28">
        <v>1.4999999999999999E-2</v>
      </c>
      <c r="BT216" s="28">
        <v>1.4999999999999999E-2</v>
      </c>
      <c r="BU216" s="28">
        <v>1.4999999999999999E-2</v>
      </c>
      <c r="BV216" s="28">
        <v>1.4999999999999999E-2</v>
      </c>
      <c r="BW216" s="28">
        <v>1.4999999999999999E-2</v>
      </c>
      <c r="BX216" s="28">
        <v>1.5599999999999999E-2</v>
      </c>
      <c r="BY216" s="28">
        <v>1.5599999999999999E-2</v>
      </c>
      <c r="BZ216" s="28">
        <v>1.4999999999999999E-2</v>
      </c>
      <c r="CA216" s="28">
        <v>1.4999999999999999E-2</v>
      </c>
      <c r="CB216" s="28">
        <v>1.4999999999999999E-2</v>
      </c>
      <c r="CC216" s="28">
        <v>1.4999999999999999E-2</v>
      </c>
      <c r="CD216" s="28">
        <v>1.4999999999999999E-2</v>
      </c>
      <c r="CE216" s="28">
        <v>1.4999999999999999E-2</v>
      </c>
      <c r="CF216" s="28">
        <v>1.4999999999999999E-2</v>
      </c>
      <c r="CG216" s="28">
        <v>1.4999999999999999E-2</v>
      </c>
      <c r="CH216" s="28">
        <v>1.5599999999999999E-2</v>
      </c>
      <c r="CI216" s="28">
        <v>1.5599999999999999E-2</v>
      </c>
      <c r="CJ216" s="28">
        <v>1.5599999999999999E-2</v>
      </c>
      <c r="CK216" s="28">
        <v>1.5599999999999999E-2</v>
      </c>
      <c r="CL216" s="28">
        <v>1.5599999999999999E-2</v>
      </c>
      <c r="CM216" s="28">
        <v>1.5599999999999999E-2</v>
      </c>
      <c r="CN216" s="28">
        <v>1.5599999999999999E-2</v>
      </c>
      <c r="CO216" s="28">
        <v>1.5599999999999999E-2</v>
      </c>
      <c r="CP216" s="28">
        <v>1.5599999999999999E-2</v>
      </c>
      <c r="CQ216" s="28">
        <v>1.5599999999999999E-2</v>
      </c>
      <c r="CR216" s="28">
        <v>1.5599999999999999E-2</v>
      </c>
      <c r="CS216" s="28">
        <v>1.5599999999999999E-2</v>
      </c>
      <c r="CT216" s="28">
        <v>1.5599999999999999E-2</v>
      </c>
      <c r="CU216" s="28">
        <v>1.5599999999999999E-2</v>
      </c>
      <c r="CV216" s="28">
        <v>1.5599999999999999E-2</v>
      </c>
      <c r="CW216" s="28">
        <v>1.5599999999999999E-2</v>
      </c>
      <c r="CX216" s="28">
        <v>1.4999999999999999E-2</v>
      </c>
      <c r="CY216" s="28">
        <v>1.4999999999999999E-2</v>
      </c>
      <c r="CZ216" s="28">
        <v>1.4999999999999999E-2</v>
      </c>
      <c r="DA216" s="28">
        <v>1.4999999999999999E-2</v>
      </c>
      <c r="DB216" s="28">
        <v>1.4999999999999999E-2</v>
      </c>
      <c r="DC216" s="28">
        <v>1.4999999999999999E-2</v>
      </c>
      <c r="DD216" s="28">
        <v>1.4999999999999999E-2</v>
      </c>
      <c r="DE216" s="28">
        <v>1.4999999999999999E-2</v>
      </c>
      <c r="DF216" s="28">
        <v>1.4999999999999999E-2</v>
      </c>
      <c r="DG216" s="28">
        <v>1.4999999999999999E-2</v>
      </c>
      <c r="DH216" s="28">
        <v>1.4999999999999999E-2</v>
      </c>
      <c r="DI216" s="28">
        <v>1.4999999999999999E-2</v>
      </c>
      <c r="DJ216" s="28">
        <v>1.4999999999999999E-2</v>
      </c>
      <c r="DK216" s="28"/>
      <c r="DL216" s="28"/>
      <c r="DM216" s="28"/>
      <c r="DN216" s="28">
        <v>1.5599999999999999E-2</v>
      </c>
      <c r="DO216" s="28">
        <v>1.5599999999999999E-2</v>
      </c>
      <c r="DP216" s="28">
        <v>1.5599999999999999E-2</v>
      </c>
      <c r="DQ216" s="28">
        <v>1.5599999999999999E-2</v>
      </c>
      <c r="DR216" s="28">
        <v>1.5599999999999999E-2</v>
      </c>
      <c r="DS216" s="28">
        <v>1.5599999999999999E-2</v>
      </c>
      <c r="DT216" s="28">
        <v>1.5599999999999999E-2</v>
      </c>
      <c r="DU216" s="28">
        <v>1.5599999999999999E-2</v>
      </c>
      <c r="DV216" s="28">
        <v>1.5599999999999999E-2</v>
      </c>
      <c r="DW216" s="28">
        <v>1.5599999999999999E-2</v>
      </c>
      <c r="DX216" s="28">
        <v>1.5599999999999999E-2</v>
      </c>
      <c r="DY216" s="28">
        <v>1.5599999999999999E-2</v>
      </c>
      <c r="DZ216" s="28">
        <v>1.5599999999999999E-2</v>
      </c>
      <c r="EA216" s="28">
        <v>1.5599999999999999E-2</v>
      </c>
      <c r="EB216" s="28"/>
      <c r="EC216" s="28"/>
      <c r="ED216" s="28"/>
      <c r="EE216" s="28"/>
      <c r="EF216" s="28"/>
      <c r="EG216" s="28"/>
      <c r="EH216" s="28"/>
      <c r="EI216" s="28">
        <v>1.5599999999999999E-2</v>
      </c>
      <c r="EJ216" s="28">
        <v>1.5599999999999999E-2</v>
      </c>
      <c r="EK216" s="28">
        <v>1.5599999999999999E-2</v>
      </c>
      <c r="EL216" s="28">
        <v>1.5599999999999999E-2</v>
      </c>
      <c r="EM216" s="28"/>
      <c r="EN216" s="28">
        <v>1.5599999999999999E-2</v>
      </c>
      <c r="EO216" s="28"/>
      <c r="EP216" s="28">
        <v>1.4999999999999999E-2</v>
      </c>
      <c r="EQ216" s="28">
        <v>1.4999999999999999E-2</v>
      </c>
      <c r="ER216" s="28">
        <v>1.5599999999999999E-2</v>
      </c>
      <c r="ES216" s="28">
        <v>1.5599999999999999E-2</v>
      </c>
      <c r="ET216" s="28">
        <v>1.5599999999999999E-2</v>
      </c>
      <c r="EU216" s="28">
        <v>1.5599999999999999E-2</v>
      </c>
      <c r="EV216" s="28">
        <v>1.5599999999999999E-2</v>
      </c>
      <c r="EW216" s="28">
        <v>1.5599999999999999E-2</v>
      </c>
    </row>
    <row r="217" spans="1:153" ht="14" x14ac:dyDescent="0.2">
      <c r="A217" s="28" t="s">
        <v>321</v>
      </c>
      <c r="B217" s="28" t="s">
        <v>354</v>
      </c>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v>2.9499999999999998E-2</v>
      </c>
      <c r="AT217" s="28">
        <v>2.9499999999999998E-2</v>
      </c>
      <c r="AU217" s="28"/>
      <c r="AV217" s="28"/>
      <c r="AW217" s="28"/>
      <c r="AX217" s="28">
        <v>2.9499999999999998E-2</v>
      </c>
      <c r="AY217" s="28">
        <v>2.9499999999999998E-2</v>
      </c>
      <c r="AZ217" s="28">
        <v>2.9499999999999998E-2</v>
      </c>
      <c r="BA217" s="28">
        <v>1.5599999999999999E-2</v>
      </c>
      <c r="BB217" s="28">
        <v>1.5599999999999999E-2</v>
      </c>
      <c r="BC217" s="28">
        <v>1.4999999999999999E-2</v>
      </c>
      <c r="BD217" s="28">
        <v>1.5599999999999999E-2</v>
      </c>
      <c r="BE217" s="28">
        <v>1.5599999999999999E-2</v>
      </c>
      <c r="BF217" s="28"/>
      <c r="BG217" s="28"/>
      <c r="BH217" s="28"/>
      <c r="BI217" s="28"/>
      <c r="BJ217" s="28"/>
      <c r="BK217" s="28"/>
      <c r="BL217" s="28"/>
      <c r="BM217" s="28"/>
      <c r="BN217" s="28"/>
      <c r="BO217" s="28"/>
      <c r="BP217" s="28"/>
      <c r="BQ217" s="28">
        <v>2.9000000000000001E-2</v>
      </c>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28"/>
      <c r="DO217" s="28"/>
      <c r="DP217" s="28"/>
      <c r="DQ217" s="28"/>
      <c r="DR217" s="28"/>
      <c r="DS217" s="28"/>
      <c r="DT217" s="28"/>
      <c r="DU217" s="28"/>
      <c r="DV217" s="28">
        <v>1.5599999999999999E-2</v>
      </c>
      <c r="DW217" s="28">
        <v>1.5599999999999999E-2</v>
      </c>
      <c r="DX217" s="28">
        <v>1.5599999999999999E-2</v>
      </c>
      <c r="DY217" s="28"/>
      <c r="DZ217" s="28"/>
      <c r="EA217" s="28"/>
      <c r="EB217" s="28">
        <v>2.9499999999999998E-2</v>
      </c>
      <c r="EC217" s="28">
        <v>2.9499999999999998E-2</v>
      </c>
      <c r="ED217" s="28">
        <v>2.9499999999999998E-2</v>
      </c>
      <c r="EE217" s="28">
        <v>2.9499999999999998E-2</v>
      </c>
      <c r="EF217" s="28"/>
      <c r="EG217" s="28"/>
      <c r="EH217" s="28"/>
      <c r="EI217" s="28"/>
      <c r="EJ217" s="28">
        <v>2.9499999999999998E-2</v>
      </c>
      <c r="EK217" s="28">
        <v>2.9499999999999998E-2</v>
      </c>
      <c r="EL217" s="28"/>
      <c r="EM217" s="28"/>
      <c r="EN217" s="28"/>
      <c r="EO217" s="28">
        <v>2.9499999999999998E-2</v>
      </c>
      <c r="EP217" s="28"/>
      <c r="EQ217" s="28"/>
      <c r="ER217" s="28"/>
      <c r="ES217" s="28"/>
      <c r="ET217" s="28"/>
      <c r="EU217" s="28"/>
      <c r="EV217" s="28"/>
      <c r="EW217" s="28"/>
    </row>
    <row r="218" spans="1:153" ht="14" x14ac:dyDescent="0.2">
      <c r="A218" s="28" t="s">
        <v>176</v>
      </c>
      <c r="B218" s="28" t="s">
        <v>354</v>
      </c>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c r="AQ218" s="28"/>
      <c r="AR218" s="28"/>
      <c r="AS218" s="28"/>
      <c r="AT218" s="28"/>
      <c r="AU218" s="28"/>
      <c r="AV218" s="28"/>
      <c r="AW218" s="28"/>
      <c r="AX218" s="28"/>
      <c r="AY218" s="28"/>
      <c r="AZ218" s="28">
        <v>4.3799999999999999E-2</v>
      </c>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8"/>
      <c r="DQ218" s="28"/>
      <c r="DR218" s="28"/>
      <c r="DS218" s="28"/>
      <c r="DT218" s="28"/>
      <c r="DU218" s="28"/>
      <c r="DV218" s="28"/>
      <c r="DW218" s="28"/>
      <c r="DX218" s="28"/>
      <c r="DY218" s="28"/>
      <c r="DZ218" s="28"/>
      <c r="EA218" s="28"/>
      <c r="EB218" s="28"/>
      <c r="EC218" s="28"/>
      <c r="ED218" s="28"/>
      <c r="EE218" s="28"/>
      <c r="EF218" s="28"/>
      <c r="EG218" s="28"/>
      <c r="EH218" s="28"/>
      <c r="EI218" s="28"/>
      <c r="EJ218" s="28"/>
      <c r="EK218" s="28"/>
      <c r="EL218" s="28"/>
      <c r="EM218" s="28"/>
      <c r="EN218" s="28"/>
      <c r="EO218" s="28"/>
      <c r="EP218" s="28"/>
      <c r="EQ218" s="28"/>
      <c r="ER218" s="28"/>
      <c r="ES218" s="28"/>
      <c r="ET218" s="28"/>
      <c r="EU218" s="28"/>
      <c r="EV218" s="28"/>
      <c r="EW218" s="28"/>
    </row>
    <row r="219" spans="1:153" ht="14" x14ac:dyDescent="0.2">
      <c r="A219" s="28" t="s">
        <v>177</v>
      </c>
      <c r="B219" s="28" t="s">
        <v>354</v>
      </c>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c r="AQ219" s="28"/>
      <c r="AR219" s="28"/>
      <c r="AS219" s="28"/>
      <c r="AT219" s="28"/>
      <c r="AU219" s="28">
        <v>4.7300000000000002E-2</v>
      </c>
      <c r="AV219" s="28"/>
      <c r="AW219" s="28"/>
      <c r="AX219" s="28"/>
      <c r="AY219" s="28"/>
      <c r="AZ219" s="28">
        <v>4.7300000000000002E-2</v>
      </c>
      <c r="BA219" s="28"/>
      <c r="BB219" s="28"/>
      <c r="BC219" s="28"/>
      <c r="BD219" s="28"/>
      <c r="BE219" s="28"/>
      <c r="BF219" s="28"/>
      <c r="BG219" s="28"/>
      <c r="BH219" s="28"/>
      <c r="BI219" s="28"/>
      <c r="BJ219" s="28"/>
      <c r="BK219" s="28"/>
      <c r="BL219" s="28"/>
      <c r="BM219" s="28"/>
      <c r="BN219" s="28"/>
      <c r="BO219" s="28"/>
      <c r="BP219" s="28"/>
      <c r="BQ219" s="28">
        <v>4.7300000000000002E-2</v>
      </c>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8"/>
      <c r="DQ219" s="28"/>
      <c r="DR219" s="28"/>
      <c r="DS219" s="28"/>
      <c r="DT219" s="28"/>
      <c r="DU219" s="28"/>
      <c r="DV219" s="28"/>
      <c r="DW219" s="28"/>
      <c r="DX219" s="28"/>
      <c r="DY219" s="28"/>
      <c r="DZ219" s="28"/>
      <c r="EA219" s="28"/>
      <c r="EB219" s="28"/>
      <c r="EC219" s="28"/>
      <c r="ED219" s="28"/>
      <c r="EE219" s="28"/>
      <c r="EF219" s="28"/>
      <c r="EG219" s="28"/>
      <c r="EH219" s="28"/>
      <c r="EI219" s="28">
        <v>4.7300000000000002E-2</v>
      </c>
      <c r="EJ219" s="28">
        <v>4.7300000000000002E-2</v>
      </c>
      <c r="EK219" s="28">
        <v>4.7300000000000002E-2</v>
      </c>
      <c r="EL219" s="28">
        <v>4.7300000000000002E-2</v>
      </c>
      <c r="EM219" s="28">
        <v>4.7300000000000002E-2</v>
      </c>
      <c r="EN219" s="28"/>
      <c r="EO219" s="28"/>
      <c r="EP219" s="28"/>
      <c r="EQ219" s="28"/>
      <c r="ER219" s="28"/>
      <c r="ES219" s="28"/>
      <c r="ET219" s="28"/>
      <c r="EU219" s="28"/>
      <c r="EV219" s="28"/>
      <c r="EW219" s="28"/>
    </row>
    <row r="220" spans="1:153" ht="14" x14ac:dyDescent="0.2">
      <c r="A220" s="28" t="s">
        <v>178</v>
      </c>
      <c r="B220" s="28" t="s">
        <v>354</v>
      </c>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c r="AQ220" s="28"/>
      <c r="AR220" s="28"/>
      <c r="AS220" s="28"/>
      <c r="AT220" s="28"/>
      <c r="AU220" s="28"/>
      <c r="AV220" s="28">
        <v>2.7E-2</v>
      </c>
      <c r="AW220" s="28">
        <v>2.7E-2</v>
      </c>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8"/>
      <c r="DQ220" s="28"/>
      <c r="DR220" s="28"/>
      <c r="DS220" s="28"/>
      <c r="DT220" s="28"/>
      <c r="DU220" s="28"/>
      <c r="DV220" s="28"/>
      <c r="DW220" s="28"/>
      <c r="DX220" s="28"/>
      <c r="DY220" s="28"/>
      <c r="DZ220" s="28"/>
      <c r="EA220" s="28"/>
      <c r="EB220" s="28"/>
      <c r="EC220" s="28"/>
      <c r="ED220" s="28"/>
      <c r="EE220" s="28"/>
      <c r="EF220" s="28"/>
      <c r="EG220" s="28"/>
      <c r="EH220" s="28"/>
      <c r="EI220" s="28"/>
      <c r="EJ220" s="28"/>
      <c r="EK220" s="28"/>
      <c r="EL220" s="28"/>
      <c r="EM220" s="28"/>
      <c r="EN220" s="28"/>
      <c r="EO220" s="28"/>
      <c r="EP220" s="28"/>
      <c r="EQ220" s="28"/>
      <c r="ER220" s="28"/>
      <c r="ES220" s="28"/>
      <c r="ET220" s="28"/>
      <c r="EU220" s="28"/>
      <c r="EV220" s="28"/>
      <c r="EW220" s="28"/>
    </row>
    <row r="221" spans="1:153" ht="14" x14ac:dyDescent="0.2">
      <c r="A221" s="28" t="s">
        <v>179</v>
      </c>
      <c r="B221" s="28" t="s">
        <v>354</v>
      </c>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8"/>
      <c r="DQ221" s="28"/>
      <c r="DR221" s="28"/>
      <c r="DS221" s="28"/>
      <c r="DT221" s="28"/>
      <c r="DU221" s="28"/>
      <c r="DV221" s="28"/>
      <c r="DW221" s="28"/>
      <c r="DX221" s="28"/>
      <c r="DY221" s="28"/>
      <c r="DZ221" s="28"/>
      <c r="EA221" s="28"/>
      <c r="EB221" s="28"/>
      <c r="EC221" s="28"/>
      <c r="ED221" s="28"/>
      <c r="EE221" s="28"/>
      <c r="EF221" s="28">
        <v>1.7000000000000001E-2</v>
      </c>
      <c r="EG221" s="28"/>
      <c r="EH221" s="28">
        <v>1.7000000000000001E-2</v>
      </c>
      <c r="EI221" s="28"/>
      <c r="EJ221" s="28"/>
      <c r="EK221" s="28"/>
      <c r="EL221" s="28"/>
      <c r="EM221" s="28"/>
      <c r="EN221" s="28"/>
      <c r="EO221" s="28"/>
      <c r="EP221" s="28"/>
      <c r="EQ221" s="28"/>
      <c r="ER221" s="28"/>
      <c r="ES221" s="28"/>
      <c r="ET221" s="28"/>
      <c r="EU221" s="28"/>
      <c r="EV221" s="28"/>
      <c r="EW221" s="28"/>
    </row>
    <row r="222" spans="1:153" ht="14" x14ac:dyDescent="0.2">
      <c r="A222" s="28" t="s">
        <v>180</v>
      </c>
      <c r="B222" s="28" t="s">
        <v>355</v>
      </c>
      <c r="C222" s="28">
        <v>81.599999999999994</v>
      </c>
      <c r="D222" s="28">
        <v>81.599999999999994</v>
      </c>
      <c r="E222" s="28">
        <v>81.599999999999994</v>
      </c>
      <c r="F222" s="28">
        <v>81.599999999999994</v>
      </c>
      <c r="G222" s="28">
        <v>81.599999999999994</v>
      </c>
      <c r="H222" s="28">
        <v>81.599999999999994</v>
      </c>
      <c r="I222" s="28">
        <v>81.599999999999994</v>
      </c>
      <c r="J222" s="28">
        <v>81.599999999999994</v>
      </c>
      <c r="K222" s="28">
        <v>81.599999999999994</v>
      </c>
      <c r="L222" s="28">
        <v>81.599999999999994</v>
      </c>
      <c r="M222" s="28">
        <v>81.599999999999994</v>
      </c>
      <c r="N222" s="28">
        <v>81.599999999999994</v>
      </c>
      <c r="O222" s="28">
        <v>81.599999999999994</v>
      </c>
      <c r="P222" s="28">
        <v>81.599999999999994</v>
      </c>
      <c r="Q222" s="28">
        <v>81.599999999999994</v>
      </c>
      <c r="R222" s="28">
        <v>81.599999999999994</v>
      </c>
      <c r="S222" s="28">
        <v>81.599999999999994</v>
      </c>
      <c r="T222" s="28">
        <v>81.599999999999994</v>
      </c>
      <c r="U222" s="28">
        <v>81.599999999999994</v>
      </c>
      <c r="V222" s="28">
        <v>81.599999999999994</v>
      </c>
      <c r="W222" s="28">
        <v>81.599999999999994</v>
      </c>
      <c r="X222" s="28">
        <v>81.599999999999994</v>
      </c>
      <c r="Y222" s="28">
        <v>81.599999999999994</v>
      </c>
      <c r="Z222" s="28">
        <v>81.599999999999994</v>
      </c>
      <c r="AA222" s="28">
        <v>81.599999999999994</v>
      </c>
      <c r="AB222" s="28">
        <v>81.599999999999994</v>
      </c>
      <c r="AC222" s="28">
        <v>81.599999999999994</v>
      </c>
      <c r="AD222" s="28">
        <v>81.599999999999994</v>
      </c>
      <c r="AE222" s="28">
        <v>73.2</v>
      </c>
      <c r="AF222" s="28">
        <v>73.2</v>
      </c>
      <c r="AG222" s="28">
        <v>73.2</v>
      </c>
      <c r="AH222" s="28">
        <v>73.2</v>
      </c>
      <c r="AI222" s="28">
        <v>73.2</v>
      </c>
      <c r="AJ222" s="28">
        <v>73.2</v>
      </c>
      <c r="AK222" s="28">
        <v>73.2</v>
      </c>
      <c r="AL222" s="28">
        <v>73.2</v>
      </c>
      <c r="AM222" s="28">
        <v>73.2</v>
      </c>
      <c r="AN222" s="28">
        <v>73.2</v>
      </c>
      <c r="AO222" s="28">
        <v>73.2</v>
      </c>
      <c r="AP222" s="28">
        <v>73.2</v>
      </c>
      <c r="AQ222" s="28">
        <v>81.599999999999994</v>
      </c>
      <c r="AR222" s="28">
        <v>81.599999999999994</v>
      </c>
      <c r="AS222" s="28"/>
      <c r="AT222" s="28"/>
      <c r="AU222" s="28"/>
      <c r="AV222" s="28"/>
      <c r="AW222" s="28"/>
      <c r="AX222" s="28"/>
      <c r="AY222" s="28"/>
      <c r="AZ222" s="28"/>
      <c r="BA222" s="28">
        <v>112</v>
      </c>
      <c r="BB222" s="28">
        <v>112</v>
      </c>
      <c r="BC222" s="28">
        <v>81.599999999999994</v>
      </c>
      <c r="BD222" s="28">
        <v>63.7</v>
      </c>
      <c r="BE222" s="28">
        <v>64.400000000000006</v>
      </c>
      <c r="BF222" s="28">
        <v>112</v>
      </c>
      <c r="BG222" s="28">
        <v>112</v>
      </c>
      <c r="BH222" s="28">
        <v>112</v>
      </c>
      <c r="BI222" s="28">
        <v>112</v>
      </c>
      <c r="BJ222" s="28">
        <v>112</v>
      </c>
      <c r="BK222" s="28">
        <v>112</v>
      </c>
      <c r="BL222" s="28">
        <v>112</v>
      </c>
      <c r="BM222" s="28">
        <v>112</v>
      </c>
      <c r="BN222" s="28">
        <v>112</v>
      </c>
      <c r="BO222" s="28">
        <v>112</v>
      </c>
      <c r="BP222" s="28">
        <v>112</v>
      </c>
      <c r="BQ222" s="28">
        <v>112</v>
      </c>
      <c r="BR222" s="28">
        <v>81.599999999999994</v>
      </c>
      <c r="BS222" s="28">
        <v>81.599999999999994</v>
      </c>
      <c r="BT222" s="28">
        <v>81.599999999999994</v>
      </c>
      <c r="BU222" s="28">
        <v>81.599999999999994</v>
      </c>
      <c r="BV222" s="28">
        <v>81.599999999999994</v>
      </c>
      <c r="BW222" s="28">
        <v>81.599999999999994</v>
      </c>
      <c r="BX222" s="28">
        <v>73.2</v>
      </c>
      <c r="BY222" s="28">
        <v>73.2</v>
      </c>
      <c r="BZ222" s="28">
        <v>81.599999999999994</v>
      </c>
      <c r="CA222" s="28">
        <v>81.599999999999994</v>
      </c>
      <c r="CB222" s="28">
        <v>81.599999999999994</v>
      </c>
      <c r="CC222" s="28">
        <v>81.599999999999994</v>
      </c>
      <c r="CD222" s="28">
        <v>81.599999999999994</v>
      </c>
      <c r="CE222" s="28">
        <v>81.599999999999994</v>
      </c>
      <c r="CF222" s="28">
        <v>81.599999999999994</v>
      </c>
      <c r="CG222" s="28">
        <v>81.599999999999994</v>
      </c>
      <c r="CH222" s="28">
        <v>63.7</v>
      </c>
      <c r="CI222" s="28">
        <v>112</v>
      </c>
      <c r="CJ222" s="28">
        <v>112</v>
      </c>
      <c r="CK222" s="28">
        <v>112</v>
      </c>
      <c r="CL222" s="28">
        <v>112</v>
      </c>
      <c r="CM222" s="28">
        <v>112</v>
      </c>
      <c r="CN222" s="28">
        <v>112</v>
      </c>
      <c r="CO222" s="28">
        <v>112</v>
      </c>
      <c r="CP222" s="28">
        <v>112</v>
      </c>
      <c r="CQ222" s="28">
        <v>112</v>
      </c>
      <c r="CR222" s="28">
        <v>112</v>
      </c>
      <c r="CS222" s="28">
        <v>112</v>
      </c>
      <c r="CT222" s="28">
        <v>112</v>
      </c>
      <c r="CU222" s="28">
        <v>112</v>
      </c>
      <c r="CV222" s="28">
        <v>112</v>
      </c>
      <c r="CW222" s="28">
        <v>112</v>
      </c>
      <c r="CX222" s="28">
        <v>112</v>
      </c>
      <c r="CY222" s="28">
        <v>112</v>
      </c>
      <c r="CZ222" s="28">
        <v>112</v>
      </c>
      <c r="DA222" s="28">
        <v>112</v>
      </c>
      <c r="DB222" s="28">
        <v>112</v>
      </c>
      <c r="DC222" s="28">
        <v>112</v>
      </c>
      <c r="DD222" s="28">
        <v>112</v>
      </c>
      <c r="DE222" s="28">
        <v>112</v>
      </c>
      <c r="DF222" s="28">
        <v>112</v>
      </c>
      <c r="DG222" s="28">
        <v>112</v>
      </c>
      <c r="DH222" s="28">
        <v>112</v>
      </c>
      <c r="DI222" s="28">
        <v>112</v>
      </c>
      <c r="DJ222" s="28">
        <v>112</v>
      </c>
      <c r="DK222" s="28"/>
      <c r="DL222" s="28"/>
      <c r="DM222" s="28"/>
      <c r="DN222" s="28">
        <v>112</v>
      </c>
      <c r="DO222" s="28">
        <v>112</v>
      </c>
      <c r="DP222" s="28">
        <v>112</v>
      </c>
      <c r="DQ222" s="28">
        <v>112</v>
      </c>
      <c r="DR222" s="28">
        <v>112</v>
      </c>
      <c r="DS222" s="28">
        <v>112</v>
      </c>
      <c r="DT222" s="28">
        <v>112</v>
      </c>
      <c r="DU222" s="28">
        <v>112</v>
      </c>
      <c r="DV222" s="28">
        <v>112</v>
      </c>
      <c r="DW222" s="28">
        <v>112</v>
      </c>
      <c r="DX222" s="28">
        <v>112</v>
      </c>
      <c r="DY222" s="28">
        <v>116.47</v>
      </c>
      <c r="DZ222" s="28">
        <v>112</v>
      </c>
      <c r="EA222" s="28">
        <v>112</v>
      </c>
      <c r="EB222" s="28"/>
      <c r="EC222" s="28"/>
      <c r="ED222" s="28"/>
      <c r="EE222" s="28"/>
      <c r="EF222" s="28"/>
      <c r="EG222" s="28"/>
      <c r="EH222" s="28"/>
      <c r="EI222" s="28">
        <v>112</v>
      </c>
      <c r="EJ222" s="28">
        <v>112</v>
      </c>
      <c r="EK222" s="28">
        <v>112</v>
      </c>
      <c r="EL222" s="28">
        <v>112</v>
      </c>
      <c r="EM222" s="28"/>
      <c r="EN222" s="28">
        <v>112</v>
      </c>
      <c r="EO222" s="28"/>
      <c r="EP222" s="28">
        <v>116.48</v>
      </c>
      <c r="EQ222" s="28">
        <v>112</v>
      </c>
      <c r="ER222" s="28">
        <v>81.599999999999994</v>
      </c>
      <c r="ES222" s="28">
        <v>68.599999999999994</v>
      </c>
      <c r="ET222" s="28">
        <v>71.5</v>
      </c>
      <c r="EU222" s="28">
        <v>81.599999999999994</v>
      </c>
      <c r="EV222" s="28">
        <v>112.179</v>
      </c>
      <c r="EW222" s="28">
        <v>112</v>
      </c>
    </row>
    <row r="223" spans="1:153" ht="14" x14ac:dyDescent="0.2">
      <c r="A223" s="28" t="s">
        <v>181</v>
      </c>
      <c r="B223" s="28" t="s">
        <v>355</v>
      </c>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c r="AQ223" s="28"/>
      <c r="AR223" s="28"/>
      <c r="AS223" s="28">
        <v>112</v>
      </c>
      <c r="AT223" s="28">
        <v>112</v>
      </c>
      <c r="AU223" s="28"/>
      <c r="AV223" s="28">
        <v>0</v>
      </c>
      <c r="AW223" s="28">
        <v>0</v>
      </c>
      <c r="AX223" s="28">
        <v>112</v>
      </c>
      <c r="AY223" s="28">
        <v>112</v>
      </c>
      <c r="AZ223" s="28">
        <v>747.04</v>
      </c>
      <c r="BA223" s="28">
        <v>896</v>
      </c>
      <c r="BB223" s="28">
        <v>896</v>
      </c>
      <c r="BC223" s="28"/>
      <c r="BD223" s="28"/>
      <c r="BE223" s="28"/>
      <c r="BF223" s="28"/>
      <c r="BG223" s="28"/>
      <c r="BH223" s="28"/>
      <c r="BI223" s="28"/>
      <c r="BJ223" s="28"/>
      <c r="BK223" s="28"/>
      <c r="BL223" s="28"/>
      <c r="BM223" s="28"/>
      <c r="BN223" s="28"/>
      <c r="BO223" s="28"/>
      <c r="BP223" s="28"/>
      <c r="BQ223" s="28">
        <v>112</v>
      </c>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8"/>
      <c r="DQ223" s="28"/>
      <c r="DR223" s="28"/>
      <c r="DS223" s="28"/>
      <c r="DT223" s="28"/>
      <c r="DU223" s="28"/>
      <c r="DV223" s="28">
        <f>DV222*6</f>
        <v>672</v>
      </c>
      <c r="DW223" s="28">
        <f>DW222*6</f>
        <v>672</v>
      </c>
      <c r="DX223" s="28">
        <f>DX222*6</f>
        <v>672</v>
      </c>
      <c r="DY223" s="28"/>
      <c r="DZ223" s="28"/>
      <c r="EA223" s="28"/>
      <c r="EB223" s="28">
        <v>112</v>
      </c>
      <c r="EC223" s="28">
        <v>112</v>
      </c>
      <c r="ED223" s="28">
        <v>112</v>
      </c>
      <c r="EE223" s="28">
        <v>112</v>
      </c>
      <c r="EF223" s="28"/>
      <c r="EG223" s="28"/>
      <c r="EH223" s="28"/>
      <c r="EI223" s="28"/>
      <c r="EJ223" s="28">
        <v>487.2</v>
      </c>
      <c r="EK223" s="28">
        <v>487.2</v>
      </c>
      <c r="EL223" s="28"/>
      <c r="EM223" s="28"/>
      <c r="EN223" s="28"/>
      <c r="EO223" s="28">
        <v>672</v>
      </c>
      <c r="EP223" s="28"/>
      <c r="EQ223" s="28"/>
      <c r="ER223" s="28"/>
      <c r="ES223" s="28"/>
      <c r="ET223" s="28"/>
      <c r="EU223" s="28"/>
      <c r="EV223" s="28"/>
      <c r="EW223" s="28"/>
    </row>
    <row r="224" spans="1:153" ht="14" x14ac:dyDescent="0.2">
      <c r="A224" s="28" t="s">
        <v>182</v>
      </c>
      <c r="B224" s="28" t="s">
        <v>355</v>
      </c>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28"/>
      <c r="AZ224" s="28">
        <v>71.900000000000006</v>
      </c>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8"/>
      <c r="DQ224" s="28"/>
      <c r="DR224" s="28"/>
      <c r="DS224" s="28"/>
      <c r="DT224" s="28"/>
      <c r="DU224" s="28"/>
      <c r="DV224" s="28"/>
      <c r="DW224" s="28"/>
      <c r="DX224" s="28"/>
      <c r="DY224" s="28"/>
      <c r="DZ224" s="28"/>
      <c r="EA224" s="28"/>
      <c r="EB224" s="28"/>
      <c r="EC224" s="28"/>
      <c r="ED224" s="28"/>
      <c r="EE224" s="28"/>
      <c r="EF224" s="28"/>
      <c r="EG224" s="28"/>
      <c r="EH224" s="28"/>
      <c r="EI224" s="28"/>
      <c r="EJ224" s="28"/>
      <c r="EK224" s="28"/>
      <c r="EL224" s="28"/>
      <c r="EM224" s="28"/>
      <c r="EN224" s="28"/>
      <c r="EO224" s="28"/>
      <c r="EP224" s="28"/>
      <c r="EQ224" s="28"/>
      <c r="ER224" s="28"/>
      <c r="ES224" s="28"/>
      <c r="ET224" s="28"/>
      <c r="EU224" s="28"/>
      <c r="EV224" s="28"/>
      <c r="EW224" s="28"/>
    </row>
    <row r="225" spans="1:153" ht="14" x14ac:dyDescent="0.2">
      <c r="A225" s="28" t="s">
        <v>183</v>
      </c>
      <c r="B225" s="28" t="s">
        <v>355</v>
      </c>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c r="AQ225" s="28"/>
      <c r="AR225" s="28"/>
      <c r="AS225" s="28"/>
      <c r="AT225" s="28"/>
      <c r="AU225" s="28">
        <v>112</v>
      </c>
      <c r="AV225" s="28"/>
      <c r="AW225" s="28"/>
      <c r="AX225" s="28"/>
      <c r="AY225" s="28"/>
      <c r="AZ225" s="28">
        <v>63.1</v>
      </c>
      <c r="BA225" s="28"/>
      <c r="BB225" s="28"/>
      <c r="BC225" s="28"/>
      <c r="BD225" s="28"/>
      <c r="BE225" s="28"/>
      <c r="BF225" s="28"/>
      <c r="BG225" s="28"/>
      <c r="BH225" s="28"/>
      <c r="BI225" s="28"/>
      <c r="BJ225" s="28"/>
      <c r="BK225" s="28"/>
      <c r="BL225" s="28"/>
      <c r="BM225" s="28"/>
      <c r="BN225" s="28"/>
      <c r="BO225" s="28"/>
      <c r="BP225" s="28"/>
      <c r="BQ225" s="28">
        <v>56.1</v>
      </c>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8"/>
      <c r="DQ225" s="28"/>
      <c r="DR225" s="28"/>
      <c r="DS225" s="28"/>
      <c r="DT225" s="28"/>
      <c r="DU225" s="28"/>
      <c r="DV225" s="28"/>
      <c r="DW225" s="28"/>
      <c r="DX225" s="28"/>
      <c r="DY225" s="28"/>
      <c r="DZ225" s="28"/>
      <c r="EA225" s="28"/>
      <c r="EB225" s="28"/>
      <c r="EC225" s="28"/>
      <c r="ED225" s="28"/>
      <c r="EE225" s="28"/>
      <c r="EF225" s="28"/>
      <c r="EG225" s="28"/>
      <c r="EH225" s="28"/>
      <c r="EI225" s="28">
        <v>112</v>
      </c>
      <c r="EJ225" s="28">
        <f>487.2*0.9</f>
        <v>438.48</v>
      </c>
      <c r="EK225" s="28">
        <f>112*0.9</f>
        <v>100.8</v>
      </c>
      <c r="EL225" s="28">
        <v>112</v>
      </c>
      <c r="EM225" s="28">
        <v>63.1</v>
      </c>
      <c r="EN225" s="28"/>
      <c r="EO225" s="28"/>
      <c r="EP225" s="28"/>
      <c r="EQ225" s="28"/>
      <c r="ER225" s="28"/>
      <c r="ES225" s="28"/>
      <c r="ET225" s="28"/>
      <c r="EU225" s="28"/>
      <c r="EV225" s="28"/>
      <c r="EW225" s="28"/>
    </row>
    <row r="226" spans="1:153" ht="14" x14ac:dyDescent="0.2">
      <c r="A226" s="28" t="s">
        <v>184</v>
      </c>
      <c r="B226" s="28" t="s">
        <v>355</v>
      </c>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8"/>
      <c r="DQ226" s="28"/>
      <c r="DR226" s="28"/>
      <c r="DS226" s="28"/>
      <c r="DT226" s="28"/>
      <c r="DU226" s="28"/>
      <c r="DV226" s="28"/>
      <c r="DW226" s="28"/>
      <c r="DX226" s="28"/>
      <c r="DY226" s="28"/>
      <c r="DZ226" s="28"/>
      <c r="EA226" s="28"/>
      <c r="EB226" s="28"/>
      <c r="EC226" s="28"/>
      <c r="ED226" s="28"/>
      <c r="EE226" s="28"/>
      <c r="EF226" s="28"/>
      <c r="EG226" s="28"/>
      <c r="EH226" s="28"/>
      <c r="EI226" s="28"/>
      <c r="EJ226" s="28"/>
      <c r="EK226" s="28"/>
      <c r="EL226" s="28"/>
      <c r="EM226" s="28"/>
      <c r="EN226" s="28"/>
      <c r="EO226" s="28"/>
      <c r="EP226" s="28"/>
      <c r="EQ226" s="28"/>
      <c r="ER226" s="28"/>
      <c r="ES226" s="28"/>
      <c r="ET226" s="28"/>
      <c r="EU226" s="28"/>
      <c r="EV226" s="28"/>
      <c r="EW226" s="28"/>
    </row>
    <row r="227" spans="1:153" ht="14" x14ac:dyDescent="0.2">
      <c r="A227" s="28" t="s">
        <v>185</v>
      </c>
      <c r="B227" s="28" t="s">
        <v>355</v>
      </c>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8"/>
      <c r="DQ227" s="28"/>
      <c r="DR227" s="28"/>
      <c r="DS227" s="28"/>
      <c r="DT227" s="28"/>
      <c r="DU227" s="28"/>
      <c r="DV227" s="28"/>
      <c r="DW227" s="28"/>
      <c r="DX227" s="28"/>
      <c r="DY227" s="28"/>
      <c r="DZ227" s="28"/>
      <c r="EA227" s="28"/>
      <c r="EB227" s="28"/>
      <c r="EC227" s="28"/>
      <c r="ED227" s="28"/>
      <c r="EE227" s="28"/>
      <c r="EF227" s="28"/>
      <c r="EG227" s="28"/>
      <c r="EH227" s="28"/>
      <c r="EI227" s="28"/>
      <c r="EJ227" s="28"/>
      <c r="EK227" s="28"/>
      <c r="EL227" s="28"/>
      <c r="EM227" s="28"/>
      <c r="EN227" s="28"/>
      <c r="EO227" s="28"/>
      <c r="EP227" s="28"/>
      <c r="EQ227" s="28"/>
      <c r="ER227" s="28"/>
      <c r="ES227" s="28"/>
      <c r="ET227" s="28"/>
      <c r="EU227" s="28"/>
      <c r="EV227" s="28"/>
      <c r="EW227" s="28"/>
    </row>
    <row r="228" spans="1:153" ht="14" x14ac:dyDescent="0.2">
      <c r="A228" s="28" t="s">
        <v>186</v>
      </c>
      <c r="B228" s="28" t="s">
        <v>355</v>
      </c>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8"/>
      <c r="DQ228" s="28"/>
      <c r="DR228" s="28"/>
      <c r="DS228" s="28"/>
      <c r="DT228" s="28"/>
      <c r="DU228" s="28"/>
      <c r="DV228" s="28"/>
      <c r="DW228" s="28"/>
      <c r="DX228" s="28"/>
      <c r="DY228" s="28"/>
      <c r="DZ228" s="28"/>
      <c r="EA228" s="28"/>
      <c r="EB228" s="28"/>
      <c r="EC228" s="28"/>
      <c r="ED228" s="28"/>
      <c r="EE228" s="28"/>
      <c r="EF228" s="28">
        <v>850</v>
      </c>
      <c r="EG228" s="28"/>
      <c r="EH228" s="28">
        <v>0.09</v>
      </c>
      <c r="EI228" s="28"/>
      <c r="EJ228" s="28"/>
      <c r="EK228" s="28"/>
      <c r="EL228" s="28"/>
      <c r="EM228" s="28"/>
      <c r="EN228" s="28"/>
      <c r="EO228" s="28"/>
      <c r="EP228" s="28"/>
      <c r="EQ228" s="28"/>
      <c r="ER228" s="28"/>
      <c r="ES228" s="28"/>
      <c r="ET228" s="28"/>
      <c r="EU228" s="28"/>
      <c r="EV228" s="28"/>
      <c r="EW228" s="28"/>
    </row>
    <row r="229" spans="1:153" ht="14" x14ac:dyDescent="0.2">
      <c r="A229" s="28" t="s">
        <v>187</v>
      </c>
      <c r="B229" s="28" t="s">
        <v>356</v>
      </c>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c r="AQ229" s="28"/>
      <c r="AR229" s="28"/>
      <c r="AS229" s="28"/>
      <c r="AT229" s="28"/>
      <c r="AU229" s="28"/>
      <c r="AV229" s="28">
        <v>0</v>
      </c>
      <c r="AW229" s="28">
        <v>0</v>
      </c>
      <c r="AX229" s="28"/>
      <c r="AY229" s="28"/>
      <c r="AZ229" s="28"/>
      <c r="BA229" s="28">
        <v>33.950000000000003</v>
      </c>
      <c r="BB229" s="28">
        <v>33.950000000000003</v>
      </c>
      <c r="BC229" s="28"/>
      <c r="BD229" s="28"/>
      <c r="BE229" s="28"/>
      <c r="BF229" s="28">
        <v>8.6920000000000002</v>
      </c>
      <c r="BG229" s="28">
        <v>8.6920000000000002</v>
      </c>
      <c r="BH229" s="28">
        <v>8.6920000000000002</v>
      </c>
      <c r="BI229" s="28">
        <v>8.6920000000000002</v>
      </c>
      <c r="BJ229" s="28">
        <v>8.6920000000000002</v>
      </c>
      <c r="BK229" s="28">
        <v>8.6920000000000002</v>
      </c>
      <c r="BL229" s="28">
        <v>34</v>
      </c>
      <c r="BM229" s="28">
        <v>34</v>
      </c>
      <c r="BN229" s="28">
        <v>34</v>
      </c>
      <c r="BO229" s="28">
        <v>34</v>
      </c>
      <c r="BP229" s="28"/>
      <c r="BQ229" s="28"/>
      <c r="BR229" s="28"/>
      <c r="BS229" s="28"/>
      <c r="BT229" s="28"/>
      <c r="BU229" s="28"/>
      <c r="BV229" s="28"/>
      <c r="BW229" s="28"/>
      <c r="BX229" s="28"/>
      <c r="BY229" s="28"/>
      <c r="BZ229" s="28"/>
      <c r="CA229" s="28"/>
      <c r="CB229" s="28"/>
      <c r="CC229" s="28"/>
      <c r="CD229" s="28"/>
      <c r="CE229" s="28"/>
      <c r="CF229" s="28"/>
      <c r="CG229" s="28"/>
      <c r="CH229" s="28"/>
      <c r="CI229" s="28">
        <v>29.167000000000002</v>
      </c>
      <c r="CJ229" s="28">
        <v>29.167000000000002</v>
      </c>
      <c r="CK229" s="28">
        <v>33.97</v>
      </c>
      <c r="CL229" s="28">
        <v>33.97</v>
      </c>
      <c r="CM229" s="28">
        <v>33.97</v>
      </c>
      <c r="CN229" s="28">
        <v>33.97</v>
      </c>
      <c r="CO229" s="28">
        <v>33.97</v>
      </c>
      <c r="CP229" s="28">
        <v>33.97</v>
      </c>
      <c r="CQ229" s="28">
        <v>33.97</v>
      </c>
      <c r="CR229" s="28">
        <v>33.97</v>
      </c>
      <c r="CS229" s="28">
        <v>33.97</v>
      </c>
      <c r="CT229" s="28">
        <v>33.97</v>
      </c>
      <c r="CU229" s="28">
        <v>29.17</v>
      </c>
      <c r="CV229" s="28">
        <v>29.17</v>
      </c>
      <c r="CW229" s="28">
        <v>29.17</v>
      </c>
      <c r="CX229" s="28">
        <v>8.6920000000000002</v>
      </c>
      <c r="CY229" s="28">
        <v>8.6920000000000002</v>
      </c>
      <c r="CZ229" s="28">
        <v>8.6920000000000002</v>
      </c>
      <c r="DA229" s="28">
        <v>8.6920000000000002</v>
      </c>
      <c r="DB229" s="28">
        <v>8.6920000000000002</v>
      </c>
      <c r="DC229" s="28">
        <v>8.6920000000000002</v>
      </c>
      <c r="DD229" s="28">
        <v>8.6920000000000002</v>
      </c>
      <c r="DE229" s="28">
        <v>8.6920000000000002</v>
      </c>
      <c r="DF229" s="28">
        <v>8.6920000000000002</v>
      </c>
      <c r="DG229" s="28">
        <v>8.6920000000000002</v>
      </c>
      <c r="DH229" s="28">
        <v>8.6920000000000002</v>
      </c>
      <c r="DI229" s="28">
        <v>8.6920000000000002</v>
      </c>
      <c r="DJ229" s="28">
        <v>34</v>
      </c>
      <c r="DK229" s="28"/>
      <c r="DL229" s="28"/>
      <c r="DM229" s="28"/>
      <c r="DN229" s="28">
        <v>8.6920000000000002</v>
      </c>
      <c r="DO229" s="28">
        <v>8.6920000000000002</v>
      </c>
      <c r="DP229" s="28">
        <v>8.6920000000000002</v>
      </c>
      <c r="DQ229" s="28">
        <v>8.6920000000000002</v>
      </c>
      <c r="DR229" s="28">
        <v>8.6920000000000002</v>
      </c>
      <c r="DS229" s="28">
        <v>8.6920000000000002</v>
      </c>
      <c r="DT229" s="28">
        <v>8.6920000000000002</v>
      </c>
      <c r="DU229" s="28">
        <v>8.6920000000000002</v>
      </c>
      <c r="DV229" s="28">
        <v>33.951999999999998</v>
      </c>
      <c r="DW229" s="28">
        <v>33.951999999999998</v>
      </c>
      <c r="DX229" s="28">
        <v>33.951999999999998</v>
      </c>
      <c r="DY229" s="28">
        <f>30.33</f>
        <v>30.33</v>
      </c>
      <c r="DZ229" s="28">
        <v>29.166699999999999</v>
      </c>
      <c r="EA229" s="28">
        <v>29.166699999999999</v>
      </c>
      <c r="EB229" s="28"/>
      <c r="EC229" s="28"/>
      <c r="ED229" s="28"/>
      <c r="EE229" s="28"/>
      <c r="EF229" s="28"/>
      <c r="EG229" s="28"/>
      <c r="EH229" s="28"/>
      <c r="EI229" s="28">
        <f>34.27+2.98</f>
        <v>37.25</v>
      </c>
      <c r="EJ229" s="28">
        <f t="shared" ref="EJ229" si="14">34.27+2.98</f>
        <v>37.25</v>
      </c>
      <c r="EK229" s="28">
        <f t="shared" ref="EK229" si="15">34.27+2.98</f>
        <v>37.25</v>
      </c>
      <c r="EL229" s="28">
        <f>34.27+2.98</f>
        <v>37.25</v>
      </c>
      <c r="EM229" s="28"/>
      <c r="EN229" s="28">
        <v>8.6920000000000002</v>
      </c>
      <c r="EO229" s="28"/>
      <c r="EP229" s="28">
        <v>35.33</v>
      </c>
      <c r="EQ229" s="28">
        <v>8.6920000000000002</v>
      </c>
      <c r="ER229" s="28"/>
      <c r="ES229" s="28"/>
      <c r="ET229" s="28"/>
      <c r="EU229" s="28"/>
      <c r="EV229" s="28">
        <v>37.179487000000002</v>
      </c>
      <c r="EW229" s="28">
        <v>29.166699999999999</v>
      </c>
    </row>
    <row r="230" spans="1:153" ht="14" x14ac:dyDescent="0.2">
      <c r="A230" s="28" t="s">
        <v>188</v>
      </c>
      <c r="B230" s="28" t="s">
        <v>356</v>
      </c>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c r="AQ230" s="28"/>
      <c r="AR230" s="28"/>
      <c r="AS230" s="28"/>
      <c r="AT230" s="28"/>
      <c r="AU230" s="28"/>
      <c r="AV230" s="28"/>
      <c r="AW230" s="28"/>
      <c r="AX230" s="28"/>
      <c r="AY230" s="28"/>
      <c r="AZ230" s="28">
        <v>226.45</v>
      </c>
      <c r="BA230" s="28">
        <v>271.60000000000002</v>
      </c>
      <c r="BB230" s="28">
        <v>271.60000000000002</v>
      </c>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28"/>
      <c r="DO230" s="28"/>
      <c r="DP230" s="28"/>
      <c r="DQ230" s="28"/>
      <c r="DR230" s="28"/>
      <c r="DS230" s="28"/>
      <c r="DT230" s="28"/>
      <c r="DU230" s="28"/>
      <c r="DV230" s="28">
        <f>DV229*6</f>
        <v>203.71199999999999</v>
      </c>
      <c r="DW230" s="28">
        <f>DW229*6</f>
        <v>203.71199999999999</v>
      </c>
      <c r="DX230" s="28">
        <f>DX229*6</f>
        <v>203.71199999999999</v>
      </c>
      <c r="DY230" s="28"/>
      <c r="DZ230" s="28"/>
      <c r="EA230" s="28"/>
      <c r="EB230" s="28"/>
      <c r="EC230" s="28"/>
      <c r="ED230" s="28"/>
      <c r="EE230" s="28"/>
      <c r="EF230" s="28"/>
      <c r="EG230" s="28"/>
      <c r="EH230" s="28"/>
      <c r="EI230" s="28"/>
      <c r="EJ230" s="28">
        <v>162.05000000000001</v>
      </c>
      <c r="EK230" s="28">
        <v>162.05000000000001</v>
      </c>
      <c r="EL230" s="28"/>
      <c r="EM230" s="28"/>
      <c r="EN230" s="28"/>
      <c r="EO230" s="28">
        <v>29.88</v>
      </c>
      <c r="EP230" s="28"/>
      <c r="EQ230" s="28"/>
      <c r="ER230" s="28"/>
      <c r="ES230" s="28"/>
      <c r="ET230" s="28"/>
      <c r="EU230" s="28"/>
      <c r="EV230" s="28"/>
      <c r="EW230" s="28"/>
    </row>
    <row r="231" spans="1:153" ht="14" x14ac:dyDescent="0.2">
      <c r="A231" s="28" t="s">
        <v>189</v>
      </c>
      <c r="B231" s="28" t="s">
        <v>356</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v>0</v>
      </c>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28"/>
      <c r="DJ231" s="28"/>
      <c r="DK231" s="28"/>
      <c r="DL231" s="28"/>
      <c r="DM231" s="28"/>
      <c r="DN231" s="28"/>
      <c r="DO231" s="28"/>
      <c r="DP231" s="28"/>
      <c r="DQ231" s="28"/>
      <c r="DR231" s="28"/>
      <c r="DS231" s="28"/>
      <c r="DT231" s="28"/>
      <c r="DU231" s="28"/>
      <c r="DV231" s="28"/>
      <c r="DW231" s="28"/>
      <c r="DX231" s="28"/>
      <c r="DY231" s="28"/>
      <c r="DZ231" s="28"/>
      <c r="EA231" s="28"/>
      <c r="EB231" s="28"/>
      <c r="EC231" s="28"/>
      <c r="ED231" s="28"/>
      <c r="EE231" s="28"/>
      <c r="EF231" s="28"/>
      <c r="EG231" s="28"/>
      <c r="EH231" s="28"/>
      <c r="EI231" s="28"/>
      <c r="EJ231" s="28"/>
      <c r="EK231" s="28"/>
      <c r="EL231" s="28"/>
      <c r="EM231" s="28"/>
      <c r="EN231" s="28"/>
      <c r="EO231" s="28"/>
      <c r="EP231" s="28"/>
      <c r="EQ231" s="28"/>
      <c r="ER231" s="28"/>
      <c r="ES231" s="28"/>
      <c r="ET231" s="28"/>
      <c r="EU231" s="28"/>
      <c r="EV231" s="28"/>
      <c r="EW231" s="28"/>
    </row>
    <row r="232" spans="1:153" ht="14" x14ac:dyDescent="0.2">
      <c r="A232" s="28" t="s">
        <v>190</v>
      </c>
      <c r="B232" s="28" t="s">
        <v>356</v>
      </c>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c r="AQ232" s="28"/>
      <c r="AR232" s="28"/>
      <c r="AS232" s="28"/>
      <c r="AT232" s="28"/>
      <c r="AU232" s="28">
        <f>1546.8/(AU183*AU219*AU22/1000*AU20)</f>
        <v>21.846388783075387</v>
      </c>
      <c r="AV232" s="28"/>
      <c r="AW232" s="28"/>
      <c r="AX232" s="28"/>
      <c r="AY232" s="28"/>
      <c r="AZ232" s="28">
        <v>0</v>
      </c>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c r="DJ232" s="28"/>
      <c r="DK232" s="28"/>
      <c r="DL232" s="28"/>
      <c r="DM232" s="28"/>
      <c r="DN232" s="28"/>
      <c r="DO232" s="28"/>
      <c r="DP232" s="28"/>
      <c r="DQ232" s="28"/>
      <c r="DR232" s="28"/>
      <c r="DS232" s="28"/>
      <c r="DT232" s="28"/>
      <c r="DU232" s="28"/>
      <c r="DV232" s="28"/>
      <c r="DW232" s="28"/>
      <c r="DX232" s="28"/>
      <c r="DY232" s="28"/>
      <c r="DZ232" s="28"/>
      <c r="EA232" s="28"/>
      <c r="EB232" s="28"/>
      <c r="EC232" s="28"/>
      <c r="ED232" s="28"/>
      <c r="EE232" s="28"/>
      <c r="EF232" s="28"/>
      <c r="EG232" s="28"/>
      <c r="EH232" s="28"/>
      <c r="EI232" s="28">
        <f>34.27+2.98</f>
        <v>37.25</v>
      </c>
      <c r="EJ232" s="28">
        <f>162*0.9</f>
        <v>145.80000000000001</v>
      </c>
      <c r="EK232" s="28"/>
      <c r="EL232" s="28">
        <f>34.27+2.98</f>
        <v>37.25</v>
      </c>
      <c r="EM232" s="28">
        <v>16.100000000000001</v>
      </c>
      <c r="EN232" s="28"/>
      <c r="EO232" s="28"/>
      <c r="EP232" s="28"/>
      <c r="EQ232" s="28"/>
      <c r="ER232" s="28"/>
      <c r="ES232" s="28"/>
      <c r="ET232" s="28"/>
      <c r="EU232" s="28"/>
      <c r="EV232" s="28"/>
      <c r="EW232" s="28"/>
    </row>
    <row r="233" spans="1:153" ht="14" x14ac:dyDescent="0.2">
      <c r="A233" s="28" t="s">
        <v>191</v>
      </c>
      <c r="B233" s="28" t="s">
        <v>356</v>
      </c>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c r="AQ233" s="28"/>
      <c r="AR233" s="28"/>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c r="DK233" s="28"/>
      <c r="DL233" s="28"/>
      <c r="DM233" s="28"/>
      <c r="DN233" s="28"/>
      <c r="DO233" s="28"/>
      <c r="DP233" s="28"/>
      <c r="DQ233" s="28"/>
      <c r="DR233" s="28"/>
      <c r="DS233" s="28"/>
      <c r="DT233" s="28"/>
      <c r="DU233" s="28"/>
      <c r="DV233" s="28"/>
      <c r="DW233" s="28"/>
      <c r="DX233" s="28"/>
      <c r="DY233" s="28"/>
      <c r="DZ233" s="28"/>
      <c r="EA233" s="28"/>
      <c r="EB233" s="28"/>
      <c r="EC233" s="28"/>
      <c r="ED233" s="28"/>
      <c r="EE233" s="28"/>
      <c r="EF233" s="28"/>
      <c r="EG233" s="28"/>
      <c r="EH233" s="28"/>
      <c r="EI233" s="28"/>
      <c r="EJ233" s="28"/>
      <c r="EK233" s="28"/>
      <c r="EL233" s="28"/>
      <c r="EM233" s="28"/>
      <c r="EN233" s="28"/>
      <c r="EO233" s="28"/>
      <c r="EP233" s="28"/>
      <c r="EQ233" s="28"/>
      <c r="ER233" s="28"/>
      <c r="ES233" s="28"/>
      <c r="ET233" s="28"/>
      <c r="EU233" s="28"/>
      <c r="EV233" s="28"/>
      <c r="EW233" s="28"/>
    </row>
    <row r="234" spans="1:153" ht="14" x14ac:dyDescent="0.2">
      <c r="A234" s="28" t="s">
        <v>192</v>
      </c>
      <c r="B234" s="28" t="s">
        <v>356</v>
      </c>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row>
    <row r="235" spans="1:153" ht="14" x14ac:dyDescent="0.2">
      <c r="A235" s="28" t="s">
        <v>193</v>
      </c>
      <c r="B235" s="28" t="s">
        <v>356</v>
      </c>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28"/>
      <c r="DM235" s="28"/>
      <c r="DN235" s="28"/>
      <c r="DO235" s="28"/>
      <c r="DP235" s="28"/>
      <c r="DQ235" s="28"/>
      <c r="DR235" s="28"/>
      <c r="DS235" s="28"/>
      <c r="DT235" s="28"/>
      <c r="DU235" s="28"/>
      <c r="DV235" s="28"/>
      <c r="DW235" s="28"/>
      <c r="DX235" s="28"/>
      <c r="DY235" s="28"/>
      <c r="DZ235" s="28"/>
      <c r="EA235" s="28"/>
      <c r="EB235" s="28"/>
      <c r="EC235" s="28"/>
      <c r="ED235" s="28"/>
      <c r="EE235" s="28"/>
      <c r="EF235" s="28"/>
      <c r="EG235" s="28"/>
      <c r="EH235" s="28"/>
      <c r="EI235" s="28"/>
      <c r="EJ235" s="28"/>
      <c r="EK235" s="28"/>
      <c r="EL235" s="28"/>
      <c r="EM235" s="28"/>
      <c r="EN235" s="28"/>
      <c r="EO235" s="28"/>
      <c r="EP235" s="28"/>
      <c r="EQ235" s="28"/>
      <c r="ER235" s="28"/>
      <c r="ES235" s="28"/>
      <c r="ET235" s="28"/>
      <c r="EU235" s="28"/>
      <c r="EV235" s="28"/>
      <c r="EW235" s="28"/>
    </row>
    <row r="236" spans="1:153" ht="14" x14ac:dyDescent="0.2">
      <c r="A236" s="28" t="s">
        <v>194</v>
      </c>
      <c r="B236" s="28" t="s">
        <v>355</v>
      </c>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28"/>
      <c r="DO236" s="28"/>
      <c r="DP236" s="28"/>
      <c r="DQ236" s="28"/>
      <c r="DR236" s="28"/>
      <c r="DS236" s="28"/>
      <c r="DT236" s="28"/>
      <c r="DU236" s="28"/>
      <c r="DV236" s="28"/>
      <c r="DW236" s="28"/>
      <c r="DX236" s="28"/>
      <c r="DY236" s="28"/>
      <c r="DZ236" s="28"/>
      <c r="EA236" s="28"/>
      <c r="EB236" s="28"/>
      <c r="EC236" s="28"/>
      <c r="ED236" s="28"/>
      <c r="EE236" s="28"/>
      <c r="EF236" s="28"/>
      <c r="EG236" s="28"/>
      <c r="EH236" s="28"/>
      <c r="EI236" s="28"/>
      <c r="EJ236" s="28"/>
      <c r="EK236" s="28"/>
      <c r="EL236" s="28"/>
      <c r="EM236" s="28"/>
      <c r="EN236" s="28"/>
      <c r="EO236" s="28"/>
      <c r="EP236" s="28"/>
      <c r="EQ236" s="28"/>
      <c r="ER236" s="28"/>
      <c r="ES236" s="28"/>
      <c r="ET236" s="28"/>
      <c r="EU236" s="28"/>
      <c r="EV236" s="28"/>
      <c r="EW236" s="28"/>
    </row>
    <row r="237" spans="1:153" ht="14" x14ac:dyDescent="0.2">
      <c r="A237" s="28" t="s">
        <v>197</v>
      </c>
      <c r="B237" s="28" t="s">
        <v>357</v>
      </c>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28"/>
      <c r="DO237" s="28"/>
      <c r="DP237" s="28"/>
      <c r="DQ237" s="28"/>
      <c r="DR237" s="28"/>
      <c r="DS237" s="28"/>
      <c r="DT237" s="28"/>
      <c r="DU237" s="28"/>
      <c r="DV237" s="28"/>
      <c r="DW237" s="28"/>
      <c r="DX237" s="28"/>
      <c r="DY237" s="28"/>
      <c r="DZ237" s="28"/>
      <c r="EA237" s="28"/>
      <c r="EB237" s="28"/>
      <c r="EC237" s="28"/>
      <c r="ED237" s="28"/>
      <c r="EE237" s="28"/>
      <c r="EF237" s="28"/>
      <c r="EG237" s="28"/>
      <c r="EH237" s="28"/>
      <c r="EI237" s="28"/>
      <c r="EJ237" s="28"/>
      <c r="EK237" s="28"/>
      <c r="EL237" s="28"/>
      <c r="EM237" s="28"/>
      <c r="EN237" s="28"/>
      <c r="EO237" s="28"/>
      <c r="EP237" s="28"/>
      <c r="EQ237" s="28"/>
      <c r="ER237" s="28"/>
      <c r="ES237" s="28"/>
      <c r="ET237" s="28"/>
      <c r="EU237" s="28"/>
      <c r="EV237" s="28"/>
      <c r="EW237" s="28"/>
    </row>
    <row r="238" spans="1:153" ht="14" x14ac:dyDescent="0.2">
      <c r="A238" s="28" t="s">
        <v>198</v>
      </c>
      <c r="B238" s="28" t="s">
        <v>358</v>
      </c>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28"/>
      <c r="DO238" s="28"/>
      <c r="DP238" s="28"/>
      <c r="DQ238" s="28"/>
      <c r="DR238" s="28"/>
      <c r="DS238" s="28"/>
      <c r="DT238" s="28"/>
      <c r="DU238" s="28"/>
      <c r="DV238" s="28"/>
      <c r="DW238" s="28"/>
      <c r="DX238" s="28"/>
      <c r="DY238" s="28"/>
      <c r="DZ238" s="28"/>
      <c r="EA238" s="28"/>
      <c r="EB238" s="28"/>
      <c r="EC238" s="28"/>
      <c r="ED238" s="28"/>
      <c r="EE238" s="28"/>
      <c r="EF238" s="28"/>
      <c r="EG238" s="28"/>
      <c r="EH238" s="28"/>
      <c r="EI238" s="28"/>
      <c r="EJ238" s="28"/>
      <c r="EK238" s="28"/>
      <c r="EL238" s="28"/>
      <c r="EM238" s="28"/>
      <c r="EN238" s="28"/>
      <c r="EO238" s="28"/>
      <c r="EP238" s="28"/>
      <c r="EQ238" s="28"/>
      <c r="ER238" s="28"/>
      <c r="ES238" s="28"/>
      <c r="ET238" s="28"/>
      <c r="EU238" s="28"/>
      <c r="EV238" s="28"/>
      <c r="EW238" s="28"/>
    </row>
    <row r="239" spans="1:153" ht="14" x14ac:dyDescent="0.2">
      <c r="A239" s="28" t="s">
        <v>195</v>
      </c>
      <c r="B239" s="28" t="s">
        <v>355</v>
      </c>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28"/>
      <c r="DO239" s="28"/>
      <c r="DP239" s="28"/>
      <c r="DQ239" s="28"/>
      <c r="DR239" s="28"/>
      <c r="DS239" s="28"/>
      <c r="DT239" s="28"/>
      <c r="DU239" s="28"/>
      <c r="DV239" s="28"/>
      <c r="DW239" s="28"/>
      <c r="DX239" s="28"/>
      <c r="DY239" s="28"/>
      <c r="DZ239" s="28"/>
      <c r="EA239" s="28"/>
      <c r="EB239" s="28"/>
      <c r="EC239" s="28"/>
      <c r="ED239" s="28"/>
      <c r="EE239" s="28"/>
      <c r="EF239" s="28"/>
      <c r="EG239" s="28"/>
      <c r="EH239" s="28"/>
      <c r="EI239" s="28"/>
      <c r="EJ239" s="28"/>
      <c r="EK239" s="28"/>
      <c r="EL239" s="28"/>
      <c r="EM239" s="28"/>
      <c r="EN239" s="28"/>
      <c r="EO239" s="28"/>
      <c r="EP239" s="28"/>
      <c r="EQ239" s="28"/>
      <c r="ER239" s="28"/>
      <c r="ES239" s="28"/>
      <c r="ET239" s="28"/>
      <c r="EU239" s="28"/>
      <c r="EV239" s="28"/>
      <c r="EW239" s="28"/>
    </row>
    <row r="240" spans="1:153" ht="14" x14ac:dyDescent="0.2">
      <c r="A240" s="28" t="s">
        <v>199</v>
      </c>
      <c r="B240" s="28" t="s">
        <v>357</v>
      </c>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28"/>
      <c r="DO240" s="28"/>
      <c r="DP240" s="28"/>
      <c r="DQ240" s="28"/>
      <c r="DR240" s="28"/>
      <c r="DS240" s="28"/>
      <c r="DT240" s="28"/>
      <c r="DU240" s="28"/>
      <c r="DV240" s="28"/>
      <c r="DW240" s="28"/>
      <c r="DX240" s="28"/>
      <c r="DY240" s="28"/>
      <c r="DZ240" s="28"/>
      <c r="EA240" s="28"/>
      <c r="EB240" s="28"/>
      <c r="EC240" s="28"/>
      <c r="ED240" s="28"/>
      <c r="EE240" s="28"/>
      <c r="EF240" s="28"/>
      <c r="EG240" s="28"/>
      <c r="EH240" s="28"/>
      <c r="EI240" s="28"/>
      <c r="EJ240" s="28"/>
      <c r="EK240" s="28"/>
      <c r="EL240" s="28"/>
      <c r="EM240" s="28"/>
      <c r="EN240" s="28"/>
      <c r="EO240" s="28"/>
      <c r="EP240" s="28"/>
      <c r="EQ240" s="28"/>
      <c r="ER240" s="28"/>
      <c r="ES240" s="28"/>
      <c r="ET240" s="28"/>
      <c r="EU240" s="28"/>
      <c r="EV240" s="28"/>
      <c r="EW240" s="28"/>
    </row>
    <row r="241" spans="1:153" ht="14" x14ac:dyDescent="0.2">
      <c r="A241" s="28" t="s">
        <v>200</v>
      </c>
      <c r="B241" s="28" t="s">
        <v>358</v>
      </c>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28"/>
      <c r="DO241" s="28"/>
      <c r="DP241" s="28"/>
      <c r="DQ241" s="28"/>
      <c r="DR241" s="28"/>
      <c r="DS241" s="28"/>
      <c r="DT241" s="28"/>
      <c r="DU241" s="28"/>
      <c r="DV241" s="28"/>
      <c r="DW241" s="28"/>
      <c r="DX241" s="28"/>
      <c r="DY241" s="28"/>
      <c r="DZ241" s="28"/>
      <c r="EA241" s="28"/>
      <c r="EB241" s="28"/>
      <c r="EC241" s="28"/>
      <c r="ED241" s="28"/>
      <c r="EE241" s="28"/>
      <c r="EF241" s="28"/>
      <c r="EG241" s="28"/>
      <c r="EH241" s="28"/>
      <c r="EI241" s="28"/>
      <c r="EJ241" s="28"/>
      <c r="EK241" s="28"/>
      <c r="EL241" s="28"/>
      <c r="EM241" s="28"/>
      <c r="EN241" s="28"/>
      <c r="EO241" s="28"/>
      <c r="EP241" s="28"/>
      <c r="EQ241" s="28"/>
      <c r="ER241" s="28"/>
      <c r="ES241" s="28"/>
      <c r="ET241" s="28"/>
      <c r="EU241" s="28"/>
      <c r="EV241" s="28"/>
      <c r="EW241" s="28"/>
    </row>
    <row r="242" spans="1:153" ht="14" x14ac:dyDescent="0.2">
      <c r="A242" s="28" t="s">
        <v>196</v>
      </c>
      <c r="B242" s="28" t="s">
        <v>355</v>
      </c>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28"/>
      <c r="DO242" s="28"/>
      <c r="DP242" s="28"/>
      <c r="DQ242" s="28"/>
      <c r="DR242" s="28"/>
      <c r="DS242" s="28"/>
      <c r="DT242" s="28"/>
      <c r="DU242" s="28"/>
      <c r="DV242" s="28"/>
      <c r="DW242" s="28"/>
      <c r="DX242" s="28"/>
      <c r="DY242" s="28"/>
      <c r="DZ242" s="28"/>
      <c r="EA242" s="28"/>
      <c r="EB242" s="28"/>
      <c r="EC242" s="28"/>
      <c r="ED242" s="28"/>
      <c r="EE242" s="28"/>
      <c r="EF242" s="28"/>
      <c r="EG242" s="28"/>
      <c r="EH242" s="28"/>
      <c r="EI242" s="28"/>
      <c r="EJ242" s="28"/>
      <c r="EK242" s="28"/>
      <c r="EL242" s="28"/>
      <c r="EM242" s="28"/>
      <c r="EN242" s="28"/>
      <c r="EO242" s="28"/>
      <c r="EP242" s="28"/>
      <c r="EQ242" s="28"/>
      <c r="ER242" s="28"/>
      <c r="ES242" s="28"/>
      <c r="ET242" s="28"/>
      <c r="EU242" s="28"/>
      <c r="EV242" s="28"/>
      <c r="EW242" s="28"/>
    </row>
    <row r="243" spans="1:153" ht="14" x14ac:dyDescent="0.2">
      <c r="A243" s="28" t="s">
        <v>201</v>
      </c>
      <c r="B243" s="28" t="s">
        <v>357</v>
      </c>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28"/>
      <c r="DO243" s="28"/>
      <c r="DP243" s="28"/>
      <c r="DQ243" s="28"/>
      <c r="DR243" s="28"/>
      <c r="DS243" s="28"/>
      <c r="DT243" s="28"/>
      <c r="DU243" s="28"/>
      <c r="DV243" s="28"/>
      <c r="DW243" s="28"/>
      <c r="DX243" s="28"/>
      <c r="DY243" s="28"/>
      <c r="DZ243" s="28"/>
      <c r="EA243" s="28"/>
      <c r="EB243" s="28"/>
      <c r="EC243" s="28"/>
      <c r="ED243" s="28"/>
      <c r="EE243" s="28"/>
      <c r="EF243" s="28"/>
      <c r="EG243" s="28"/>
      <c r="EH243" s="28"/>
      <c r="EI243" s="28"/>
      <c r="EJ243" s="28"/>
      <c r="EK243" s="28"/>
      <c r="EL243" s="28"/>
      <c r="EM243" s="28"/>
      <c r="EN243" s="28"/>
      <c r="EO243" s="28"/>
      <c r="EP243" s="28"/>
      <c r="EQ243" s="28"/>
      <c r="ER243" s="28"/>
      <c r="ES243" s="28"/>
      <c r="ET243" s="28"/>
      <c r="EU243" s="28"/>
      <c r="EV243" s="28"/>
      <c r="EW243" s="28"/>
    </row>
    <row r="244" spans="1:153" ht="14" x14ac:dyDescent="0.2">
      <c r="A244" s="28" t="s">
        <v>202</v>
      </c>
      <c r="B244" s="28" t="s">
        <v>358</v>
      </c>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row>
    <row r="245" spans="1:153" ht="14" x14ac:dyDescent="0.2">
      <c r="A245" s="28" t="s">
        <v>203</v>
      </c>
      <c r="B245" s="28" t="s">
        <v>355</v>
      </c>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row>
    <row r="246" spans="1:153" ht="14" x14ac:dyDescent="0.2">
      <c r="A246" s="28" t="s">
        <v>204</v>
      </c>
      <c r="B246" s="28" t="s">
        <v>357</v>
      </c>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row>
    <row r="247" spans="1:153" ht="14" x14ac:dyDescent="0.2">
      <c r="A247" s="28" t="s">
        <v>205</v>
      </c>
      <c r="B247" s="28" t="s">
        <v>358</v>
      </c>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c r="AJ247" s="28"/>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28"/>
      <c r="DO247" s="28"/>
      <c r="DP247" s="28"/>
      <c r="DQ247" s="28"/>
      <c r="DR247" s="28"/>
      <c r="DS247" s="28"/>
      <c r="DT247" s="28"/>
      <c r="DU247" s="28"/>
      <c r="DV247" s="28"/>
      <c r="DW247" s="28"/>
      <c r="DX247" s="28"/>
      <c r="DY247" s="28"/>
      <c r="DZ247" s="28"/>
      <c r="EA247" s="28"/>
      <c r="EB247" s="28"/>
      <c r="EC247" s="28"/>
      <c r="ED247" s="28"/>
      <c r="EE247" s="28"/>
      <c r="EF247" s="28"/>
      <c r="EG247" s="28"/>
      <c r="EH247" s="28"/>
      <c r="EI247" s="28"/>
      <c r="EJ247" s="28"/>
      <c r="EK247" s="28"/>
      <c r="EL247" s="28"/>
      <c r="EM247" s="28"/>
      <c r="EN247" s="28"/>
      <c r="EO247" s="28"/>
      <c r="EP247" s="28"/>
      <c r="EQ247" s="28"/>
      <c r="ER247" s="28"/>
      <c r="ES247" s="28"/>
      <c r="ET247" s="28"/>
      <c r="EU247" s="28"/>
      <c r="EV247" s="28"/>
      <c r="EW247" s="28"/>
    </row>
    <row r="248" spans="1:153" ht="14" x14ac:dyDescent="0.2">
      <c r="A248" s="28" t="s">
        <v>206</v>
      </c>
      <c r="B248" s="28" t="s">
        <v>355</v>
      </c>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28"/>
      <c r="DO248" s="28"/>
      <c r="DP248" s="28"/>
      <c r="DQ248" s="28"/>
      <c r="DR248" s="28"/>
      <c r="DS248" s="28"/>
      <c r="DT248" s="28"/>
      <c r="DU248" s="28"/>
      <c r="DV248" s="28"/>
      <c r="DW248" s="28"/>
      <c r="DX248" s="28"/>
      <c r="DY248" s="28"/>
      <c r="DZ248" s="28"/>
      <c r="EA248" s="28"/>
      <c r="EB248" s="28"/>
      <c r="EC248" s="28"/>
      <c r="ED248" s="28"/>
      <c r="EE248" s="28"/>
      <c r="EF248" s="28"/>
      <c r="EG248" s="28"/>
      <c r="EH248" s="28"/>
      <c r="EI248" s="28"/>
      <c r="EJ248" s="28"/>
      <c r="EK248" s="28"/>
      <c r="EL248" s="28"/>
      <c r="EM248" s="28"/>
      <c r="EN248" s="28"/>
      <c r="EO248" s="28"/>
      <c r="EP248" s="28"/>
      <c r="EQ248" s="28"/>
      <c r="ER248" s="28"/>
      <c r="ES248" s="28"/>
      <c r="ET248" s="28"/>
      <c r="EU248" s="28"/>
      <c r="EV248" s="28"/>
      <c r="EW248" s="28"/>
    </row>
    <row r="249" spans="1:153" ht="14" x14ac:dyDescent="0.2">
      <c r="A249" s="28" t="s">
        <v>207</v>
      </c>
      <c r="B249" s="28" t="s">
        <v>357</v>
      </c>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28"/>
      <c r="DO249" s="28"/>
      <c r="DP249" s="28"/>
      <c r="DQ249" s="28"/>
      <c r="DR249" s="28"/>
      <c r="DS249" s="28"/>
      <c r="DT249" s="28"/>
      <c r="DU249" s="28"/>
      <c r="DV249" s="28"/>
      <c r="DW249" s="28"/>
      <c r="DX249" s="28"/>
      <c r="DY249" s="28"/>
      <c r="DZ249" s="28"/>
      <c r="EA249" s="28"/>
      <c r="EB249" s="28"/>
      <c r="EC249" s="28"/>
      <c r="ED249" s="28"/>
      <c r="EE249" s="28"/>
      <c r="EF249" s="28"/>
      <c r="EG249" s="28"/>
      <c r="EH249" s="28"/>
      <c r="EI249" s="28"/>
      <c r="EJ249" s="28"/>
      <c r="EK249" s="28"/>
      <c r="EL249" s="28"/>
      <c r="EM249" s="28"/>
      <c r="EN249" s="28"/>
      <c r="EO249" s="28"/>
      <c r="EP249" s="28"/>
      <c r="EQ249" s="28"/>
      <c r="ER249" s="28"/>
      <c r="ES249" s="28"/>
      <c r="ET249" s="28"/>
      <c r="EU249" s="28"/>
      <c r="EV249" s="28"/>
      <c r="EW249" s="28"/>
    </row>
    <row r="250" spans="1:153" ht="14" x14ac:dyDescent="0.2">
      <c r="A250" s="28" t="s">
        <v>208</v>
      </c>
      <c r="B250" s="28" t="s">
        <v>358</v>
      </c>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28"/>
      <c r="DO250" s="28"/>
      <c r="DP250" s="28"/>
      <c r="DQ250" s="28"/>
      <c r="DR250" s="28"/>
      <c r="DS250" s="28"/>
      <c r="DT250" s="28"/>
      <c r="DU250" s="28"/>
      <c r="DV250" s="28"/>
      <c r="DW250" s="28"/>
      <c r="DX250" s="28"/>
      <c r="DY250" s="28"/>
      <c r="DZ250" s="28"/>
      <c r="EA250" s="28"/>
      <c r="EB250" s="28"/>
      <c r="EC250" s="28"/>
      <c r="ED250" s="28"/>
      <c r="EE250" s="28"/>
      <c r="EF250" s="28"/>
      <c r="EG250" s="28"/>
      <c r="EH250" s="28"/>
      <c r="EI250" s="28"/>
      <c r="EJ250" s="28"/>
      <c r="EK250" s="28"/>
      <c r="EL250" s="28"/>
      <c r="EM250" s="28"/>
      <c r="EN250" s="28"/>
      <c r="EO250" s="28"/>
      <c r="EP250" s="28"/>
      <c r="EQ250" s="28"/>
      <c r="ER250" s="28"/>
      <c r="ES250" s="28"/>
      <c r="ET250" s="28"/>
      <c r="EU250" s="28"/>
      <c r="EV250" s="28"/>
      <c r="EW250" s="28"/>
    </row>
    <row r="251" spans="1:153" ht="14" x14ac:dyDescent="0.2">
      <c r="A251" s="28" t="s">
        <v>209</v>
      </c>
      <c r="B251" s="28" t="s">
        <v>355</v>
      </c>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28"/>
      <c r="DO251" s="28"/>
      <c r="DP251" s="28"/>
      <c r="DQ251" s="28"/>
      <c r="DR251" s="28"/>
      <c r="DS251" s="28"/>
      <c r="DT251" s="28"/>
      <c r="DU251" s="28"/>
      <c r="DV251" s="28"/>
      <c r="DW251" s="28"/>
      <c r="DX251" s="28"/>
      <c r="DY251" s="28"/>
      <c r="DZ251" s="28"/>
      <c r="EA251" s="28"/>
      <c r="EB251" s="28"/>
      <c r="EC251" s="28"/>
      <c r="ED251" s="28"/>
      <c r="EE251" s="28"/>
      <c r="EF251" s="28"/>
      <c r="EG251" s="28"/>
      <c r="EH251" s="28"/>
      <c r="EI251" s="28"/>
      <c r="EJ251" s="28"/>
      <c r="EK251" s="28"/>
      <c r="EL251" s="28"/>
      <c r="EM251" s="28"/>
      <c r="EN251" s="28"/>
      <c r="EO251" s="28"/>
      <c r="EP251" s="28"/>
      <c r="EQ251" s="28"/>
      <c r="ER251" s="28"/>
      <c r="ES251" s="28"/>
      <c r="ET251" s="28"/>
      <c r="EU251" s="28"/>
      <c r="EV251" s="28"/>
      <c r="EW251" s="28"/>
    </row>
    <row r="252" spans="1:153" ht="14" x14ac:dyDescent="0.2">
      <c r="A252" s="28" t="s">
        <v>210</v>
      </c>
      <c r="B252" s="28" t="s">
        <v>357</v>
      </c>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28"/>
      <c r="DO252" s="28"/>
      <c r="DP252" s="28"/>
      <c r="DQ252" s="28"/>
      <c r="DR252" s="28"/>
      <c r="DS252" s="28"/>
      <c r="DT252" s="28"/>
      <c r="DU252" s="28"/>
      <c r="DV252" s="28"/>
      <c r="DW252" s="28"/>
      <c r="DX252" s="28"/>
      <c r="DY252" s="28"/>
      <c r="DZ252" s="28"/>
      <c r="EA252" s="28"/>
      <c r="EB252" s="28"/>
      <c r="EC252" s="28"/>
      <c r="ED252" s="28"/>
      <c r="EE252" s="28"/>
      <c r="EF252" s="28"/>
      <c r="EG252" s="28"/>
      <c r="EH252" s="28"/>
      <c r="EI252" s="28"/>
      <c r="EJ252" s="28"/>
      <c r="EK252" s="28"/>
      <c r="EL252" s="28"/>
      <c r="EM252" s="28"/>
      <c r="EN252" s="28"/>
      <c r="EO252" s="28"/>
      <c r="EP252" s="28"/>
      <c r="EQ252" s="28"/>
      <c r="ER252" s="28"/>
      <c r="ES252" s="28"/>
      <c r="ET252" s="28"/>
      <c r="EU252" s="28"/>
      <c r="EV252" s="28"/>
      <c r="EW252" s="28"/>
    </row>
    <row r="253" spans="1:153" ht="14" x14ac:dyDescent="0.2">
      <c r="A253" s="28" t="s">
        <v>211</v>
      </c>
      <c r="B253" s="28" t="s">
        <v>358</v>
      </c>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28"/>
      <c r="DO253" s="28"/>
      <c r="DP253" s="28"/>
      <c r="DQ253" s="28"/>
      <c r="DR253" s="28"/>
      <c r="DS253" s="28"/>
      <c r="DT253" s="28"/>
      <c r="DU253" s="28"/>
      <c r="DV253" s="28"/>
      <c r="DW253" s="28"/>
      <c r="DX253" s="28"/>
      <c r="DY253" s="28"/>
      <c r="DZ253" s="28"/>
      <c r="EA253" s="28"/>
      <c r="EB253" s="28"/>
      <c r="EC253" s="28"/>
      <c r="ED253" s="28"/>
      <c r="EE253" s="28"/>
      <c r="EF253" s="28"/>
      <c r="EG253" s="28"/>
      <c r="EH253" s="28"/>
      <c r="EI253" s="28"/>
      <c r="EJ253" s="28"/>
      <c r="EK253" s="28"/>
      <c r="EL253" s="28"/>
      <c r="EM253" s="28"/>
      <c r="EN253" s="28"/>
      <c r="EO253" s="28"/>
      <c r="EP253" s="28"/>
      <c r="EQ253" s="28"/>
      <c r="ER253" s="28"/>
      <c r="ES253" s="28"/>
      <c r="ET253" s="28"/>
      <c r="EU253" s="28"/>
      <c r="EV253" s="28"/>
      <c r="EW253" s="28"/>
    </row>
    <row r="254" spans="1:153" ht="14" x14ac:dyDescent="0.2">
      <c r="A254" s="28" t="s">
        <v>212</v>
      </c>
      <c r="B254" s="28" t="s">
        <v>355</v>
      </c>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28"/>
      <c r="DO254" s="28"/>
      <c r="DP254" s="28"/>
      <c r="DQ254" s="28"/>
      <c r="DR254" s="28"/>
      <c r="DS254" s="28"/>
      <c r="DT254" s="28"/>
      <c r="DU254" s="28"/>
      <c r="DV254" s="28"/>
      <c r="DW254" s="28"/>
      <c r="DX254" s="28"/>
      <c r="DY254" s="28"/>
      <c r="DZ254" s="28"/>
      <c r="EA254" s="28"/>
      <c r="EB254" s="28"/>
      <c r="EC254" s="28"/>
      <c r="ED254" s="28"/>
      <c r="EE254" s="28"/>
      <c r="EF254" s="28"/>
      <c r="EG254" s="28"/>
      <c r="EH254" s="28"/>
      <c r="EI254" s="28"/>
      <c r="EJ254" s="28"/>
      <c r="EK254" s="28"/>
      <c r="EL254" s="28"/>
      <c r="EM254" s="28"/>
      <c r="EN254" s="28"/>
      <c r="EO254" s="28"/>
      <c r="EP254" s="28"/>
      <c r="EQ254" s="28"/>
      <c r="ER254" s="28"/>
      <c r="ES254" s="28"/>
      <c r="ET254" s="28"/>
      <c r="EU254" s="28"/>
      <c r="EV254" s="28"/>
      <c r="EW254" s="28"/>
    </row>
    <row r="255" spans="1:153" ht="14" x14ac:dyDescent="0.2">
      <c r="A255" s="28" t="s">
        <v>213</v>
      </c>
      <c r="B255" s="28" t="s">
        <v>357</v>
      </c>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28"/>
      <c r="DO255" s="28"/>
      <c r="DP255" s="28"/>
      <c r="DQ255" s="28"/>
      <c r="DR255" s="28"/>
      <c r="DS255" s="28"/>
      <c r="DT255" s="28"/>
      <c r="DU255" s="28"/>
      <c r="DV255" s="28"/>
      <c r="DW255" s="28"/>
      <c r="DX255" s="28"/>
      <c r="DY255" s="28"/>
      <c r="DZ255" s="28"/>
      <c r="EA255" s="28"/>
      <c r="EB255" s="28"/>
      <c r="EC255" s="28"/>
      <c r="ED255" s="28"/>
      <c r="EE255" s="28"/>
      <c r="EF255" s="28"/>
      <c r="EG255" s="28"/>
      <c r="EH255" s="28"/>
      <c r="EI255" s="28"/>
      <c r="EJ255" s="28"/>
      <c r="EK255" s="28"/>
      <c r="EL255" s="28"/>
      <c r="EM255" s="28"/>
      <c r="EN255" s="28"/>
      <c r="EO255" s="28"/>
      <c r="EP255" s="28"/>
      <c r="EQ255" s="28"/>
      <c r="ER255" s="28"/>
      <c r="ES255" s="28"/>
      <c r="ET255" s="28"/>
      <c r="EU255" s="28"/>
      <c r="EV255" s="28"/>
      <c r="EW255" s="28"/>
    </row>
    <row r="256" spans="1:153" ht="14" x14ac:dyDescent="0.2">
      <c r="A256" s="28" t="s">
        <v>214</v>
      </c>
      <c r="B256" s="28" t="s">
        <v>358</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c r="AQ256" s="28"/>
      <c r="AR256" s="28"/>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28"/>
      <c r="DO256" s="28"/>
      <c r="DP256" s="28"/>
      <c r="DQ256" s="28"/>
      <c r="DR256" s="28"/>
      <c r="DS256" s="28"/>
      <c r="DT256" s="28"/>
      <c r="DU256" s="28"/>
      <c r="DV256" s="28"/>
      <c r="DW256" s="28"/>
      <c r="DX256" s="28"/>
      <c r="DY256" s="28"/>
      <c r="DZ256" s="28"/>
      <c r="EA256" s="28"/>
      <c r="EB256" s="28"/>
      <c r="EC256" s="28"/>
      <c r="ED256" s="28"/>
      <c r="EE256" s="28"/>
      <c r="EF256" s="28"/>
      <c r="EG256" s="28"/>
      <c r="EH256" s="28"/>
      <c r="EI256" s="28"/>
      <c r="EJ256" s="28"/>
      <c r="EK256" s="28"/>
      <c r="EL256" s="28"/>
      <c r="EM256" s="28"/>
      <c r="EN256" s="28"/>
      <c r="EO256" s="28"/>
      <c r="EP256" s="28"/>
      <c r="EQ256" s="28"/>
      <c r="ER256" s="28"/>
      <c r="ES256" s="28"/>
      <c r="ET256" s="28"/>
      <c r="EU256" s="28"/>
      <c r="EV256" s="28"/>
      <c r="EW256" s="28"/>
    </row>
    <row r="257" spans="1:153" ht="14" x14ac:dyDescent="0.2">
      <c r="A257" s="28" t="s">
        <v>215</v>
      </c>
      <c r="B257" s="28" t="s">
        <v>355</v>
      </c>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c r="AQ257" s="28"/>
      <c r="AR257" s="28"/>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28"/>
      <c r="DO257" s="28"/>
      <c r="DP257" s="28"/>
      <c r="DQ257" s="28"/>
      <c r="DR257" s="28"/>
      <c r="DS257" s="28"/>
      <c r="DT257" s="28"/>
      <c r="DU257" s="28"/>
      <c r="DV257" s="28"/>
      <c r="DW257" s="28"/>
      <c r="DX257" s="28"/>
      <c r="DY257" s="28"/>
      <c r="DZ257" s="28"/>
      <c r="EA257" s="28"/>
      <c r="EB257" s="28"/>
      <c r="EC257" s="28"/>
      <c r="ED257" s="28"/>
      <c r="EE257" s="28"/>
      <c r="EF257" s="28"/>
      <c r="EG257" s="28"/>
      <c r="EH257" s="28"/>
      <c r="EI257" s="28"/>
      <c r="EJ257" s="28"/>
      <c r="EK257" s="28"/>
      <c r="EL257" s="28"/>
      <c r="EM257" s="28"/>
      <c r="EN257" s="28"/>
      <c r="EO257" s="28"/>
      <c r="EP257" s="28"/>
      <c r="EQ257" s="28"/>
      <c r="ER257" s="28"/>
      <c r="ES257" s="28"/>
      <c r="ET257" s="28"/>
      <c r="EU257" s="28"/>
      <c r="EV257" s="28"/>
      <c r="EW257" s="28"/>
    </row>
    <row r="258" spans="1:153" ht="14" x14ac:dyDescent="0.2">
      <c r="A258" s="28" t="s">
        <v>216</v>
      </c>
      <c r="B258" s="28" t="s">
        <v>357</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c r="AQ258" s="28"/>
      <c r="AR258" s="28"/>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28"/>
      <c r="DO258" s="28"/>
      <c r="DP258" s="28"/>
      <c r="DQ258" s="28"/>
      <c r="DR258" s="28"/>
      <c r="DS258" s="28"/>
      <c r="DT258" s="28"/>
      <c r="DU258" s="28"/>
      <c r="DV258" s="28"/>
      <c r="DW258" s="28"/>
      <c r="DX258" s="28"/>
      <c r="DY258" s="28"/>
      <c r="DZ258" s="28"/>
      <c r="EA258" s="28"/>
      <c r="EB258" s="28"/>
      <c r="EC258" s="28"/>
      <c r="ED258" s="28"/>
      <c r="EE258" s="28"/>
      <c r="EF258" s="28"/>
      <c r="EG258" s="28"/>
      <c r="EH258" s="28"/>
      <c r="EI258" s="28"/>
      <c r="EJ258" s="28"/>
      <c r="EK258" s="28"/>
      <c r="EL258" s="28"/>
      <c r="EM258" s="28"/>
      <c r="EN258" s="28"/>
      <c r="EO258" s="28"/>
      <c r="EP258" s="28"/>
      <c r="EQ258" s="28"/>
      <c r="ER258" s="28"/>
      <c r="ES258" s="28"/>
      <c r="ET258" s="28"/>
      <c r="EU258" s="28"/>
      <c r="EV258" s="28"/>
      <c r="EW258" s="28"/>
    </row>
    <row r="259" spans="1:153" ht="14" x14ac:dyDescent="0.2">
      <c r="A259" s="28" t="s">
        <v>217</v>
      </c>
      <c r="B259" s="28" t="s">
        <v>358</v>
      </c>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28"/>
      <c r="DO259" s="28"/>
      <c r="DP259" s="28"/>
      <c r="DQ259" s="28"/>
      <c r="DR259" s="28"/>
      <c r="DS259" s="28"/>
      <c r="DT259" s="28"/>
      <c r="DU259" s="28"/>
      <c r="DV259" s="28"/>
      <c r="DW259" s="28"/>
      <c r="DX259" s="28"/>
      <c r="DY259" s="28"/>
      <c r="DZ259" s="28"/>
      <c r="EA259" s="28"/>
      <c r="EB259" s="28"/>
      <c r="EC259" s="28"/>
      <c r="ED259" s="28"/>
      <c r="EE259" s="28"/>
      <c r="EF259" s="28"/>
      <c r="EG259" s="28"/>
      <c r="EH259" s="28"/>
      <c r="EI259" s="28"/>
      <c r="EJ259" s="28"/>
      <c r="EK259" s="28"/>
      <c r="EL259" s="28"/>
      <c r="EM259" s="28"/>
      <c r="EN259" s="28"/>
      <c r="EO259" s="28"/>
      <c r="EP259" s="28"/>
      <c r="EQ259" s="28"/>
      <c r="ER259" s="28"/>
      <c r="ES259" s="28"/>
      <c r="ET259" s="28"/>
      <c r="EU259" s="28"/>
      <c r="EV259" s="28"/>
      <c r="EW259" s="28"/>
    </row>
    <row r="260" spans="1:153" ht="14" x14ac:dyDescent="0.2">
      <c r="A260" s="28" t="s">
        <v>218</v>
      </c>
      <c r="B260" s="28" t="s">
        <v>355</v>
      </c>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c r="AQ260" s="28"/>
      <c r="AR260" s="28"/>
      <c r="AS260" s="28">
        <v>61.08</v>
      </c>
      <c r="AT260" s="28">
        <v>61.08</v>
      </c>
      <c r="AU260" s="28"/>
      <c r="AV260" s="28"/>
      <c r="AW260" s="28"/>
      <c r="AX260" s="28">
        <v>61.08</v>
      </c>
      <c r="AY260" s="28">
        <v>61.08</v>
      </c>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28"/>
      <c r="DO260" s="28"/>
      <c r="DP260" s="28"/>
      <c r="DQ260" s="28"/>
      <c r="DR260" s="28"/>
      <c r="DS260" s="28"/>
      <c r="DT260" s="28"/>
      <c r="DU260" s="28"/>
      <c r="DV260" s="28"/>
      <c r="DW260" s="28"/>
      <c r="DX260" s="28"/>
      <c r="DY260" s="28"/>
      <c r="DZ260" s="28"/>
      <c r="EA260" s="28"/>
      <c r="EB260" s="28"/>
      <c r="EC260" s="28"/>
      <c r="ED260" s="28"/>
      <c r="EE260" s="28"/>
      <c r="EF260" s="28"/>
      <c r="EG260" s="28"/>
      <c r="EH260" s="28"/>
      <c r="EI260" s="28"/>
      <c r="EJ260" s="28"/>
      <c r="EK260" s="28"/>
      <c r="EL260" s="28"/>
      <c r="EM260" s="28"/>
      <c r="EN260" s="28"/>
      <c r="EO260" s="28"/>
      <c r="EP260" s="28"/>
      <c r="EQ260" s="28"/>
      <c r="ER260" s="28"/>
      <c r="ES260" s="28"/>
      <c r="ET260" s="28"/>
      <c r="EU260" s="28"/>
      <c r="EV260" s="28"/>
      <c r="EW260" s="28"/>
    </row>
    <row r="261" spans="1:153" ht="14" x14ac:dyDescent="0.2">
      <c r="A261" s="28" t="s">
        <v>219</v>
      </c>
      <c r="B261" s="28" t="s">
        <v>357</v>
      </c>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28"/>
      <c r="DO261" s="28"/>
      <c r="DP261" s="28"/>
      <c r="DQ261" s="28"/>
      <c r="DR261" s="28"/>
      <c r="DS261" s="28"/>
      <c r="DT261" s="28"/>
      <c r="DU261" s="28"/>
      <c r="DV261" s="28"/>
      <c r="DW261" s="28"/>
      <c r="DX261" s="28"/>
      <c r="DY261" s="28"/>
      <c r="DZ261" s="28"/>
      <c r="EA261" s="28"/>
      <c r="EB261" s="28"/>
      <c r="EC261" s="28"/>
      <c r="ED261" s="28"/>
      <c r="EE261" s="28"/>
      <c r="EF261" s="28"/>
      <c r="EG261" s="28"/>
      <c r="EH261" s="28"/>
      <c r="EI261" s="28"/>
      <c r="EJ261" s="28"/>
      <c r="EK261" s="28"/>
      <c r="EL261" s="28"/>
      <c r="EM261" s="28"/>
      <c r="EN261" s="28"/>
      <c r="EO261" s="28"/>
      <c r="EP261" s="28"/>
      <c r="EQ261" s="28"/>
      <c r="ER261" s="28"/>
      <c r="ES261" s="28"/>
      <c r="ET261" s="28"/>
      <c r="EU261" s="28"/>
      <c r="EV261" s="28"/>
      <c r="EW261" s="28"/>
    </row>
    <row r="262" spans="1:153" ht="14" x14ac:dyDescent="0.2">
      <c r="A262" s="28" t="s">
        <v>220</v>
      </c>
      <c r="B262" s="28" t="s">
        <v>358</v>
      </c>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28"/>
      <c r="DO262" s="28"/>
      <c r="DP262" s="28"/>
      <c r="DQ262" s="28"/>
      <c r="DR262" s="28"/>
      <c r="DS262" s="28"/>
      <c r="DT262" s="28"/>
      <c r="DU262" s="28"/>
      <c r="DV262" s="28"/>
      <c r="DW262" s="28"/>
      <c r="DX262" s="28"/>
      <c r="DY262" s="28"/>
      <c r="DZ262" s="28"/>
      <c r="EA262" s="28"/>
      <c r="EB262" s="28"/>
      <c r="EC262" s="28"/>
      <c r="ED262" s="28"/>
      <c r="EE262" s="28"/>
      <c r="EF262" s="28"/>
      <c r="EG262" s="28"/>
      <c r="EH262" s="28"/>
      <c r="EI262" s="28"/>
      <c r="EJ262" s="28"/>
      <c r="EK262" s="28"/>
      <c r="EL262" s="28"/>
      <c r="EM262" s="28"/>
      <c r="EN262" s="28"/>
      <c r="EO262" s="28"/>
      <c r="EP262" s="28"/>
      <c r="EQ262" s="28"/>
      <c r="ER262" s="28"/>
      <c r="ES262" s="28"/>
      <c r="ET262" s="28"/>
      <c r="EU262" s="28"/>
      <c r="EV262" s="28"/>
      <c r="EW262" s="28"/>
    </row>
    <row r="263" spans="1:153" ht="14" x14ac:dyDescent="0.2">
      <c r="A263" s="28" t="s">
        <v>221</v>
      </c>
      <c r="B263" s="28" t="s">
        <v>355</v>
      </c>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c r="AJ263" s="28"/>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28"/>
      <c r="DO263" s="28"/>
      <c r="DP263" s="28"/>
      <c r="DQ263" s="28"/>
      <c r="DR263" s="28"/>
      <c r="DS263" s="28"/>
      <c r="DT263" s="28"/>
      <c r="DU263" s="28"/>
      <c r="DV263" s="28"/>
      <c r="DW263" s="28"/>
      <c r="DX263" s="28"/>
      <c r="DY263" s="28"/>
      <c r="DZ263" s="28"/>
      <c r="EA263" s="28"/>
      <c r="EB263" s="28"/>
      <c r="EC263" s="28"/>
      <c r="ED263" s="28"/>
      <c r="EE263" s="28"/>
      <c r="EF263" s="28"/>
      <c r="EG263" s="28"/>
      <c r="EH263" s="28"/>
      <c r="EI263" s="28"/>
      <c r="EJ263" s="28"/>
      <c r="EK263" s="28"/>
      <c r="EL263" s="28"/>
      <c r="EM263" s="28"/>
      <c r="EN263" s="28"/>
      <c r="EO263" s="28"/>
      <c r="EP263" s="28"/>
      <c r="EQ263" s="28"/>
      <c r="ER263" s="28"/>
      <c r="ES263" s="28"/>
      <c r="ET263" s="28"/>
      <c r="EU263" s="28"/>
      <c r="EV263" s="28"/>
      <c r="EW263" s="28"/>
    </row>
    <row r="264" spans="1:153" ht="14" x14ac:dyDescent="0.2">
      <c r="A264" s="28" t="s">
        <v>222</v>
      </c>
      <c r="B264" s="28" t="s">
        <v>357</v>
      </c>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c r="AJ264" s="28"/>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28"/>
      <c r="DO264" s="28"/>
      <c r="DP264" s="28"/>
      <c r="DQ264" s="28"/>
      <c r="DR264" s="28"/>
      <c r="DS264" s="28"/>
      <c r="DT264" s="28"/>
      <c r="DU264" s="28"/>
      <c r="DV264" s="28"/>
      <c r="DW264" s="28"/>
      <c r="DX264" s="28"/>
      <c r="DY264" s="28"/>
      <c r="DZ264" s="28"/>
      <c r="EA264" s="28"/>
      <c r="EB264" s="28"/>
      <c r="EC264" s="28"/>
      <c r="ED264" s="28"/>
      <c r="EE264" s="28"/>
      <c r="EF264" s="28"/>
      <c r="EG264" s="28"/>
      <c r="EH264" s="28"/>
      <c r="EI264" s="28"/>
      <c r="EJ264" s="28"/>
      <c r="EK264" s="28"/>
      <c r="EL264" s="28"/>
      <c r="EM264" s="28"/>
      <c r="EN264" s="28"/>
      <c r="EO264" s="28"/>
      <c r="EP264" s="28"/>
      <c r="EQ264" s="28"/>
      <c r="ER264" s="28"/>
      <c r="ES264" s="28"/>
      <c r="ET264" s="28"/>
      <c r="EU264" s="28"/>
      <c r="EV264" s="28"/>
      <c r="EW264" s="28"/>
    </row>
    <row r="265" spans="1:153" ht="14" x14ac:dyDescent="0.2">
      <c r="A265" s="28" t="s">
        <v>223</v>
      </c>
      <c r="B265" s="28" t="s">
        <v>358</v>
      </c>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c r="AJ265" s="28"/>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28"/>
      <c r="DO265" s="28"/>
      <c r="DP265" s="28"/>
      <c r="DQ265" s="28"/>
      <c r="DR265" s="28"/>
      <c r="DS265" s="28"/>
      <c r="DT265" s="28"/>
      <c r="DU265" s="28"/>
      <c r="DV265" s="28"/>
      <c r="DW265" s="28"/>
      <c r="DX265" s="28"/>
      <c r="DY265" s="28"/>
      <c r="DZ265" s="28"/>
      <c r="EA265" s="28"/>
      <c r="EB265" s="28"/>
      <c r="EC265" s="28"/>
      <c r="ED265" s="28"/>
      <c r="EE265" s="28"/>
      <c r="EF265" s="28"/>
      <c r="EG265" s="28"/>
      <c r="EH265" s="28"/>
      <c r="EI265" s="28"/>
      <c r="EJ265" s="28"/>
      <c r="EK265" s="28"/>
      <c r="EL265" s="28"/>
      <c r="EM265" s="28"/>
      <c r="EN265" s="28"/>
      <c r="EO265" s="28"/>
      <c r="EP265" s="28"/>
      <c r="EQ265" s="28"/>
      <c r="ER265" s="28"/>
      <c r="ES265" s="28"/>
      <c r="ET265" s="28"/>
      <c r="EU265" s="28"/>
      <c r="EV265" s="28"/>
      <c r="EW265" s="28"/>
    </row>
    <row r="266" spans="1:153" ht="14" x14ac:dyDescent="0.2">
      <c r="A266" s="28" t="s">
        <v>224</v>
      </c>
      <c r="B266" s="28" t="s">
        <v>355</v>
      </c>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c r="AJ266" s="28"/>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28"/>
      <c r="DO266" s="28"/>
      <c r="DP266" s="28"/>
      <c r="DQ266" s="28"/>
      <c r="DR266" s="28"/>
      <c r="DS266" s="28"/>
      <c r="DT266" s="28"/>
      <c r="DU266" s="28"/>
      <c r="DV266" s="28"/>
      <c r="DW266" s="28"/>
      <c r="DX266" s="28"/>
      <c r="DY266" s="28"/>
      <c r="DZ266" s="28"/>
      <c r="EA266" s="28"/>
      <c r="EB266" s="28"/>
      <c r="EC266" s="28"/>
      <c r="ED266" s="28"/>
      <c r="EE266" s="28"/>
      <c r="EF266" s="28"/>
      <c r="EG266" s="28"/>
      <c r="EH266" s="28"/>
      <c r="EI266" s="28"/>
      <c r="EJ266" s="28"/>
      <c r="EK266" s="28"/>
      <c r="EL266" s="28"/>
      <c r="EM266" s="28"/>
      <c r="EN266" s="28"/>
      <c r="EO266" s="28"/>
      <c r="EP266" s="28"/>
      <c r="EQ266" s="28"/>
      <c r="ER266" s="28"/>
      <c r="ES266" s="28"/>
      <c r="ET266" s="28"/>
      <c r="EU266" s="28"/>
      <c r="EV266" s="28"/>
      <c r="EW266" s="28"/>
    </row>
    <row r="267" spans="1:153" ht="14" x14ac:dyDescent="0.2">
      <c r="A267" s="28" t="s">
        <v>225</v>
      </c>
      <c r="B267" s="28" t="s">
        <v>357</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8"/>
      <c r="DQ267" s="28"/>
      <c r="DR267" s="28"/>
      <c r="DS267" s="28"/>
      <c r="DT267" s="28"/>
      <c r="DU267" s="28"/>
      <c r="DV267" s="28"/>
      <c r="DW267" s="28"/>
      <c r="DX267" s="28"/>
      <c r="DY267" s="28"/>
      <c r="DZ267" s="28"/>
      <c r="EA267" s="28"/>
      <c r="EB267" s="28"/>
      <c r="EC267" s="28"/>
      <c r="ED267" s="28"/>
      <c r="EE267" s="28"/>
      <c r="EF267" s="28"/>
      <c r="EG267" s="28"/>
      <c r="EH267" s="28"/>
      <c r="EI267" s="28"/>
      <c r="EJ267" s="28"/>
      <c r="EK267" s="28"/>
      <c r="EL267" s="28"/>
      <c r="EM267" s="28"/>
      <c r="EN267" s="28"/>
      <c r="EO267" s="28"/>
      <c r="EP267" s="28"/>
      <c r="EQ267" s="28"/>
      <c r="ER267" s="28"/>
      <c r="ES267" s="28"/>
      <c r="ET267" s="28"/>
      <c r="EU267" s="28"/>
      <c r="EV267" s="28"/>
      <c r="EW267" s="28"/>
    </row>
    <row r="268" spans="1:153" ht="14" x14ac:dyDescent="0.2">
      <c r="A268" s="28" t="s">
        <v>226</v>
      </c>
      <c r="B268" s="28" t="s">
        <v>358</v>
      </c>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c r="AJ268" s="28"/>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28"/>
      <c r="DO268" s="28"/>
      <c r="DP268" s="28"/>
      <c r="DQ268" s="28"/>
      <c r="DR268" s="28"/>
      <c r="DS268" s="28"/>
      <c r="DT268" s="28"/>
      <c r="DU268" s="28"/>
      <c r="DV268" s="28"/>
      <c r="DW268" s="28"/>
      <c r="DX268" s="28"/>
      <c r="DY268" s="28"/>
      <c r="DZ268" s="28"/>
      <c r="EA268" s="28"/>
      <c r="EB268" s="28"/>
      <c r="EC268" s="28"/>
      <c r="ED268" s="28"/>
      <c r="EE268" s="28"/>
      <c r="EF268" s="28"/>
      <c r="EG268" s="28"/>
      <c r="EH268" s="28"/>
      <c r="EI268" s="28"/>
      <c r="EJ268" s="28"/>
      <c r="EK268" s="28"/>
      <c r="EL268" s="28"/>
      <c r="EM268" s="28"/>
      <c r="EN268" s="28"/>
      <c r="EO268" s="28"/>
      <c r="EP268" s="28"/>
      <c r="EQ268" s="28"/>
      <c r="ER268" s="28"/>
      <c r="ES268" s="28"/>
      <c r="ET268" s="28"/>
      <c r="EU268" s="28"/>
      <c r="EV268" s="28"/>
      <c r="EW268" s="28"/>
    </row>
    <row r="269" spans="1:153" ht="14" x14ac:dyDescent="0.2">
      <c r="A269" s="28" t="s">
        <v>227</v>
      </c>
      <c r="B269" s="28" t="s">
        <v>355</v>
      </c>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c r="AQ269" s="28"/>
      <c r="AR269" s="28"/>
      <c r="AS269" s="28"/>
      <c r="AT269" s="28"/>
      <c r="AU269" s="28"/>
      <c r="AV269" s="28">
        <f>994/AV20/AV22/AV220/AV185</f>
        <v>3.2736938118129956E-3</v>
      </c>
      <c r="AW269" s="28">
        <f>994/AW20/AW22/AW220/AW185</f>
        <v>4.2558019553568943E-2</v>
      </c>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28"/>
      <c r="DO269" s="28"/>
      <c r="DP269" s="28"/>
      <c r="DQ269" s="28"/>
      <c r="DR269" s="28"/>
      <c r="DS269" s="28"/>
      <c r="DT269" s="28"/>
      <c r="DU269" s="28"/>
      <c r="DV269" s="28"/>
      <c r="DW269" s="28"/>
      <c r="DX269" s="28"/>
      <c r="DY269" s="28"/>
      <c r="DZ269" s="28"/>
      <c r="EA269" s="28"/>
      <c r="EB269" s="28"/>
      <c r="EC269" s="28"/>
      <c r="ED269" s="28"/>
      <c r="EE269" s="28"/>
      <c r="EF269" s="28"/>
      <c r="EG269" s="28"/>
      <c r="EH269" s="28"/>
      <c r="EI269" s="28"/>
      <c r="EJ269" s="28"/>
      <c r="EK269" s="28"/>
      <c r="EL269" s="28"/>
      <c r="EM269" s="28"/>
      <c r="EN269" s="28"/>
      <c r="EO269" s="28"/>
      <c r="EP269" s="28"/>
      <c r="EQ269" s="28"/>
      <c r="ER269" s="28"/>
      <c r="ES269" s="28"/>
      <c r="ET269" s="28"/>
      <c r="EU269" s="28"/>
      <c r="EV269" s="28"/>
      <c r="EW269" s="28"/>
    </row>
    <row r="270" spans="1:153" ht="14" x14ac:dyDescent="0.2">
      <c r="A270" s="28" t="s">
        <v>228</v>
      </c>
      <c r="B270" s="28" t="s">
        <v>357</v>
      </c>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28"/>
      <c r="DO270" s="28"/>
      <c r="DP270" s="28"/>
      <c r="DQ270" s="28"/>
      <c r="DR270" s="28"/>
      <c r="DS270" s="28"/>
      <c r="DT270" s="28"/>
      <c r="DU270" s="28"/>
      <c r="DV270" s="28"/>
      <c r="DW270" s="28"/>
      <c r="DX270" s="28"/>
      <c r="DY270" s="28"/>
      <c r="DZ270" s="28"/>
      <c r="EA270" s="28"/>
      <c r="EB270" s="28"/>
      <c r="EC270" s="28"/>
      <c r="ED270" s="28"/>
      <c r="EE270" s="28"/>
      <c r="EF270" s="28"/>
      <c r="EG270" s="28"/>
      <c r="EH270" s="28"/>
      <c r="EI270" s="28"/>
      <c r="EJ270" s="28"/>
      <c r="EK270" s="28"/>
      <c r="EL270" s="28"/>
      <c r="EM270" s="28"/>
      <c r="EN270" s="28"/>
      <c r="EO270" s="28"/>
      <c r="EP270" s="28"/>
      <c r="EQ270" s="28"/>
      <c r="ER270" s="28"/>
      <c r="ES270" s="28"/>
      <c r="ET270" s="28"/>
      <c r="EU270" s="28"/>
      <c r="EV270" s="28"/>
      <c r="EW270" s="28"/>
    </row>
    <row r="271" spans="1:153" ht="14" x14ac:dyDescent="0.2">
      <c r="A271" s="28" t="s">
        <v>229</v>
      </c>
      <c r="B271" s="28" t="s">
        <v>358</v>
      </c>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c r="AJ271" s="28"/>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28"/>
      <c r="DO271" s="28"/>
      <c r="DP271" s="28"/>
      <c r="DQ271" s="28"/>
      <c r="DR271" s="28"/>
      <c r="DS271" s="28"/>
      <c r="DT271" s="28"/>
      <c r="DU271" s="28"/>
      <c r="DV271" s="28"/>
      <c r="DW271" s="28"/>
      <c r="DX271" s="28"/>
      <c r="DY271" s="28"/>
      <c r="DZ271" s="28"/>
      <c r="EA271" s="28"/>
      <c r="EB271" s="28"/>
      <c r="EC271" s="28"/>
      <c r="ED271" s="28"/>
      <c r="EE271" s="28"/>
      <c r="EF271" s="28"/>
      <c r="EG271" s="28"/>
      <c r="EH271" s="28"/>
      <c r="EI271" s="28"/>
      <c r="EJ271" s="28"/>
      <c r="EK271" s="28"/>
      <c r="EL271" s="28"/>
      <c r="EM271" s="28"/>
      <c r="EN271" s="28"/>
      <c r="EO271" s="28"/>
      <c r="EP271" s="28"/>
      <c r="EQ271" s="28"/>
      <c r="ER271" s="28"/>
      <c r="ES271" s="28"/>
      <c r="ET271" s="28"/>
      <c r="EU271" s="28"/>
      <c r="EV271" s="28"/>
      <c r="EW271" s="28"/>
    </row>
    <row r="272" spans="1:153" ht="14" x14ac:dyDescent="0.2">
      <c r="A272" s="28" t="s">
        <v>230</v>
      </c>
      <c r="B272" s="28" t="s">
        <v>355</v>
      </c>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c r="AJ272" s="28"/>
      <c r="AK272" s="28"/>
      <c r="AL272" s="28"/>
      <c r="AM272" s="28"/>
      <c r="AN272" s="28"/>
      <c r="AO272" s="28"/>
      <c r="AP272" s="28"/>
      <c r="AQ272" s="28"/>
      <c r="AR272" s="28"/>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28"/>
      <c r="DO272" s="28"/>
      <c r="DP272" s="28"/>
      <c r="DQ272" s="28"/>
      <c r="DR272" s="28"/>
      <c r="DS272" s="28"/>
      <c r="DT272" s="28"/>
      <c r="DU272" s="28"/>
      <c r="DV272" s="28"/>
      <c r="DW272" s="28"/>
      <c r="DX272" s="28"/>
      <c r="DY272" s="28"/>
      <c r="DZ272" s="28"/>
      <c r="EA272" s="28"/>
      <c r="EB272" s="28"/>
      <c r="EC272" s="28"/>
      <c r="ED272" s="28"/>
      <c r="EE272" s="28"/>
      <c r="EF272" s="28"/>
      <c r="EG272" s="28"/>
      <c r="EH272" s="28"/>
      <c r="EI272" s="28"/>
      <c r="EJ272" s="28"/>
      <c r="EK272" s="28"/>
      <c r="EL272" s="28"/>
      <c r="EM272" s="28"/>
      <c r="EN272" s="28"/>
      <c r="EO272" s="28"/>
      <c r="EP272" s="28"/>
      <c r="EQ272" s="28"/>
      <c r="ER272" s="28"/>
      <c r="ES272" s="28"/>
      <c r="ET272" s="28"/>
      <c r="EU272" s="28"/>
      <c r="EV272" s="28"/>
      <c r="EW272" s="28"/>
    </row>
    <row r="273" spans="1:153" ht="14" x14ac:dyDescent="0.2">
      <c r="A273" s="28" t="s">
        <v>231</v>
      </c>
      <c r="B273" s="28" t="s">
        <v>357</v>
      </c>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c r="AQ273" s="28"/>
      <c r="AR273" s="28"/>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28"/>
      <c r="DO273" s="28"/>
      <c r="DP273" s="28"/>
      <c r="DQ273" s="28"/>
      <c r="DR273" s="28"/>
      <c r="DS273" s="28"/>
      <c r="DT273" s="28"/>
      <c r="DU273" s="28"/>
      <c r="DV273" s="28"/>
      <c r="DW273" s="28"/>
      <c r="DX273" s="28"/>
      <c r="DY273" s="28"/>
      <c r="DZ273" s="28"/>
      <c r="EA273" s="28"/>
      <c r="EB273" s="28"/>
      <c r="EC273" s="28"/>
      <c r="ED273" s="28"/>
      <c r="EE273" s="28"/>
      <c r="EF273" s="28"/>
      <c r="EG273" s="28"/>
      <c r="EH273" s="28"/>
      <c r="EI273" s="28"/>
      <c r="EJ273" s="28"/>
      <c r="EK273" s="28"/>
      <c r="EL273" s="28"/>
      <c r="EM273" s="28"/>
      <c r="EN273" s="28"/>
      <c r="EO273" s="28"/>
      <c r="EP273" s="28"/>
      <c r="EQ273" s="28"/>
      <c r="ER273" s="28"/>
      <c r="ES273" s="28"/>
      <c r="ET273" s="28"/>
      <c r="EU273" s="28"/>
      <c r="EV273" s="28"/>
      <c r="EW273" s="28"/>
    </row>
    <row r="274" spans="1:153" ht="14" x14ac:dyDescent="0.2">
      <c r="A274" s="28" t="s">
        <v>232</v>
      </c>
      <c r="B274" s="28" t="s">
        <v>358</v>
      </c>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c r="AJ274" s="28"/>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28"/>
      <c r="DO274" s="28"/>
      <c r="DP274" s="28"/>
      <c r="DQ274" s="28"/>
      <c r="DR274" s="28"/>
      <c r="DS274" s="28"/>
      <c r="DT274" s="28"/>
      <c r="DU274" s="28"/>
      <c r="DV274" s="28"/>
      <c r="DW274" s="28"/>
      <c r="DX274" s="28"/>
      <c r="DY274" s="28"/>
      <c r="DZ274" s="28"/>
      <c r="EA274" s="28"/>
      <c r="EB274" s="28"/>
      <c r="EC274" s="28"/>
      <c r="ED274" s="28"/>
      <c r="EE274" s="28"/>
      <c r="EF274" s="28"/>
      <c r="EG274" s="28"/>
      <c r="EH274" s="28"/>
      <c r="EI274" s="28"/>
      <c r="EJ274" s="28"/>
      <c r="EK274" s="28"/>
      <c r="EL274" s="28"/>
      <c r="EM274" s="28"/>
      <c r="EN274" s="28"/>
      <c r="EO274" s="28"/>
      <c r="EP274" s="28"/>
      <c r="EQ274" s="28"/>
      <c r="ER274" s="28"/>
      <c r="ES274" s="28"/>
      <c r="ET274" s="28"/>
      <c r="EU274" s="28"/>
      <c r="EV274" s="28"/>
      <c r="EW274" s="28"/>
    </row>
    <row r="275" spans="1:153" ht="14" x14ac:dyDescent="0.2">
      <c r="A275" s="28" t="s">
        <v>233</v>
      </c>
      <c r="B275" s="28" t="s">
        <v>355</v>
      </c>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c r="AJ275" s="28"/>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28"/>
      <c r="DO275" s="28"/>
      <c r="DP275" s="28"/>
      <c r="DQ275" s="28"/>
      <c r="DR275" s="28"/>
      <c r="DS275" s="28"/>
      <c r="DT275" s="28"/>
      <c r="DU275" s="28"/>
      <c r="DV275" s="28"/>
      <c r="DW275" s="28"/>
      <c r="DX275" s="28"/>
      <c r="DY275" s="28"/>
      <c r="DZ275" s="28"/>
      <c r="EA275" s="28"/>
      <c r="EB275" s="28"/>
      <c r="EC275" s="28"/>
      <c r="ED275" s="28"/>
      <c r="EE275" s="28"/>
      <c r="EF275" s="28"/>
      <c r="EG275" s="28"/>
      <c r="EH275" s="28"/>
      <c r="EI275" s="28"/>
      <c r="EJ275" s="28"/>
      <c r="EK275" s="28"/>
      <c r="EL275" s="28"/>
      <c r="EM275" s="28"/>
      <c r="EN275" s="28"/>
      <c r="EO275" s="28"/>
      <c r="EP275" s="28"/>
      <c r="EQ275" s="28"/>
      <c r="ER275" s="28"/>
      <c r="ES275" s="28"/>
      <c r="ET275" s="28"/>
      <c r="EU275" s="28"/>
      <c r="EV275" s="28"/>
      <c r="EW275" s="28"/>
    </row>
    <row r="276" spans="1:153" ht="14" x14ac:dyDescent="0.2">
      <c r="A276" s="28" t="s">
        <v>234</v>
      </c>
      <c r="B276" s="28" t="s">
        <v>357</v>
      </c>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28"/>
      <c r="DO276" s="28"/>
      <c r="DP276" s="28"/>
      <c r="DQ276" s="28"/>
      <c r="DR276" s="28"/>
      <c r="DS276" s="28"/>
      <c r="DT276" s="28"/>
      <c r="DU276" s="28"/>
      <c r="DV276" s="28"/>
      <c r="DW276" s="28"/>
      <c r="DX276" s="28"/>
      <c r="DY276" s="28"/>
      <c r="DZ276" s="28"/>
      <c r="EA276" s="28"/>
      <c r="EB276" s="28"/>
      <c r="EC276" s="28"/>
      <c r="ED276" s="28"/>
      <c r="EE276" s="28"/>
      <c r="EF276" s="28"/>
      <c r="EG276" s="28"/>
      <c r="EH276" s="28"/>
      <c r="EI276" s="28"/>
      <c r="EJ276" s="28"/>
      <c r="EK276" s="28"/>
      <c r="EL276" s="28"/>
      <c r="EM276" s="28"/>
      <c r="EN276" s="28"/>
      <c r="EO276" s="28"/>
      <c r="EP276" s="28"/>
      <c r="EQ276" s="28"/>
      <c r="ER276" s="28"/>
      <c r="ES276" s="28"/>
      <c r="ET276" s="28"/>
      <c r="EU276" s="28"/>
      <c r="EV276" s="28"/>
      <c r="EW276" s="28"/>
    </row>
    <row r="277" spans="1:153" ht="14" x14ac:dyDescent="0.2">
      <c r="A277" s="28" t="s">
        <v>235</v>
      </c>
      <c r="B277" s="28" t="s">
        <v>358</v>
      </c>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28"/>
      <c r="DO277" s="28"/>
      <c r="DP277" s="28"/>
      <c r="DQ277" s="28"/>
      <c r="DR277" s="28"/>
      <c r="DS277" s="28"/>
      <c r="DT277" s="28"/>
      <c r="DU277" s="28"/>
      <c r="DV277" s="28"/>
      <c r="DW277" s="28"/>
      <c r="DX277" s="28"/>
      <c r="DY277" s="28"/>
      <c r="DZ277" s="28"/>
      <c r="EA277" s="28"/>
      <c r="EB277" s="28"/>
      <c r="EC277" s="28"/>
      <c r="ED277" s="28"/>
      <c r="EE277" s="28"/>
      <c r="EF277" s="28"/>
      <c r="EG277" s="28"/>
      <c r="EH277" s="28"/>
      <c r="EI277" s="28"/>
      <c r="EJ277" s="28"/>
      <c r="EK277" s="28"/>
      <c r="EL277" s="28"/>
      <c r="EM277" s="28"/>
      <c r="EN277" s="28"/>
      <c r="EO277" s="28"/>
      <c r="EP277" s="28"/>
      <c r="EQ277" s="28"/>
      <c r="ER277" s="28"/>
      <c r="ES277" s="28"/>
      <c r="ET277" s="28"/>
      <c r="EU277" s="28"/>
      <c r="EV277" s="28"/>
      <c r="EW277" s="28"/>
    </row>
    <row r="278" spans="1:153" ht="14" x14ac:dyDescent="0.2">
      <c r="A278" s="28" t="s">
        <v>236</v>
      </c>
      <c r="B278" s="28" t="s">
        <v>355</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28"/>
      <c r="DO278" s="28"/>
      <c r="DP278" s="28"/>
      <c r="DQ278" s="28"/>
      <c r="DR278" s="28"/>
      <c r="DS278" s="28"/>
      <c r="DT278" s="28"/>
      <c r="DU278" s="28"/>
      <c r="DV278" s="28"/>
      <c r="DW278" s="28"/>
      <c r="DX278" s="28"/>
      <c r="DY278" s="28"/>
      <c r="DZ278" s="28"/>
      <c r="EA278" s="28"/>
      <c r="EB278" s="28"/>
      <c r="EC278" s="28"/>
      <c r="ED278" s="28"/>
      <c r="EE278" s="28"/>
      <c r="EF278" s="28"/>
      <c r="EG278" s="28"/>
      <c r="EH278" s="28"/>
      <c r="EI278" s="28"/>
      <c r="EJ278" s="28"/>
      <c r="EK278" s="28"/>
      <c r="EL278" s="28"/>
      <c r="EM278" s="28"/>
      <c r="EN278" s="28"/>
      <c r="EO278" s="28"/>
      <c r="EP278" s="28"/>
      <c r="EQ278" s="28"/>
      <c r="ER278" s="28"/>
      <c r="ES278" s="28"/>
      <c r="ET278" s="28"/>
      <c r="EU278" s="28"/>
      <c r="EV278" s="28"/>
      <c r="EW278" s="28"/>
    </row>
    <row r="279" spans="1:153" ht="14" x14ac:dyDescent="0.2">
      <c r="A279" s="28" t="s">
        <v>237</v>
      </c>
      <c r="B279" s="28" t="s">
        <v>357</v>
      </c>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28"/>
      <c r="DO279" s="28"/>
      <c r="DP279" s="28"/>
      <c r="DQ279" s="28"/>
      <c r="DR279" s="28"/>
      <c r="DS279" s="28"/>
      <c r="DT279" s="28"/>
      <c r="DU279" s="28"/>
      <c r="DV279" s="28"/>
      <c r="DW279" s="28"/>
      <c r="DX279" s="28"/>
      <c r="DY279" s="28"/>
      <c r="DZ279" s="28"/>
      <c r="EA279" s="28"/>
      <c r="EB279" s="28"/>
      <c r="EC279" s="28"/>
      <c r="ED279" s="28"/>
      <c r="EE279" s="28"/>
      <c r="EF279" s="28"/>
      <c r="EG279" s="28"/>
      <c r="EH279" s="28"/>
      <c r="EI279" s="28"/>
      <c r="EJ279" s="28"/>
      <c r="EK279" s="28"/>
      <c r="EL279" s="28"/>
      <c r="EM279" s="28"/>
      <c r="EN279" s="28"/>
      <c r="EO279" s="28"/>
      <c r="EP279" s="28"/>
      <c r="EQ279" s="28"/>
      <c r="ER279" s="28"/>
      <c r="ES279" s="28"/>
      <c r="ET279" s="28"/>
      <c r="EU279" s="28"/>
      <c r="EV279" s="28"/>
      <c r="EW279" s="28"/>
    </row>
    <row r="280" spans="1:153" ht="14" x14ac:dyDescent="0.2">
      <c r="A280" s="28" t="s">
        <v>238</v>
      </c>
      <c r="B280" s="28" t="s">
        <v>358</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28"/>
      <c r="DO280" s="28"/>
      <c r="DP280" s="28"/>
      <c r="DQ280" s="28"/>
      <c r="DR280" s="28"/>
      <c r="DS280" s="28"/>
      <c r="DT280" s="28"/>
      <c r="DU280" s="28"/>
      <c r="DV280" s="28"/>
      <c r="DW280" s="28"/>
      <c r="DX280" s="28"/>
      <c r="DY280" s="28"/>
      <c r="DZ280" s="28"/>
      <c r="EA280" s="28"/>
      <c r="EB280" s="28"/>
      <c r="EC280" s="28"/>
      <c r="ED280" s="28"/>
      <c r="EE280" s="28"/>
      <c r="EF280" s="28"/>
      <c r="EG280" s="28"/>
      <c r="EH280" s="28"/>
      <c r="EI280" s="28"/>
      <c r="EJ280" s="28"/>
      <c r="EK280" s="28"/>
      <c r="EL280" s="28"/>
      <c r="EM280" s="28"/>
      <c r="EN280" s="28"/>
      <c r="EO280" s="28"/>
      <c r="EP280" s="28"/>
      <c r="EQ280" s="28"/>
      <c r="ER280" s="28"/>
      <c r="ES280" s="28"/>
      <c r="ET280" s="28"/>
      <c r="EU280" s="28"/>
      <c r="EV280" s="28"/>
      <c r="EW280" s="28"/>
    </row>
    <row r="281" spans="1:153" ht="14" x14ac:dyDescent="0.2">
      <c r="A281" s="28" t="s">
        <v>239</v>
      </c>
      <c r="B281" s="28" t="s">
        <v>355</v>
      </c>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28"/>
      <c r="DO281" s="28"/>
      <c r="DP281" s="28"/>
      <c r="DQ281" s="28"/>
      <c r="DR281" s="28"/>
      <c r="DS281" s="28"/>
      <c r="DT281" s="28"/>
      <c r="DU281" s="28"/>
      <c r="DV281" s="28"/>
      <c r="DW281" s="28"/>
      <c r="DX281" s="28"/>
      <c r="DY281" s="28"/>
      <c r="DZ281" s="28"/>
      <c r="EA281" s="28"/>
      <c r="EB281" s="28"/>
      <c r="EC281" s="28"/>
      <c r="ED281" s="28"/>
      <c r="EE281" s="28"/>
      <c r="EF281" s="28"/>
      <c r="EG281" s="28"/>
      <c r="EH281" s="28"/>
      <c r="EI281" s="28"/>
      <c r="EJ281" s="28"/>
      <c r="EK281" s="28"/>
      <c r="EL281" s="28"/>
      <c r="EM281" s="28"/>
      <c r="EN281" s="28"/>
      <c r="EO281" s="28"/>
      <c r="EP281" s="28"/>
      <c r="EQ281" s="28"/>
      <c r="ER281" s="28"/>
      <c r="ES281" s="28"/>
      <c r="ET281" s="28"/>
      <c r="EU281" s="28"/>
      <c r="EV281" s="28"/>
      <c r="EW281" s="28"/>
    </row>
    <row r="282" spans="1:153" ht="14" x14ac:dyDescent="0.2">
      <c r="A282" s="28" t="s">
        <v>240</v>
      </c>
      <c r="B282" s="28" t="s">
        <v>357</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28"/>
      <c r="DO282" s="28"/>
      <c r="DP282" s="28"/>
      <c r="DQ282" s="28"/>
      <c r="DR282" s="28"/>
      <c r="DS282" s="28"/>
      <c r="DT282" s="28"/>
      <c r="DU282" s="28"/>
      <c r="DV282" s="28"/>
      <c r="DW282" s="28"/>
      <c r="DX282" s="28"/>
      <c r="DY282" s="28"/>
      <c r="DZ282" s="28"/>
      <c r="EA282" s="28"/>
      <c r="EB282" s="28"/>
      <c r="EC282" s="28"/>
      <c r="ED282" s="28"/>
      <c r="EE282" s="28"/>
      <c r="EF282" s="28"/>
      <c r="EG282" s="28"/>
      <c r="EH282" s="28"/>
      <c r="EI282" s="28"/>
      <c r="EJ282" s="28"/>
      <c r="EK282" s="28"/>
      <c r="EL282" s="28"/>
      <c r="EM282" s="28"/>
      <c r="EN282" s="28"/>
      <c r="EO282" s="28"/>
      <c r="EP282" s="28"/>
      <c r="EQ282" s="28"/>
      <c r="ER282" s="28"/>
      <c r="ES282" s="28"/>
      <c r="ET282" s="28"/>
      <c r="EU282" s="28"/>
      <c r="EV282" s="28"/>
      <c r="EW282" s="28"/>
    </row>
    <row r="283" spans="1:153" ht="14" x14ac:dyDescent="0.2">
      <c r="A283" s="28" t="s">
        <v>241</v>
      </c>
      <c r="B283" s="28" t="s">
        <v>358</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c r="DK283" s="28"/>
      <c r="DL283" s="28"/>
      <c r="DM283" s="28"/>
      <c r="DN283" s="28"/>
      <c r="DO283" s="28"/>
      <c r="DP283" s="28"/>
      <c r="DQ283" s="28"/>
      <c r="DR283" s="28"/>
      <c r="DS283" s="28"/>
      <c r="DT283" s="28"/>
      <c r="DU283" s="28"/>
      <c r="DV283" s="28"/>
      <c r="DW283" s="28"/>
      <c r="DX283" s="28"/>
      <c r="DY283" s="28"/>
      <c r="DZ283" s="28"/>
      <c r="EA283" s="28"/>
      <c r="EB283" s="28"/>
      <c r="EC283" s="28"/>
      <c r="ED283" s="28"/>
      <c r="EE283" s="28"/>
      <c r="EF283" s="28"/>
      <c r="EG283" s="28"/>
      <c r="EH283" s="28"/>
      <c r="EI283" s="28"/>
      <c r="EJ283" s="28"/>
      <c r="EK283" s="28"/>
      <c r="EL283" s="28"/>
      <c r="EM283" s="28"/>
      <c r="EN283" s="28"/>
      <c r="EO283" s="28"/>
      <c r="EP283" s="28"/>
      <c r="EQ283" s="28"/>
      <c r="ER283" s="28"/>
      <c r="ES283" s="28"/>
      <c r="ET283" s="28"/>
      <c r="EU283" s="28"/>
      <c r="EV283" s="28"/>
      <c r="EW283" s="28"/>
    </row>
    <row r="284" spans="1:153" ht="14" x14ac:dyDescent="0.2">
      <c r="A284" s="28" t="s">
        <v>242</v>
      </c>
      <c r="B284" s="28" t="s">
        <v>355</v>
      </c>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c r="AM284" s="28"/>
      <c r="AN284" s="28"/>
      <c r="AO284" s="28"/>
      <c r="AP284" s="28"/>
      <c r="AQ284" s="28"/>
      <c r="AR284" s="28"/>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c r="DK284" s="28"/>
      <c r="DL284" s="28"/>
      <c r="DM284" s="28"/>
      <c r="DN284" s="28"/>
      <c r="DO284" s="28"/>
      <c r="DP284" s="28"/>
      <c r="DQ284" s="28"/>
      <c r="DR284" s="28"/>
      <c r="DS284" s="28"/>
      <c r="DT284" s="28"/>
      <c r="DU284" s="28"/>
      <c r="DV284" s="28"/>
      <c r="DW284" s="28"/>
      <c r="DX284" s="28"/>
      <c r="DY284" s="28"/>
      <c r="DZ284" s="28"/>
      <c r="EA284" s="28"/>
      <c r="EB284" s="28"/>
      <c r="EC284" s="28"/>
      <c r="ED284" s="28"/>
      <c r="EE284" s="28"/>
      <c r="EF284" s="28"/>
      <c r="EG284" s="28"/>
      <c r="EH284" s="28"/>
      <c r="EI284" s="28"/>
      <c r="EJ284" s="28"/>
      <c r="EK284" s="28"/>
      <c r="EL284" s="28"/>
      <c r="EM284" s="28"/>
      <c r="EN284" s="28"/>
      <c r="EO284" s="28"/>
      <c r="EP284" s="28"/>
      <c r="EQ284" s="28"/>
      <c r="ER284" s="28"/>
      <c r="ES284" s="28"/>
      <c r="ET284" s="28"/>
      <c r="EU284" s="28"/>
      <c r="EV284" s="28"/>
      <c r="EW284" s="28"/>
    </row>
    <row r="285" spans="1:153" ht="14" x14ac:dyDescent="0.2">
      <c r="A285" s="28" t="s">
        <v>243</v>
      </c>
      <c r="B285" s="28" t="s">
        <v>357</v>
      </c>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c r="AJ285" s="28"/>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28"/>
      <c r="DJ285" s="28"/>
      <c r="DK285" s="28"/>
      <c r="DL285" s="28"/>
      <c r="DM285" s="28"/>
      <c r="DN285" s="28"/>
      <c r="DO285" s="28"/>
      <c r="DP285" s="28"/>
      <c r="DQ285" s="28"/>
      <c r="DR285" s="28"/>
      <c r="DS285" s="28"/>
      <c r="DT285" s="28"/>
      <c r="DU285" s="28"/>
      <c r="DV285" s="28"/>
      <c r="DW285" s="28"/>
      <c r="DX285" s="28"/>
      <c r="DY285" s="28"/>
      <c r="DZ285" s="28"/>
      <c r="EA285" s="28"/>
      <c r="EB285" s="28"/>
      <c r="EC285" s="28"/>
      <c r="ED285" s="28"/>
      <c r="EE285" s="28"/>
      <c r="EF285" s="28"/>
      <c r="EG285" s="28"/>
      <c r="EH285" s="28"/>
      <c r="EI285" s="28"/>
      <c r="EJ285" s="28"/>
      <c r="EK285" s="28"/>
      <c r="EL285" s="28"/>
      <c r="EM285" s="28"/>
      <c r="EN285" s="28"/>
      <c r="EO285" s="28"/>
      <c r="EP285" s="28"/>
      <c r="EQ285" s="28"/>
      <c r="ER285" s="28"/>
      <c r="ES285" s="28"/>
      <c r="ET285" s="28"/>
      <c r="EU285" s="28"/>
      <c r="EV285" s="28"/>
      <c r="EW285" s="28"/>
    </row>
    <row r="286" spans="1:153" ht="14" x14ac:dyDescent="0.2">
      <c r="A286" s="28" t="s">
        <v>244</v>
      </c>
      <c r="B286" s="28" t="s">
        <v>358</v>
      </c>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c r="AJ286" s="28"/>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8"/>
      <c r="CT286" s="28"/>
      <c r="CU286" s="28"/>
      <c r="CV286" s="28"/>
      <c r="CW286" s="28"/>
      <c r="CX286" s="28"/>
      <c r="CY286" s="28"/>
      <c r="CZ286" s="28"/>
      <c r="DA286" s="28"/>
      <c r="DB286" s="28"/>
      <c r="DC286" s="28"/>
      <c r="DD286" s="28"/>
      <c r="DE286" s="28"/>
      <c r="DF286" s="28"/>
      <c r="DG286" s="28"/>
      <c r="DH286" s="28"/>
      <c r="DI286" s="28"/>
      <c r="DJ286" s="28"/>
      <c r="DK286" s="28"/>
      <c r="DL286" s="28"/>
      <c r="DM286" s="28"/>
      <c r="DN286" s="28"/>
      <c r="DO286" s="28"/>
      <c r="DP286" s="28"/>
      <c r="DQ286" s="28"/>
      <c r="DR286" s="28"/>
      <c r="DS286" s="28"/>
      <c r="DT286" s="28"/>
      <c r="DU286" s="28"/>
      <c r="DV286" s="28"/>
      <c r="DW286" s="28"/>
      <c r="DX286" s="28"/>
      <c r="DY286" s="28"/>
      <c r="DZ286" s="28"/>
      <c r="EA286" s="28"/>
      <c r="EB286" s="28"/>
      <c r="EC286" s="28"/>
      <c r="ED286" s="28"/>
      <c r="EE286" s="28"/>
      <c r="EF286" s="28"/>
      <c r="EG286" s="28"/>
      <c r="EH286" s="28"/>
      <c r="EI286" s="28"/>
      <c r="EJ286" s="28"/>
      <c r="EK286" s="28"/>
      <c r="EL286" s="28"/>
      <c r="EM286" s="28"/>
      <c r="EN286" s="28"/>
      <c r="EO286" s="28"/>
      <c r="EP286" s="28"/>
      <c r="EQ286" s="28"/>
      <c r="ER286" s="28"/>
      <c r="ES286" s="28"/>
      <c r="ET286" s="28"/>
      <c r="EU286" s="28"/>
      <c r="EV286" s="28"/>
      <c r="EW286" s="28"/>
    </row>
    <row r="287" spans="1:153" ht="14" x14ac:dyDescent="0.2">
      <c r="A287" s="28" t="s">
        <v>245</v>
      </c>
      <c r="B287" s="28" t="s">
        <v>355</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28"/>
      <c r="DJ287" s="28"/>
      <c r="DK287" s="28"/>
      <c r="DL287" s="28"/>
      <c r="DM287" s="28"/>
      <c r="DN287" s="28"/>
      <c r="DO287" s="28"/>
      <c r="DP287" s="28"/>
      <c r="DQ287" s="28"/>
      <c r="DR287" s="28"/>
      <c r="DS287" s="28"/>
      <c r="DT287" s="28"/>
      <c r="DU287" s="28"/>
      <c r="DV287" s="28"/>
      <c r="DW287" s="28"/>
      <c r="DX287" s="28"/>
      <c r="DY287" s="28"/>
      <c r="DZ287" s="28"/>
      <c r="EA287" s="28"/>
      <c r="EB287" s="28"/>
      <c r="EC287" s="28"/>
      <c r="ED287" s="28"/>
      <c r="EE287" s="28"/>
      <c r="EF287" s="28"/>
      <c r="EG287" s="28"/>
      <c r="EH287" s="28"/>
      <c r="EI287" s="28"/>
      <c r="EJ287" s="28"/>
      <c r="EK287" s="28"/>
      <c r="EL287" s="28"/>
      <c r="EM287" s="28"/>
      <c r="EN287" s="28"/>
      <c r="EO287" s="28"/>
      <c r="EP287" s="28"/>
      <c r="EQ287" s="28"/>
      <c r="ER287" s="28"/>
      <c r="ES287" s="28"/>
      <c r="ET287" s="28"/>
      <c r="EU287" s="28"/>
      <c r="EV287" s="28"/>
      <c r="EW287" s="28"/>
    </row>
    <row r="288" spans="1:153" ht="14" x14ac:dyDescent="0.2">
      <c r="A288" s="28" t="s">
        <v>246</v>
      </c>
      <c r="B288" s="28" t="s">
        <v>357</v>
      </c>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c r="AQ288" s="28"/>
      <c r="AR288" s="28"/>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28"/>
      <c r="DO288" s="28"/>
      <c r="DP288" s="28"/>
      <c r="DQ288" s="28"/>
      <c r="DR288" s="28"/>
      <c r="DS288" s="28"/>
      <c r="DT288" s="28"/>
      <c r="DU288" s="28"/>
      <c r="DV288" s="28"/>
      <c r="DW288" s="28"/>
      <c r="DX288" s="28"/>
      <c r="DY288" s="28"/>
      <c r="DZ288" s="28"/>
      <c r="EA288" s="28"/>
      <c r="EB288" s="28"/>
      <c r="EC288" s="28"/>
      <c r="ED288" s="28"/>
      <c r="EE288" s="28"/>
      <c r="EF288" s="28"/>
      <c r="EG288" s="28"/>
      <c r="EH288" s="28"/>
      <c r="EI288" s="28"/>
      <c r="EJ288" s="28"/>
      <c r="EK288" s="28"/>
      <c r="EL288" s="28"/>
      <c r="EM288" s="28"/>
      <c r="EN288" s="28"/>
      <c r="EO288" s="28"/>
      <c r="EP288" s="28"/>
      <c r="EQ288" s="28"/>
      <c r="ER288" s="28"/>
      <c r="ES288" s="28"/>
      <c r="ET288" s="28"/>
      <c r="EU288" s="28"/>
      <c r="EV288" s="28"/>
      <c r="EW288" s="28"/>
    </row>
    <row r="289" spans="1:153" ht="14" x14ac:dyDescent="0.2">
      <c r="A289" s="28" t="s">
        <v>247</v>
      </c>
      <c r="B289" s="28" t="s">
        <v>358</v>
      </c>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c r="AJ289" s="28"/>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28"/>
      <c r="DO289" s="28"/>
      <c r="DP289" s="28"/>
      <c r="DQ289" s="28"/>
      <c r="DR289" s="28"/>
      <c r="DS289" s="28"/>
      <c r="DT289" s="28"/>
      <c r="DU289" s="28"/>
      <c r="DV289" s="28"/>
      <c r="DW289" s="28"/>
      <c r="DX289" s="28"/>
      <c r="DY289" s="28"/>
      <c r="DZ289" s="28"/>
      <c r="EA289" s="28"/>
      <c r="EB289" s="28"/>
      <c r="EC289" s="28"/>
      <c r="ED289" s="28"/>
      <c r="EE289" s="28"/>
      <c r="EF289" s="28"/>
      <c r="EG289" s="28"/>
      <c r="EH289" s="28"/>
      <c r="EI289" s="28"/>
      <c r="EJ289" s="28"/>
      <c r="EK289" s="28"/>
      <c r="EL289" s="28"/>
      <c r="EM289" s="28"/>
      <c r="EN289" s="28"/>
      <c r="EO289" s="28"/>
      <c r="EP289" s="28"/>
      <c r="EQ289" s="28"/>
      <c r="ER289" s="28"/>
      <c r="ES289" s="28"/>
      <c r="ET289" s="28"/>
      <c r="EU289" s="28"/>
      <c r="EV289" s="28"/>
      <c r="EW289" s="28"/>
    </row>
    <row r="290" spans="1:153" ht="14" x14ac:dyDescent="0.2">
      <c r="A290" s="28" t="s">
        <v>248</v>
      </c>
      <c r="B290" s="28" t="s">
        <v>355</v>
      </c>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c r="AJ290" s="28"/>
      <c r="AK290" s="28"/>
      <c r="AL290" s="28"/>
      <c r="AM290" s="28"/>
      <c r="AN290" s="28"/>
      <c r="AO290" s="28"/>
      <c r="AP290" s="28"/>
      <c r="AQ290" s="28"/>
      <c r="AR290" s="28"/>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28"/>
      <c r="DO290" s="28"/>
      <c r="DP290" s="28"/>
      <c r="DQ290" s="28"/>
      <c r="DR290" s="28"/>
      <c r="DS290" s="28"/>
      <c r="DT290" s="28"/>
      <c r="DU290" s="28"/>
      <c r="DV290" s="28"/>
      <c r="DW290" s="28"/>
      <c r="DX290" s="28"/>
      <c r="DY290" s="28"/>
      <c r="DZ290" s="28"/>
      <c r="EA290" s="28"/>
      <c r="EB290" s="28"/>
      <c r="EC290" s="28"/>
      <c r="ED290" s="28"/>
      <c r="EE290" s="28"/>
      <c r="EF290" s="28"/>
      <c r="EG290" s="28"/>
      <c r="EH290" s="28"/>
      <c r="EI290" s="28"/>
      <c r="EJ290" s="28"/>
      <c r="EK290" s="28"/>
      <c r="EL290" s="28"/>
      <c r="EM290" s="28"/>
      <c r="EN290" s="28"/>
      <c r="EO290" s="28"/>
      <c r="EP290" s="28"/>
      <c r="EQ290" s="28"/>
      <c r="ER290" s="28"/>
      <c r="ES290" s="28"/>
      <c r="ET290" s="28"/>
      <c r="EU290" s="28"/>
      <c r="EV290" s="28"/>
      <c r="EW290" s="28"/>
    </row>
    <row r="291" spans="1:153" ht="14" x14ac:dyDescent="0.2">
      <c r="A291" s="28" t="s">
        <v>249</v>
      </c>
      <c r="B291" s="28" t="s">
        <v>357</v>
      </c>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c r="AJ291" s="28"/>
      <c r="AK291" s="28"/>
      <c r="AL291" s="28"/>
      <c r="AM291" s="28"/>
      <c r="AN291" s="28"/>
      <c r="AO291" s="28"/>
      <c r="AP291" s="28"/>
      <c r="AQ291" s="28"/>
      <c r="AR291" s="28"/>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28"/>
      <c r="DO291" s="28"/>
      <c r="DP291" s="28"/>
      <c r="DQ291" s="28"/>
      <c r="DR291" s="28"/>
      <c r="DS291" s="28"/>
      <c r="DT291" s="28"/>
      <c r="DU291" s="28"/>
      <c r="DV291" s="28"/>
      <c r="DW291" s="28"/>
      <c r="DX291" s="28"/>
      <c r="DY291" s="28"/>
      <c r="DZ291" s="28"/>
      <c r="EA291" s="28"/>
      <c r="EB291" s="28"/>
      <c r="EC291" s="28"/>
      <c r="ED291" s="28"/>
      <c r="EE291" s="28"/>
      <c r="EF291" s="28"/>
      <c r="EG291" s="28"/>
      <c r="EH291" s="28"/>
      <c r="EI291" s="28"/>
      <c r="EJ291" s="28"/>
      <c r="EK291" s="28"/>
      <c r="EL291" s="28"/>
      <c r="EM291" s="28"/>
      <c r="EN291" s="28"/>
      <c r="EO291" s="28"/>
      <c r="EP291" s="28"/>
      <c r="EQ291" s="28"/>
      <c r="ER291" s="28"/>
      <c r="ES291" s="28"/>
      <c r="ET291" s="28"/>
      <c r="EU291" s="28"/>
      <c r="EV291" s="28"/>
      <c r="EW291" s="28"/>
    </row>
    <row r="292" spans="1:153" ht="14" x14ac:dyDescent="0.2">
      <c r="A292" s="28" t="s">
        <v>250</v>
      </c>
      <c r="B292" s="28" t="s">
        <v>358</v>
      </c>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c r="AJ292" s="28"/>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28"/>
      <c r="DO292" s="28"/>
      <c r="DP292" s="28"/>
      <c r="DQ292" s="28"/>
      <c r="DR292" s="28"/>
      <c r="DS292" s="28"/>
      <c r="DT292" s="28"/>
      <c r="DU292" s="28"/>
      <c r="DV292" s="28"/>
      <c r="DW292" s="28"/>
      <c r="DX292" s="28"/>
      <c r="DY292" s="28"/>
      <c r="DZ292" s="28"/>
      <c r="EA292" s="28"/>
      <c r="EB292" s="28"/>
      <c r="EC292" s="28"/>
      <c r="ED292" s="28"/>
      <c r="EE292" s="28"/>
      <c r="EF292" s="28"/>
      <c r="EG292" s="28"/>
      <c r="EH292" s="28"/>
      <c r="EI292" s="28"/>
      <c r="EJ292" s="28"/>
      <c r="EK292" s="28"/>
      <c r="EL292" s="28"/>
      <c r="EM292" s="28"/>
      <c r="EN292" s="28"/>
      <c r="EO292" s="28"/>
      <c r="EP292" s="28"/>
      <c r="EQ292" s="28"/>
      <c r="ER292" s="28"/>
      <c r="ES292" s="28"/>
      <c r="ET292" s="28"/>
      <c r="EU292" s="28"/>
      <c r="EV292" s="28"/>
      <c r="EW292" s="28"/>
    </row>
    <row r="293" spans="1:153" ht="14" x14ac:dyDescent="0.2">
      <c r="A293" s="28" t="s">
        <v>251</v>
      </c>
      <c r="B293" s="28" t="s">
        <v>355</v>
      </c>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28"/>
      <c r="DO293" s="28"/>
      <c r="DP293" s="28"/>
      <c r="DQ293" s="28"/>
      <c r="DR293" s="28"/>
      <c r="DS293" s="28"/>
      <c r="DT293" s="28"/>
      <c r="DU293" s="28"/>
      <c r="DV293" s="28"/>
      <c r="DW293" s="28"/>
      <c r="DX293" s="28"/>
      <c r="DY293" s="28"/>
      <c r="DZ293" s="28"/>
      <c r="EA293" s="28"/>
      <c r="EB293" s="28"/>
      <c r="EC293" s="28"/>
      <c r="ED293" s="28"/>
      <c r="EE293" s="28"/>
      <c r="EF293" s="28"/>
      <c r="EG293" s="28"/>
      <c r="EH293" s="28"/>
      <c r="EI293" s="28"/>
      <c r="EJ293" s="28"/>
      <c r="EK293" s="28"/>
      <c r="EL293" s="28"/>
      <c r="EM293" s="28"/>
      <c r="EN293" s="28"/>
      <c r="EO293" s="28"/>
      <c r="EP293" s="28"/>
      <c r="EQ293" s="28"/>
      <c r="ER293" s="28"/>
      <c r="ES293" s="28"/>
      <c r="ET293" s="28"/>
      <c r="EU293" s="28"/>
      <c r="EV293" s="28"/>
      <c r="EW293" s="28"/>
    </row>
    <row r="294" spans="1:153" ht="14" x14ac:dyDescent="0.2">
      <c r="A294" s="28" t="s">
        <v>252</v>
      </c>
      <c r="B294" s="28" t="s">
        <v>357</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c r="AQ294" s="28"/>
      <c r="AR294" s="28"/>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28"/>
      <c r="DO294" s="28"/>
      <c r="DP294" s="28"/>
      <c r="DQ294" s="28"/>
      <c r="DR294" s="28"/>
      <c r="DS294" s="28"/>
      <c r="DT294" s="28"/>
      <c r="DU294" s="28"/>
      <c r="DV294" s="28"/>
      <c r="DW294" s="28"/>
      <c r="DX294" s="28"/>
      <c r="DY294" s="28"/>
      <c r="DZ294" s="28"/>
      <c r="EA294" s="28"/>
      <c r="EB294" s="28"/>
      <c r="EC294" s="28"/>
      <c r="ED294" s="28"/>
      <c r="EE294" s="28"/>
      <c r="EF294" s="28"/>
      <c r="EG294" s="28"/>
      <c r="EH294" s="28"/>
      <c r="EI294" s="28"/>
      <c r="EJ294" s="28"/>
      <c r="EK294" s="28"/>
      <c r="EL294" s="28"/>
      <c r="EM294" s="28"/>
      <c r="EN294" s="28"/>
      <c r="EO294" s="28"/>
      <c r="EP294" s="28"/>
      <c r="EQ294" s="28"/>
      <c r="ER294" s="28"/>
      <c r="ES294" s="28"/>
      <c r="ET294" s="28"/>
      <c r="EU294" s="28"/>
      <c r="EV294" s="28"/>
      <c r="EW294" s="28"/>
    </row>
    <row r="295" spans="1:153" ht="14" x14ac:dyDescent="0.2">
      <c r="A295" s="28" t="s">
        <v>253</v>
      </c>
      <c r="B295" s="28" t="s">
        <v>358</v>
      </c>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c r="AJ295" s="28"/>
      <c r="AK295" s="28"/>
      <c r="AL295" s="28"/>
      <c r="AM295" s="28"/>
      <c r="AN295" s="28"/>
      <c r="AO295" s="28"/>
      <c r="AP295" s="28"/>
      <c r="AQ295" s="28"/>
      <c r="AR295" s="28"/>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28"/>
      <c r="DO295" s="28"/>
      <c r="DP295" s="28"/>
      <c r="DQ295" s="28"/>
      <c r="DR295" s="28"/>
      <c r="DS295" s="28"/>
      <c r="DT295" s="28"/>
      <c r="DU295" s="28"/>
      <c r="DV295" s="28"/>
      <c r="DW295" s="28"/>
      <c r="DX295" s="28"/>
      <c r="DY295" s="28"/>
      <c r="DZ295" s="28"/>
      <c r="EA295" s="28"/>
      <c r="EB295" s="28"/>
      <c r="EC295" s="28"/>
      <c r="ED295" s="28"/>
      <c r="EE295" s="28"/>
      <c r="EF295" s="28"/>
      <c r="EG295" s="28"/>
      <c r="EH295" s="28"/>
      <c r="EI295" s="28"/>
      <c r="EJ295" s="28"/>
      <c r="EK295" s="28"/>
      <c r="EL295" s="28"/>
      <c r="EM295" s="28"/>
      <c r="EN295" s="28"/>
      <c r="EO295" s="28"/>
      <c r="EP295" s="28"/>
      <c r="EQ295" s="28"/>
      <c r="ER295" s="28"/>
      <c r="ES295" s="28"/>
      <c r="ET295" s="28"/>
      <c r="EU295" s="28"/>
      <c r="EV295" s="28"/>
      <c r="EW295" s="28"/>
    </row>
    <row r="296" spans="1:153" ht="14" x14ac:dyDescent="0.2">
      <c r="A296" s="28" t="s">
        <v>254</v>
      </c>
      <c r="B296" s="28" t="s">
        <v>355</v>
      </c>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c r="AJ296" s="28"/>
      <c r="AK296" s="28"/>
      <c r="AL296" s="28"/>
      <c r="AM296" s="28"/>
      <c r="AN296" s="28"/>
      <c r="AO296" s="28"/>
      <c r="AP296" s="28"/>
      <c r="AQ296" s="28"/>
      <c r="AR296" s="28"/>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28"/>
      <c r="DO296" s="28"/>
      <c r="DP296" s="28"/>
      <c r="DQ296" s="28"/>
      <c r="DR296" s="28"/>
      <c r="DS296" s="28"/>
      <c r="DT296" s="28"/>
      <c r="DU296" s="28"/>
      <c r="DV296" s="28"/>
      <c r="DW296" s="28"/>
      <c r="DX296" s="28"/>
      <c r="DY296" s="28"/>
      <c r="DZ296" s="28"/>
      <c r="EA296" s="28"/>
      <c r="EB296" s="28"/>
      <c r="EC296" s="28"/>
      <c r="ED296" s="28"/>
      <c r="EE296" s="28"/>
      <c r="EF296" s="28"/>
      <c r="EG296" s="28"/>
      <c r="EH296" s="28"/>
      <c r="EI296" s="28"/>
      <c r="EJ296" s="28"/>
      <c r="EK296" s="28"/>
      <c r="EL296" s="28"/>
      <c r="EM296" s="28"/>
      <c r="EN296" s="28"/>
      <c r="EO296" s="28"/>
      <c r="EP296" s="28"/>
      <c r="EQ296" s="28"/>
      <c r="ER296" s="28"/>
      <c r="ES296" s="28"/>
      <c r="ET296" s="28"/>
      <c r="EU296" s="28"/>
      <c r="EV296" s="28"/>
      <c r="EW296" s="28"/>
    </row>
    <row r="297" spans="1:153" ht="14" x14ac:dyDescent="0.2">
      <c r="A297" s="28" t="s">
        <v>255</v>
      </c>
      <c r="B297" s="28" t="s">
        <v>357</v>
      </c>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c r="AJ297" s="28"/>
      <c r="AK297" s="28"/>
      <c r="AL297" s="28"/>
      <c r="AM297" s="28"/>
      <c r="AN297" s="28"/>
      <c r="AO297" s="28"/>
      <c r="AP297" s="28"/>
      <c r="AQ297" s="28"/>
      <c r="AR297" s="28"/>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28"/>
      <c r="DO297" s="28"/>
      <c r="DP297" s="28"/>
      <c r="DQ297" s="28"/>
      <c r="DR297" s="28"/>
      <c r="DS297" s="28"/>
      <c r="DT297" s="28"/>
      <c r="DU297" s="28"/>
      <c r="DV297" s="28"/>
      <c r="DW297" s="28"/>
      <c r="DX297" s="28"/>
      <c r="DY297" s="28"/>
      <c r="DZ297" s="28"/>
      <c r="EA297" s="28"/>
      <c r="EB297" s="28"/>
      <c r="EC297" s="28"/>
      <c r="ED297" s="28"/>
      <c r="EE297" s="28"/>
      <c r="EF297" s="28"/>
      <c r="EG297" s="28"/>
      <c r="EH297" s="28"/>
      <c r="EI297" s="28"/>
      <c r="EJ297" s="28"/>
      <c r="EK297" s="28"/>
      <c r="EL297" s="28"/>
      <c r="EM297" s="28"/>
      <c r="EN297" s="28"/>
      <c r="EO297" s="28"/>
      <c r="EP297" s="28"/>
      <c r="EQ297" s="28"/>
      <c r="ER297" s="28"/>
      <c r="ES297" s="28"/>
      <c r="ET297" s="28"/>
      <c r="EU297" s="28"/>
      <c r="EV297" s="28"/>
      <c r="EW297" s="28"/>
    </row>
    <row r="298" spans="1:153" ht="14" x14ac:dyDescent="0.2">
      <c r="A298" s="28" t="s">
        <v>256</v>
      </c>
      <c r="B298" s="28" t="s">
        <v>358</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28"/>
      <c r="DO298" s="28"/>
      <c r="DP298" s="28"/>
      <c r="DQ298" s="28"/>
      <c r="DR298" s="28"/>
      <c r="DS298" s="28"/>
      <c r="DT298" s="28"/>
      <c r="DU298" s="28"/>
      <c r="DV298" s="28"/>
      <c r="DW298" s="28"/>
      <c r="DX298" s="28"/>
      <c r="DY298" s="28"/>
      <c r="DZ298" s="28"/>
      <c r="EA298" s="28"/>
      <c r="EB298" s="28"/>
      <c r="EC298" s="28"/>
      <c r="ED298" s="28"/>
      <c r="EE298" s="28"/>
      <c r="EF298" s="28"/>
      <c r="EG298" s="28"/>
      <c r="EH298" s="28"/>
      <c r="EI298" s="28"/>
      <c r="EJ298" s="28"/>
      <c r="EK298" s="28"/>
      <c r="EL298" s="28"/>
      <c r="EM298" s="28"/>
      <c r="EN298" s="28"/>
      <c r="EO298" s="28"/>
      <c r="EP298" s="28"/>
      <c r="EQ298" s="28"/>
      <c r="ER298" s="28"/>
      <c r="ES298" s="28"/>
      <c r="ET298" s="28"/>
      <c r="EU298" s="28"/>
      <c r="EV298" s="28"/>
      <c r="EW298" s="28"/>
    </row>
    <row r="299" spans="1:153" ht="14" x14ac:dyDescent="0.2">
      <c r="A299" s="28" t="s">
        <v>257</v>
      </c>
      <c r="B299" s="28" t="s">
        <v>355</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c r="AQ299" s="28"/>
      <c r="AR299" s="28"/>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28"/>
      <c r="DO299" s="28"/>
      <c r="DP299" s="28"/>
      <c r="DQ299" s="28"/>
      <c r="DR299" s="28"/>
      <c r="DS299" s="28"/>
      <c r="DT299" s="28"/>
      <c r="DU299" s="28"/>
      <c r="DV299" s="28"/>
      <c r="DW299" s="28"/>
      <c r="DX299" s="28"/>
      <c r="DY299" s="28"/>
      <c r="DZ299" s="28"/>
      <c r="EA299" s="28"/>
      <c r="EB299" s="28"/>
      <c r="EC299" s="28"/>
      <c r="ED299" s="28"/>
      <c r="EE299" s="28"/>
      <c r="EF299" s="28"/>
      <c r="EG299" s="28"/>
      <c r="EH299" s="28"/>
      <c r="EI299" s="28"/>
      <c r="EJ299" s="28"/>
      <c r="EK299" s="28"/>
      <c r="EL299" s="28"/>
      <c r="EM299" s="28"/>
      <c r="EN299" s="28"/>
      <c r="EO299" s="28"/>
      <c r="EP299" s="28"/>
      <c r="EQ299" s="28"/>
      <c r="ER299" s="28"/>
      <c r="ES299" s="28"/>
      <c r="ET299" s="28"/>
      <c r="EU299" s="28"/>
      <c r="EV299" s="28"/>
      <c r="EW299" s="28"/>
    </row>
    <row r="300" spans="1:153" ht="14" x14ac:dyDescent="0.2">
      <c r="A300" s="28" t="s">
        <v>258</v>
      </c>
      <c r="B300" s="28" t="s">
        <v>357</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c r="AQ300" s="28"/>
      <c r="AR300" s="28"/>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28"/>
      <c r="DO300" s="28"/>
      <c r="DP300" s="28"/>
      <c r="DQ300" s="28"/>
      <c r="DR300" s="28"/>
      <c r="DS300" s="28"/>
      <c r="DT300" s="28"/>
      <c r="DU300" s="28"/>
      <c r="DV300" s="28"/>
      <c r="DW300" s="28"/>
      <c r="DX300" s="28"/>
      <c r="DY300" s="28"/>
      <c r="DZ300" s="28"/>
      <c r="EA300" s="28"/>
      <c r="EB300" s="28"/>
      <c r="EC300" s="28"/>
      <c r="ED300" s="28"/>
      <c r="EE300" s="28"/>
      <c r="EF300" s="28"/>
      <c r="EG300" s="28"/>
      <c r="EH300" s="28"/>
      <c r="EI300" s="28"/>
      <c r="EJ300" s="28"/>
      <c r="EK300" s="28"/>
      <c r="EL300" s="28"/>
      <c r="EM300" s="28"/>
      <c r="EN300" s="28"/>
      <c r="EO300" s="28"/>
      <c r="EP300" s="28"/>
      <c r="EQ300" s="28"/>
      <c r="ER300" s="28"/>
      <c r="ES300" s="28"/>
      <c r="ET300" s="28"/>
      <c r="EU300" s="28"/>
      <c r="EV300" s="28"/>
      <c r="EW300" s="28"/>
    </row>
    <row r="301" spans="1:153" ht="14" x14ac:dyDescent="0.2">
      <c r="A301" s="28" t="s">
        <v>259</v>
      </c>
      <c r="B301" s="28" t="s">
        <v>358</v>
      </c>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c r="AJ301" s="28"/>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28"/>
      <c r="DO301" s="28"/>
      <c r="DP301" s="28"/>
      <c r="DQ301" s="28"/>
      <c r="DR301" s="28"/>
      <c r="DS301" s="28"/>
      <c r="DT301" s="28"/>
      <c r="DU301" s="28"/>
      <c r="DV301" s="28"/>
      <c r="DW301" s="28"/>
      <c r="DX301" s="28"/>
      <c r="DY301" s="28"/>
      <c r="DZ301" s="28"/>
      <c r="EA301" s="28"/>
      <c r="EB301" s="28"/>
      <c r="EC301" s="28"/>
      <c r="ED301" s="28"/>
      <c r="EE301" s="28"/>
      <c r="EF301" s="28"/>
      <c r="EG301" s="28"/>
      <c r="EH301" s="28"/>
      <c r="EI301" s="28"/>
      <c r="EJ301" s="28"/>
      <c r="EK301" s="28"/>
      <c r="EL301" s="28"/>
      <c r="EM301" s="28"/>
      <c r="EN301" s="28"/>
      <c r="EO301" s="28"/>
      <c r="EP301" s="28"/>
      <c r="EQ301" s="28"/>
      <c r="ER301" s="28"/>
      <c r="ES301" s="28"/>
      <c r="ET301" s="28"/>
      <c r="EU301" s="28"/>
      <c r="EV301" s="28"/>
      <c r="EW301" s="28"/>
    </row>
    <row r="302" spans="1:153" ht="14" x14ac:dyDescent="0.2">
      <c r="A302" s="28" t="s">
        <v>260</v>
      </c>
      <c r="B302" s="28" t="s">
        <v>355</v>
      </c>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c r="AJ302" s="28"/>
      <c r="AK302" s="28"/>
      <c r="AL302" s="28"/>
      <c r="AM302" s="28"/>
      <c r="AN302" s="28"/>
      <c r="AO302" s="28"/>
      <c r="AP302" s="28"/>
      <c r="AQ302" s="28"/>
      <c r="AR302" s="28"/>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28"/>
      <c r="DO302" s="28"/>
      <c r="DP302" s="28"/>
      <c r="DQ302" s="28"/>
      <c r="DR302" s="28"/>
      <c r="DS302" s="28"/>
      <c r="DT302" s="28"/>
      <c r="DU302" s="28"/>
      <c r="DV302" s="28"/>
      <c r="DW302" s="28"/>
      <c r="DX302" s="28"/>
      <c r="DY302" s="28"/>
      <c r="DZ302" s="28"/>
      <c r="EA302" s="28"/>
      <c r="EB302" s="28"/>
      <c r="EC302" s="28"/>
      <c r="ED302" s="28"/>
      <c r="EE302" s="28"/>
      <c r="EF302" s="28"/>
      <c r="EG302" s="28"/>
      <c r="EH302" s="28"/>
      <c r="EI302" s="28"/>
      <c r="EJ302" s="28"/>
      <c r="EK302" s="28"/>
      <c r="EL302" s="28"/>
      <c r="EM302" s="28"/>
      <c r="EN302" s="28"/>
      <c r="EO302" s="28"/>
      <c r="EP302" s="28"/>
      <c r="EQ302" s="28"/>
      <c r="ER302" s="28"/>
      <c r="ES302" s="28"/>
      <c r="ET302" s="28"/>
      <c r="EU302" s="28"/>
      <c r="EV302" s="28"/>
      <c r="EW302" s="28"/>
    </row>
    <row r="303" spans="1:153" ht="14" x14ac:dyDescent="0.2">
      <c r="A303" s="28" t="s">
        <v>261</v>
      </c>
      <c r="B303" s="28" t="s">
        <v>357</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c r="AQ303" s="28"/>
      <c r="AR303" s="28"/>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28"/>
      <c r="DO303" s="28"/>
      <c r="DP303" s="28"/>
      <c r="DQ303" s="28"/>
      <c r="DR303" s="28"/>
      <c r="DS303" s="28"/>
      <c r="DT303" s="28"/>
      <c r="DU303" s="28"/>
      <c r="DV303" s="28"/>
      <c r="DW303" s="28"/>
      <c r="DX303" s="28"/>
      <c r="DY303" s="28"/>
      <c r="DZ303" s="28"/>
      <c r="EA303" s="28"/>
      <c r="EB303" s="28"/>
      <c r="EC303" s="28"/>
      <c r="ED303" s="28"/>
      <c r="EE303" s="28"/>
      <c r="EF303" s="28"/>
      <c r="EG303" s="28"/>
      <c r="EH303" s="28"/>
      <c r="EI303" s="28"/>
      <c r="EJ303" s="28"/>
      <c r="EK303" s="28"/>
      <c r="EL303" s="28"/>
      <c r="EM303" s="28"/>
      <c r="EN303" s="28"/>
      <c r="EO303" s="28"/>
      <c r="EP303" s="28"/>
      <c r="EQ303" s="28"/>
      <c r="ER303" s="28"/>
      <c r="ES303" s="28"/>
      <c r="ET303" s="28"/>
      <c r="EU303" s="28"/>
      <c r="EV303" s="28"/>
      <c r="EW303" s="28"/>
    </row>
    <row r="304" spans="1:153" ht="14" x14ac:dyDescent="0.2">
      <c r="A304" s="28" t="s">
        <v>262</v>
      </c>
      <c r="B304" s="28" t="s">
        <v>358</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c r="AQ304" s="28"/>
      <c r="AR304" s="28"/>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row>
    <row r="305" spans="1:153" ht="14" x14ac:dyDescent="0.2">
      <c r="A305" s="28" t="s">
        <v>263</v>
      </c>
      <c r="B305" s="28" t="s">
        <v>355</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c r="AQ305" s="28"/>
      <c r="AR305" s="28"/>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row>
    <row r="306" spans="1:153" ht="14" x14ac:dyDescent="0.2">
      <c r="A306" s="28" t="s">
        <v>264</v>
      </c>
      <c r="B306" s="28" t="s">
        <v>357</v>
      </c>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c r="AQ306" s="28"/>
      <c r="AR306" s="28"/>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28"/>
      <c r="DO306" s="28"/>
      <c r="DP306" s="28"/>
      <c r="DQ306" s="28"/>
      <c r="DR306" s="28"/>
      <c r="DS306" s="28"/>
      <c r="DT306" s="28"/>
      <c r="DU306" s="28"/>
      <c r="DV306" s="28"/>
      <c r="DW306" s="28"/>
      <c r="DX306" s="28"/>
      <c r="DY306" s="28"/>
      <c r="DZ306" s="28"/>
      <c r="EA306" s="28"/>
      <c r="EB306" s="28"/>
      <c r="EC306" s="28"/>
      <c r="ED306" s="28"/>
      <c r="EE306" s="28"/>
      <c r="EF306" s="28"/>
      <c r="EG306" s="28"/>
      <c r="EH306" s="28"/>
      <c r="EI306" s="28"/>
      <c r="EJ306" s="28"/>
      <c r="EK306" s="28"/>
      <c r="EL306" s="28"/>
      <c r="EM306" s="28"/>
      <c r="EN306" s="28"/>
      <c r="EO306" s="28"/>
      <c r="EP306" s="28"/>
      <c r="EQ306" s="28"/>
      <c r="ER306" s="28"/>
      <c r="ES306" s="28"/>
      <c r="ET306" s="28"/>
      <c r="EU306" s="28"/>
      <c r="EV306" s="28"/>
      <c r="EW306" s="28"/>
    </row>
    <row r="307" spans="1:153" ht="14" x14ac:dyDescent="0.2">
      <c r="A307" s="28" t="s">
        <v>265</v>
      </c>
      <c r="B307" s="28" t="s">
        <v>358</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c r="AQ307" s="28"/>
      <c r="AR307" s="28"/>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row>
    <row r="308" spans="1:153" ht="14" x14ac:dyDescent="0.2">
      <c r="A308" s="28" t="s">
        <v>266</v>
      </c>
      <c r="B308" s="28" t="s">
        <v>355</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c r="AQ308" s="28"/>
      <c r="AR308" s="28"/>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row>
    <row r="309" spans="1:153" ht="14" x14ac:dyDescent="0.2">
      <c r="A309" s="28" t="s">
        <v>267</v>
      </c>
      <c r="B309" s="28" t="s">
        <v>357</v>
      </c>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28"/>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row>
    <row r="310" spans="1:153" ht="14" x14ac:dyDescent="0.2">
      <c r="A310" s="28" t="s">
        <v>268</v>
      </c>
      <c r="B310" s="28" t="s">
        <v>358</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c r="AQ310" s="28"/>
      <c r="AR310" s="28"/>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row>
    <row r="311" spans="1:153" ht="14" x14ac:dyDescent="0.2">
      <c r="A311" s="28" t="s">
        <v>269</v>
      </c>
      <c r="B311" s="28" t="s">
        <v>355</v>
      </c>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c r="AJ311" s="28"/>
      <c r="AK311" s="28"/>
      <c r="AL311" s="28"/>
      <c r="AM311" s="28"/>
      <c r="AN311" s="28"/>
      <c r="AO311" s="28"/>
      <c r="AP311" s="28"/>
      <c r="AQ311" s="28"/>
      <c r="AR311" s="28"/>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row>
    <row r="312" spans="1:153" ht="14" x14ac:dyDescent="0.2">
      <c r="A312" s="28" t="s">
        <v>270</v>
      </c>
      <c r="B312" s="28" t="s">
        <v>357</v>
      </c>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c r="AJ312" s="28"/>
      <c r="AK312" s="28"/>
      <c r="AL312" s="28"/>
      <c r="AM312" s="28"/>
      <c r="AN312" s="28"/>
      <c r="AO312" s="28"/>
      <c r="AP312" s="28"/>
      <c r="AQ312" s="28"/>
      <c r="AR312" s="28"/>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28"/>
      <c r="DO312" s="28"/>
      <c r="DP312" s="28"/>
      <c r="DQ312" s="28"/>
      <c r="DR312" s="28"/>
      <c r="DS312" s="28"/>
      <c r="DT312" s="28"/>
      <c r="DU312" s="28"/>
      <c r="DV312" s="28"/>
      <c r="DW312" s="28"/>
      <c r="DX312" s="28"/>
      <c r="DY312" s="28"/>
      <c r="DZ312" s="28"/>
      <c r="EA312" s="28"/>
      <c r="EB312" s="28"/>
      <c r="EC312" s="28"/>
      <c r="ED312" s="28"/>
      <c r="EE312" s="28"/>
      <c r="EF312" s="28"/>
      <c r="EG312" s="28"/>
      <c r="EH312" s="28"/>
      <c r="EI312" s="28"/>
      <c r="EJ312" s="28"/>
      <c r="EK312" s="28"/>
      <c r="EL312" s="28"/>
      <c r="EM312" s="28"/>
      <c r="EN312" s="28"/>
      <c r="EO312" s="28"/>
      <c r="EP312" s="28"/>
      <c r="EQ312" s="28"/>
      <c r="ER312" s="28"/>
      <c r="ES312" s="28"/>
      <c r="ET312" s="28"/>
      <c r="EU312" s="28"/>
      <c r="EV312" s="28"/>
      <c r="EW312" s="28"/>
    </row>
    <row r="313" spans="1:153" ht="14" x14ac:dyDescent="0.2">
      <c r="A313" s="28" t="s">
        <v>271</v>
      </c>
      <c r="B313" s="28" t="s">
        <v>358</v>
      </c>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c r="AJ313" s="28"/>
      <c r="AK313" s="28"/>
      <c r="AL313" s="28"/>
      <c r="AM313" s="28"/>
      <c r="AN313" s="28"/>
      <c r="AO313" s="28"/>
      <c r="AP313" s="28"/>
      <c r="AQ313" s="28"/>
      <c r="AR313" s="28"/>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row>
    <row r="314" spans="1:153" ht="14" x14ac:dyDescent="0.2">
      <c r="A314" s="28" t="s">
        <v>272</v>
      </c>
      <c r="B314" s="28" t="s">
        <v>355</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c r="AQ314" s="28"/>
      <c r="AR314" s="28"/>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row>
    <row r="315" spans="1:153" ht="14" x14ac:dyDescent="0.2">
      <c r="A315" s="28" t="s">
        <v>273</v>
      </c>
      <c r="B315" s="28" t="s">
        <v>357</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c r="AQ315" s="28"/>
      <c r="AR315" s="28"/>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28"/>
      <c r="DO315" s="28"/>
      <c r="DP315" s="28"/>
      <c r="DQ315" s="28"/>
      <c r="DR315" s="28"/>
      <c r="DS315" s="28"/>
      <c r="DT315" s="28"/>
      <c r="DU315" s="28"/>
      <c r="DV315" s="28"/>
      <c r="DW315" s="28"/>
      <c r="DX315" s="28"/>
      <c r="DY315" s="28"/>
      <c r="DZ315" s="28"/>
      <c r="EA315" s="28"/>
      <c r="EB315" s="28"/>
      <c r="EC315" s="28"/>
      <c r="ED315" s="28"/>
      <c r="EE315" s="28"/>
      <c r="EF315" s="28"/>
      <c r="EG315" s="28"/>
      <c r="EH315" s="28"/>
      <c r="EI315" s="28"/>
      <c r="EJ315" s="28"/>
      <c r="EK315" s="28"/>
      <c r="EL315" s="28"/>
      <c r="EM315" s="28"/>
      <c r="EN315" s="28"/>
      <c r="EO315" s="28"/>
      <c r="EP315" s="28"/>
      <c r="EQ315" s="28"/>
      <c r="ER315" s="28"/>
      <c r="ES315" s="28"/>
      <c r="ET315" s="28"/>
      <c r="EU315" s="28"/>
      <c r="EV315" s="28"/>
      <c r="EW315" s="28"/>
    </row>
    <row r="316" spans="1:153" ht="14" x14ac:dyDescent="0.2">
      <c r="A316" s="28" t="s">
        <v>274</v>
      </c>
      <c r="B316" s="28" t="s">
        <v>358</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c r="AQ316" s="28"/>
      <c r="AR316" s="28"/>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28"/>
      <c r="DO316" s="28"/>
      <c r="DP316" s="28"/>
      <c r="DQ316" s="28"/>
      <c r="DR316" s="28"/>
      <c r="DS316" s="28"/>
      <c r="DT316" s="28"/>
      <c r="DU316" s="28"/>
      <c r="DV316" s="28"/>
      <c r="DW316" s="28"/>
      <c r="DX316" s="28"/>
      <c r="DY316" s="28"/>
      <c r="DZ316" s="28"/>
      <c r="EA316" s="28"/>
      <c r="EB316" s="28"/>
      <c r="EC316" s="28"/>
      <c r="ED316" s="28"/>
      <c r="EE316" s="28"/>
      <c r="EF316" s="28"/>
      <c r="EG316" s="28"/>
      <c r="EH316" s="28"/>
      <c r="EI316" s="28"/>
      <c r="EJ316" s="28"/>
      <c r="EK316" s="28"/>
      <c r="EL316" s="28"/>
      <c r="EM316" s="28"/>
      <c r="EN316" s="28"/>
      <c r="EO316" s="28"/>
      <c r="EP316" s="28"/>
      <c r="EQ316" s="28"/>
      <c r="ER316" s="28"/>
      <c r="ES316" s="28"/>
      <c r="ET316" s="28"/>
      <c r="EU316" s="28"/>
      <c r="EV316" s="28"/>
      <c r="EW316" s="28"/>
    </row>
    <row r="317" spans="1:153" ht="14" x14ac:dyDescent="0.2">
      <c r="A317" s="28" t="s">
        <v>275</v>
      </c>
      <c r="B317" s="28" t="s">
        <v>355</v>
      </c>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c r="AJ317" s="28"/>
      <c r="AK317" s="28"/>
      <c r="AL317" s="28"/>
      <c r="AM317" s="28"/>
      <c r="AN317" s="28"/>
      <c r="AO317" s="28"/>
      <c r="AP317" s="28"/>
      <c r="AQ317" s="28"/>
      <c r="AR317" s="28"/>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28"/>
      <c r="DJ317" s="28"/>
      <c r="DK317" s="28"/>
      <c r="DL317" s="28"/>
      <c r="DM317" s="28"/>
      <c r="DN317" s="28"/>
      <c r="DO317" s="28"/>
      <c r="DP317" s="28"/>
      <c r="DQ317" s="28"/>
      <c r="DR317" s="28"/>
      <c r="DS317" s="28"/>
      <c r="DT317" s="28"/>
      <c r="DU317" s="28"/>
      <c r="DV317" s="28"/>
      <c r="DW317" s="28"/>
      <c r="DX317" s="28"/>
      <c r="DY317" s="28"/>
      <c r="DZ317" s="28"/>
      <c r="EA317" s="28"/>
      <c r="EB317" s="28"/>
      <c r="EC317" s="28"/>
      <c r="ED317" s="28"/>
      <c r="EE317" s="28"/>
      <c r="EF317" s="28"/>
      <c r="EG317" s="28"/>
      <c r="EH317" s="28"/>
      <c r="EI317" s="28"/>
      <c r="EJ317" s="28"/>
      <c r="EK317" s="28"/>
      <c r="EL317" s="28"/>
      <c r="EM317" s="28"/>
      <c r="EN317" s="28"/>
      <c r="EO317" s="28"/>
      <c r="EP317" s="28"/>
      <c r="EQ317" s="28"/>
      <c r="ER317" s="28"/>
      <c r="ES317" s="28"/>
      <c r="ET317" s="28"/>
      <c r="EU317" s="28"/>
      <c r="EV317" s="28"/>
      <c r="EW317" s="28"/>
    </row>
    <row r="318" spans="1:153" ht="14" x14ac:dyDescent="0.2">
      <c r="A318" s="28" t="s">
        <v>276</v>
      </c>
      <c r="B318" s="28" t="s">
        <v>357</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c r="AQ318" s="28"/>
      <c r="AR318" s="28"/>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28"/>
      <c r="DJ318" s="28"/>
      <c r="DK318" s="28"/>
      <c r="DL318" s="28"/>
      <c r="DM318" s="28"/>
      <c r="DN318" s="28"/>
      <c r="DO318" s="28"/>
      <c r="DP318" s="28"/>
      <c r="DQ318" s="28"/>
      <c r="DR318" s="28"/>
      <c r="DS318" s="28"/>
      <c r="DT318" s="28"/>
      <c r="DU318" s="28"/>
      <c r="DV318" s="28"/>
      <c r="DW318" s="28"/>
      <c r="DX318" s="28"/>
      <c r="DY318" s="28"/>
      <c r="DZ318" s="28"/>
      <c r="EA318" s="28"/>
      <c r="EB318" s="28"/>
      <c r="EC318" s="28"/>
      <c r="ED318" s="28"/>
      <c r="EE318" s="28"/>
      <c r="EF318" s="28"/>
      <c r="EG318" s="28"/>
      <c r="EH318" s="28"/>
      <c r="EI318" s="28"/>
      <c r="EJ318" s="28"/>
      <c r="EK318" s="28"/>
      <c r="EL318" s="28"/>
      <c r="EM318" s="28"/>
      <c r="EN318" s="28"/>
      <c r="EO318" s="28"/>
      <c r="EP318" s="28"/>
      <c r="EQ318" s="28"/>
      <c r="ER318" s="28"/>
      <c r="ES318" s="28"/>
      <c r="ET318" s="28"/>
      <c r="EU318" s="28"/>
      <c r="EV318" s="28"/>
      <c r="EW318" s="28"/>
    </row>
    <row r="319" spans="1:153" ht="14" x14ac:dyDescent="0.2">
      <c r="A319" s="28" t="s">
        <v>277</v>
      </c>
      <c r="B319" s="28" t="s">
        <v>358</v>
      </c>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c r="AQ319" s="28"/>
      <c r="AR319" s="28"/>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28"/>
      <c r="DJ319" s="28"/>
      <c r="DK319" s="28"/>
      <c r="DL319" s="28"/>
      <c r="DM319" s="28"/>
      <c r="DN319" s="28"/>
      <c r="DO319" s="28"/>
      <c r="DP319" s="28"/>
      <c r="DQ319" s="28"/>
      <c r="DR319" s="28"/>
      <c r="DS319" s="28"/>
      <c r="DT319" s="28"/>
      <c r="DU319" s="28"/>
      <c r="DV319" s="28"/>
      <c r="DW319" s="28"/>
      <c r="DX319" s="28"/>
      <c r="DY319" s="28"/>
      <c r="DZ319" s="28"/>
      <c r="EA319" s="28"/>
      <c r="EB319" s="28"/>
      <c r="EC319" s="28"/>
      <c r="ED319" s="28"/>
      <c r="EE319" s="28"/>
      <c r="EF319" s="28"/>
      <c r="EG319" s="28"/>
      <c r="EH319" s="28"/>
      <c r="EI319" s="28"/>
      <c r="EJ319" s="28"/>
      <c r="EK319" s="28"/>
      <c r="EL319" s="28"/>
      <c r="EM319" s="28"/>
      <c r="EN319" s="28"/>
      <c r="EO319" s="28"/>
      <c r="EP319" s="28"/>
      <c r="EQ319" s="28"/>
      <c r="ER319" s="28"/>
      <c r="ES319" s="28"/>
      <c r="ET319" s="28"/>
      <c r="EU319" s="28"/>
      <c r="EV319" s="28"/>
      <c r="EW319" s="28"/>
    </row>
    <row r="320" spans="1:153" s="12" customFormat="1" ht="14" x14ac:dyDescent="0.2">
      <c r="A320" s="28" t="s">
        <v>278</v>
      </c>
      <c r="B320" s="28" t="s">
        <v>345</v>
      </c>
      <c r="C320" s="28">
        <v>0.88900000000000001</v>
      </c>
      <c r="D320" s="28">
        <v>0.91700000000000004</v>
      </c>
      <c r="E320" s="28">
        <v>0.873</v>
      </c>
      <c r="F320" s="28">
        <v>0.91100000000000003</v>
      </c>
      <c r="G320" s="28">
        <v>0.92500000000000004</v>
      </c>
      <c r="H320" s="28">
        <v>0.92500000000000004</v>
      </c>
      <c r="I320" s="28">
        <v>0.92500000000000004</v>
      </c>
      <c r="J320" s="28">
        <v>0.92500000000000004</v>
      </c>
      <c r="K320" s="28">
        <v>0.92500000000000004</v>
      </c>
      <c r="L320" s="28">
        <v>0.92500000000000004</v>
      </c>
      <c r="M320" s="28">
        <v>0.92500000000000004</v>
      </c>
      <c r="N320" s="28">
        <v>0.92500000000000004</v>
      </c>
      <c r="O320" s="28">
        <v>0.92500000000000004</v>
      </c>
      <c r="P320" s="28">
        <v>0.92500000000000004</v>
      </c>
      <c r="Q320" s="28">
        <v>0.92500000000000004</v>
      </c>
      <c r="R320" s="28">
        <v>0.92500000000000004</v>
      </c>
      <c r="S320" s="28">
        <v>0.5887</v>
      </c>
      <c r="T320" s="28">
        <v>0.5887</v>
      </c>
      <c r="U320" s="28">
        <v>0.5887</v>
      </c>
      <c r="V320" s="28">
        <v>0.5887</v>
      </c>
      <c r="W320" s="28">
        <v>0.5887</v>
      </c>
      <c r="X320" s="28">
        <v>0.5887</v>
      </c>
      <c r="Y320" s="28">
        <v>0.5887</v>
      </c>
      <c r="Z320" s="28">
        <v>0.5887</v>
      </c>
      <c r="AA320" s="28">
        <v>0.5887</v>
      </c>
      <c r="AB320" s="28">
        <v>0.5887</v>
      </c>
      <c r="AC320" s="28">
        <v>0.5887</v>
      </c>
      <c r="AD320" s="28">
        <v>0.5887</v>
      </c>
      <c r="AE320" s="28">
        <v>0.9</v>
      </c>
      <c r="AF320" s="28">
        <v>0.9</v>
      </c>
      <c r="AG320" s="28">
        <v>0.9</v>
      </c>
      <c r="AH320" s="28">
        <v>0.9</v>
      </c>
      <c r="AI320" s="28">
        <v>0.9</v>
      </c>
      <c r="AJ320" s="28">
        <v>0.9</v>
      </c>
      <c r="AK320" s="28">
        <v>0.9</v>
      </c>
      <c r="AL320" s="28">
        <v>0.9</v>
      </c>
      <c r="AM320" s="28">
        <v>0.9</v>
      </c>
      <c r="AN320" s="28">
        <v>0.9</v>
      </c>
      <c r="AO320" s="28">
        <v>0.9</v>
      </c>
      <c r="AP320" s="28">
        <v>0.9</v>
      </c>
      <c r="AQ320" s="28">
        <v>0.99452180000000001</v>
      </c>
      <c r="AR320" s="28">
        <v>0.80579999999999996</v>
      </c>
      <c r="AS320" s="28">
        <v>0.82</v>
      </c>
      <c r="AT320" s="28">
        <v>0.82</v>
      </c>
      <c r="AU320" s="28">
        <v>0.99399999999999999</v>
      </c>
      <c r="AV320" s="37">
        <v>0.99239999999999995</v>
      </c>
      <c r="AW320" s="37">
        <v>0.99239999999999995</v>
      </c>
      <c r="AX320" s="28">
        <v>0.76600000000000001</v>
      </c>
      <c r="AY320" s="28">
        <v>0.77559999999999996</v>
      </c>
      <c r="AZ320" s="28">
        <v>0.85</v>
      </c>
      <c r="BA320" s="28">
        <v>0.9</v>
      </c>
      <c r="BB320" s="28">
        <v>0.9</v>
      </c>
      <c r="BC320" s="28">
        <v>0.88239999999999996</v>
      </c>
      <c r="BD320" s="28">
        <v>0.97330000000000005</v>
      </c>
      <c r="BE320" s="28">
        <v>1</v>
      </c>
      <c r="BF320" s="28">
        <v>0.98950314111409687</v>
      </c>
      <c r="BG320" s="28">
        <v>0.98888720129607133</v>
      </c>
      <c r="BH320" s="28">
        <v>0.99448883902246221</v>
      </c>
      <c r="BI320" s="28">
        <v>0.99506124131225848</v>
      </c>
      <c r="BJ320" s="28">
        <v>0.99402940959136921</v>
      </c>
      <c r="BK320" s="28">
        <v>0.99715693639229241</v>
      </c>
      <c r="BL320" s="28">
        <v>0.98040000000000005</v>
      </c>
      <c r="BM320" s="28">
        <v>0.97089999999999999</v>
      </c>
      <c r="BN320" s="28">
        <v>0.97030000000000005</v>
      </c>
      <c r="BO320" s="28">
        <v>0.96189999999999998</v>
      </c>
      <c r="BP320" s="28">
        <v>0.75490000000000002</v>
      </c>
      <c r="BQ320" s="28">
        <v>0.67900000000000005</v>
      </c>
      <c r="BR320" s="28">
        <v>0.87229999999999996</v>
      </c>
      <c r="BS320" s="28">
        <v>0.87229999999999996</v>
      </c>
      <c r="BT320" s="28">
        <v>0.87229999999999996</v>
      </c>
      <c r="BU320" s="28">
        <v>0.87229999999999996</v>
      </c>
      <c r="BV320" s="28">
        <v>0.87229999999999996</v>
      </c>
      <c r="BW320" s="28">
        <v>0.87229999999999996</v>
      </c>
      <c r="BX320" s="28">
        <v>1</v>
      </c>
      <c r="BY320" s="28">
        <v>1</v>
      </c>
      <c r="BZ320" s="28">
        <v>0.95750000000000002</v>
      </c>
      <c r="CA320" s="28">
        <v>0.9425</v>
      </c>
      <c r="CB320" s="28">
        <v>1</v>
      </c>
      <c r="CC320" s="28">
        <v>1</v>
      </c>
      <c r="CD320" s="28">
        <v>1</v>
      </c>
      <c r="CE320" s="28">
        <v>1</v>
      </c>
      <c r="CF320" s="28">
        <v>0.79600000000000004</v>
      </c>
      <c r="CG320" s="28">
        <v>0.79600000000000004</v>
      </c>
      <c r="CH320" s="28">
        <v>0.9</v>
      </c>
      <c r="CI320" s="28">
        <v>0.98499999999999999</v>
      </c>
      <c r="CJ320" s="28">
        <v>0.63</v>
      </c>
      <c r="CK320" s="28">
        <v>0.72719999999999996</v>
      </c>
      <c r="CL320" s="28">
        <v>0.85829999999999995</v>
      </c>
      <c r="CM320" s="28">
        <v>0.93179999999999996</v>
      </c>
      <c r="CN320" s="28">
        <v>0.95099999999999996</v>
      </c>
      <c r="CO320" s="28">
        <v>0.84719999999999995</v>
      </c>
      <c r="CP320" s="28">
        <v>0.7</v>
      </c>
      <c r="CQ320" s="28">
        <v>0.62</v>
      </c>
      <c r="CR320" s="28">
        <v>0.6</v>
      </c>
      <c r="CS320" s="28">
        <v>1</v>
      </c>
      <c r="CT320" s="28">
        <v>0.3</v>
      </c>
      <c r="CU320" s="28">
        <v>0.432</v>
      </c>
      <c r="CV320" s="28">
        <v>0.28499999999999998</v>
      </c>
      <c r="CW320" s="28">
        <v>0.14499999999999999</v>
      </c>
      <c r="CX320" s="28">
        <v>1</v>
      </c>
      <c r="CY320" s="28">
        <v>1</v>
      </c>
      <c r="CZ320" s="28">
        <v>0.9667</v>
      </c>
      <c r="DA320" s="28">
        <v>0.9</v>
      </c>
      <c r="DB320" s="28">
        <v>0.9</v>
      </c>
      <c r="DC320" s="28">
        <v>0.28000000000000003</v>
      </c>
      <c r="DD320" s="28">
        <v>0.96919999999999995</v>
      </c>
      <c r="DE320" s="28">
        <v>0.97040000000000004</v>
      </c>
      <c r="DF320" s="28">
        <v>0.9859</v>
      </c>
      <c r="DG320" s="28">
        <v>0.87694499999999997</v>
      </c>
      <c r="DH320" s="28">
        <v>0.89195499999999994</v>
      </c>
      <c r="DI320" s="28">
        <v>0.89907999999999999</v>
      </c>
      <c r="DJ320" s="28">
        <v>1</v>
      </c>
      <c r="DK320" s="28">
        <v>1</v>
      </c>
      <c r="DL320" s="28">
        <v>1</v>
      </c>
      <c r="DM320" s="28">
        <v>1</v>
      </c>
      <c r="DN320" s="28">
        <v>0.71965665000000001</v>
      </c>
      <c r="DO320" s="28">
        <v>0.77392584000000009</v>
      </c>
      <c r="DP320" s="28">
        <v>1</v>
      </c>
      <c r="DQ320" s="28">
        <v>0.99839999999999995</v>
      </c>
      <c r="DR320" s="28">
        <v>0.97389999999999999</v>
      </c>
      <c r="DS320" s="28">
        <v>0.97389999999999999</v>
      </c>
      <c r="DT320" s="28">
        <v>0.97389999999999999</v>
      </c>
      <c r="DU320" s="28">
        <v>0.97389999999999999</v>
      </c>
      <c r="DV320" s="28">
        <v>0.9</v>
      </c>
      <c r="DW320" s="28">
        <v>0.9</v>
      </c>
      <c r="DX320" s="28">
        <v>0.9</v>
      </c>
      <c r="DY320" s="28">
        <v>0.97</v>
      </c>
      <c r="DZ320" s="28">
        <v>0.98099999999999998</v>
      </c>
      <c r="EA320" s="28">
        <v>0.99099999999999999</v>
      </c>
      <c r="EB320" s="28">
        <v>0.83330000000000004</v>
      </c>
      <c r="EC320" s="28">
        <v>0.8458</v>
      </c>
      <c r="ED320" s="28">
        <v>0.82879999999999998</v>
      </c>
      <c r="EE320" s="28">
        <v>0.79779999999999995</v>
      </c>
      <c r="EF320" s="28">
        <v>1</v>
      </c>
      <c r="EG320" s="28">
        <v>1</v>
      </c>
      <c r="EH320" s="28">
        <v>1</v>
      </c>
      <c r="EI320" s="28">
        <v>0.74</v>
      </c>
      <c r="EJ320" s="28">
        <v>0.74</v>
      </c>
      <c r="EK320" s="28">
        <v>0.74</v>
      </c>
      <c r="EL320" s="28">
        <v>0.74</v>
      </c>
      <c r="EM320" s="28">
        <v>1</v>
      </c>
      <c r="EN320" s="28">
        <v>0.99</v>
      </c>
      <c r="EO320" s="28">
        <v>0.98</v>
      </c>
      <c r="EP320" s="28">
        <v>0.9</v>
      </c>
      <c r="EQ320" s="28">
        <v>0.9</v>
      </c>
      <c r="ER320" s="28">
        <v>1</v>
      </c>
      <c r="ES320" s="28">
        <v>1</v>
      </c>
      <c r="ET320" s="28">
        <v>0.92</v>
      </c>
      <c r="EU320" s="28">
        <v>1</v>
      </c>
      <c r="EV320" s="28">
        <v>0.98</v>
      </c>
      <c r="EW320" s="28">
        <v>0.85</v>
      </c>
    </row>
    <row r="321" spans="1:153" s="12" customFormat="1" ht="14" x14ac:dyDescent="0.2">
      <c r="A321" s="28" t="s">
        <v>279</v>
      </c>
      <c r="B321" s="28" t="s">
        <v>345</v>
      </c>
      <c r="C321" s="28">
        <v>1</v>
      </c>
      <c r="D321" s="28">
        <v>1</v>
      </c>
      <c r="E321" s="28">
        <v>1</v>
      </c>
      <c r="F321" s="28">
        <v>1</v>
      </c>
      <c r="G321" s="28">
        <v>1</v>
      </c>
      <c r="H321" s="28">
        <v>1</v>
      </c>
      <c r="I321" s="28">
        <v>1</v>
      </c>
      <c r="J321" s="28">
        <v>1</v>
      </c>
      <c r="K321" s="28">
        <v>1</v>
      </c>
      <c r="L321" s="28">
        <v>1</v>
      </c>
      <c r="M321" s="28">
        <v>1</v>
      </c>
      <c r="N321" s="28">
        <v>1</v>
      </c>
      <c r="O321" s="28">
        <v>1</v>
      </c>
      <c r="P321" s="28">
        <v>1</v>
      </c>
      <c r="Q321" s="28">
        <v>1</v>
      </c>
      <c r="R321" s="28">
        <v>1</v>
      </c>
      <c r="S321" s="28">
        <v>1</v>
      </c>
      <c r="T321" s="28">
        <v>1</v>
      </c>
      <c r="U321" s="28">
        <v>1</v>
      </c>
      <c r="V321" s="28">
        <v>1</v>
      </c>
      <c r="W321" s="28">
        <v>1</v>
      </c>
      <c r="X321" s="28">
        <v>1</v>
      </c>
      <c r="Y321" s="28">
        <v>1</v>
      </c>
      <c r="Z321" s="28">
        <v>1</v>
      </c>
      <c r="AA321" s="28">
        <v>1</v>
      </c>
      <c r="AB321" s="28">
        <v>1</v>
      </c>
      <c r="AC321" s="28">
        <v>1</v>
      </c>
      <c r="AD321" s="28">
        <v>1</v>
      </c>
      <c r="AE321" s="28">
        <v>0.88180000000000003</v>
      </c>
      <c r="AF321" s="28">
        <v>0.88180000000000003</v>
      </c>
      <c r="AG321" s="28">
        <v>0.88180000000000003</v>
      </c>
      <c r="AH321" s="28">
        <v>0.88180000000000003</v>
      </c>
      <c r="AI321" s="28">
        <v>0.88180000000000003</v>
      </c>
      <c r="AJ321" s="28">
        <v>0.88180000000000003</v>
      </c>
      <c r="AK321" s="28">
        <v>0.88180000000000003</v>
      </c>
      <c r="AL321" s="28">
        <v>0.88180000000000003</v>
      </c>
      <c r="AM321" s="28">
        <v>0.88180000000000003</v>
      </c>
      <c r="AN321" s="28">
        <v>0.88180000000000003</v>
      </c>
      <c r="AO321" s="28">
        <v>0.88180000000000003</v>
      </c>
      <c r="AP321" s="28">
        <v>0.88180000000000003</v>
      </c>
      <c r="AQ321" s="28">
        <v>1</v>
      </c>
      <c r="AR321" s="28">
        <v>1</v>
      </c>
      <c r="AS321" s="28">
        <v>1</v>
      </c>
      <c r="AT321" s="28">
        <v>1</v>
      </c>
      <c r="AU321" s="28">
        <v>1</v>
      </c>
      <c r="AV321" s="28">
        <v>0.97</v>
      </c>
      <c r="AW321" s="28">
        <v>0.97</v>
      </c>
      <c r="AX321" s="28">
        <v>1</v>
      </c>
      <c r="AY321" s="28">
        <v>1</v>
      </c>
      <c r="AZ321" s="28">
        <v>0.88</v>
      </c>
      <c r="BA321" s="28">
        <v>1</v>
      </c>
      <c r="BB321" s="28">
        <v>1</v>
      </c>
      <c r="BC321" s="28">
        <v>0.95569999999999999</v>
      </c>
      <c r="BD321" s="28">
        <v>0.97260000000000002</v>
      </c>
      <c r="BE321" s="28">
        <v>1</v>
      </c>
      <c r="BF321" s="28">
        <v>1</v>
      </c>
      <c r="BG321" s="28">
        <v>1</v>
      </c>
      <c r="BH321" s="28">
        <v>1</v>
      </c>
      <c r="BI321" s="28">
        <v>1</v>
      </c>
      <c r="BJ321" s="28">
        <v>1</v>
      </c>
      <c r="BK321" s="28">
        <v>1</v>
      </c>
      <c r="BL321" s="28">
        <v>0.98699999999999999</v>
      </c>
      <c r="BM321" s="28">
        <v>0.98</v>
      </c>
      <c r="BN321" s="28">
        <v>0.98</v>
      </c>
      <c r="BO321" s="28">
        <v>0.97599999999999998</v>
      </c>
      <c r="BP321" s="28">
        <v>1</v>
      </c>
      <c r="BQ321" s="28">
        <v>1</v>
      </c>
      <c r="BR321" s="28">
        <v>1</v>
      </c>
      <c r="BS321" s="28">
        <v>1</v>
      </c>
      <c r="BT321" s="28">
        <v>1</v>
      </c>
      <c r="BU321" s="28">
        <v>1</v>
      </c>
      <c r="BV321" s="28">
        <v>1</v>
      </c>
      <c r="BW321" s="28">
        <v>1</v>
      </c>
      <c r="BX321" s="28">
        <v>0.9254</v>
      </c>
      <c r="BY321" s="28">
        <v>0.9254</v>
      </c>
      <c r="BZ321" s="28">
        <v>1</v>
      </c>
      <c r="CA321" s="28">
        <v>1</v>
      </c>
      <c r="CB321" s="28">
        <v>1</v>
      </c>
      <c r="CC321" s="28">
        <v>1</v>
      </c>
      <c r="CD321" s="28">
        <v>1</v>
      </c>
      <c r="CE321" s="28">
        <v>1</v>
      </c>
      <c r="CF321" s="28">
        <v>1</v>
      </c>
      <c r="CG321" s="28">
        <v>1</v>
      </c>
      <c r="CH321" s="28">
        <v>1</v>
      </c>
      <c r="CI321" s="28">
        <v>1</v>
      </c>
      <c r="CJ321" s="28">
        <v>1</v>
      </c>
      <c r="CK321" s="28">
        <v>1</v>
      </c>
      <c r="CL321" s="28">
        <v>1</v>
      </c>
      <c r="CM321" s="28">
        <v>1</v>
      </c>
      <c r="CN321" s="28">
        <v>1</v>
      </c>
      <c r="CO321" s="28">
        <v>1</v>
      </c>
      <c r="CP321" s="28">
        <v>1</v>
      </c>
      <c r="CQ321" s="28">
        <v>1</v>
      </c>
      <c r="CR321" s="28">
        <v>1</v>
      </c>
      <c r="CS321" s="28">
        <v>1</v>
      </c>
      <c r="CT321" s="28">
        <v>1</v>
      </c>
      <c r="CU321" s="28">
        <v>1</v>
      </c>
      <c r="CV321" s="28">
        <v>1</v>
      </c>
      <c r="CW321" s="28">
        <v>1</v>
      </c>
      <c r="CX321" s="28">
        <v>1</v>
      </c>
      <c r="CY321" s="28">
        <v>1</v>
      </c>
      <c r="CZ321" s="28">
        <v>1</v>
      </c>
      <c r="DA321" s="28">
        <v>1</v>
      </c>
      <c r="DB321" s="28">
        <v>1</v>
      </c>
      <c r="DC321" s="28">
        <v>1</v>
      </c>
      <c r="DD321" s="28">
        <v>1</v>
      </c>
      <c r="DE321" s="28">
        <v>1</v>
      </c>
      <c r="DF321" s="28">
        <v>1</v>
      </c>
      <c r="DG321" s="28">
        <v>1</v>
      </c>
      <c r="DH321" s="28">
        <v>1</v>
      </c>
      <c r="DI321" s="28">
        <v>1</v>
      </c>
      <c r="DJ321" s="28">
        <v>0.63349999999999995</v>
      </c>
      <c r="DK321" s="28">
        <v>1</v>
      </c>
      <c r="DL321" s="28">
        <v>1</v>
      </c>
      <c r="DM321" s="28">
        <v>0.85</v>
      </c>
      <c r="DN321" s="28">
        <v>1</v>
      </c>
      <c r="DO321" s="28">
        <v>1</v>
      </c>
      <c r="DP321" s="28">
        <v>1</v>
      </c>
      <c r="DQ321" s="28">
        <v>1</v>
      </c>
      <c r="DR321" s="28">
        <v>1</v>
      </c>
      <c r="DS321" s="28">
        <v>1</v>
      </c>
      <c r="DT321" s="28">
        <v>1</v>
      </c>
      <c r="DU321" s="28">
        <v>1</v>
      </c>
      <c r="DV321" s="28">
        <v>1</v>
      </c>
      <c r="DW321" s="28">
        <v>1</v>
      </c>
      <c r="DX321" s="28">
        <v>1</v>
      </c>
      <c r="DY321" s="28">
        <v>1</v>
      </c>
      <c r="DZ321" s="28">
        <v>1</v>
      </c>
      <c r="EA321" s="28">
        <v>1</v>
      </c>
      <c r="EB321" s="28">
        <v>1</v>
      </c>
      <c r="EC321" s="28">
        <v>1</v>
      </c>
      <c r="ED321" s="28">
        <v>1</v>
      </c>
      <c r="EE321" s="28">
        <v>1</v>
      </c>
      <c r="EF321" s="28">
        <v>1</v>
      </c>
      <c r="EG321" s="28">
        <v>1</v>
      </c>
      <c r="EH321" s="28">
        <v>1</v>
      </c>
      <c r="EI321" s="28">
        <v>0.95</v>
      </c>
      <c r="EJ321" s="28">
        <v>0.95</v>
      </c>
      <c r="EK321" s="28">
        <v>0.95</v>
      </c>
      <c r="EL321" s="28">
        <v>0.95</v>
      </c>
      <c r="EM321" s="28">
        <v>0.75</v>
      </c>
      <c r="EN321" s="28">
        <v>1</v>
      </c>
      <c r="EO321" s="28">
        <v>0.78</v>
      </c>
      <c r="EP321" s="28">
        <v>1</v>
      </c>
      <c r="EQ321" s="28">
        <v>1</v>
      </c>
      <c r="ER321" s="28">
        <v>1</v>
      </c>
      <c r="ES321" s="28">
        <v>1</v>
      </c>
      <c r="ET321" s="28">
        <v>1</v>
      </c>
      <c r="EU321" s="28">
        <v>0.8196</v>
      </c>
      <c r="EV321" s="28">
        <v>0.99250000000000005</v>
      </c>
      <c r="EW321" s="28">
        <v>1</v>
      </c>
    </row>
    <row r="322" spans="1:153" s="12" customFormat="1" ht="14" x14ac:dyDescent="0.2">
      <c r="A322" s="28" t="s">
        <v>359</v>
      </c>
      <c r="B322" s="28" t="s">
        <v>345</v>
      </c>
      <c r="C322" s="28">
        <v>0.91700000000000004</v>
      </c>
      <c r="D322" s="28">
        <v>0.91700000000000004</v>
      </c>
      <c r="E322" s="28">
        <v>0.91100000000000003</v>
      </c>
      <c r="F322" s="28">
        <v>0.91100000000000003</v>
      </c>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c r="AJ322" s="28"/>
      <c r="AK322" s="28"/>
      <c r="AL322" s="28"/>
      <c r="AM322" s="28"/>
      <c r="AN322" s="28"/>
      <c r="AO322" s="28"/>
      <c r="AP322" s="28"/>
      <c r="AQ322" s="28"/>
      <c r="AR322" s="28"/>
      <c r="AS322" s="28"/>
      <c r="AT322" s="28"/>
      <c r="AU322" s="28"/>
      <c r="AV322" s="28">
        <v>1</v>
      </c>
      <c r="AW322" s="28">
        <v>1</v>
      </c>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28"/>
      <c r="DJ322" s="28"/>
      <c r="DK322" s="28"/>
      <c r="DL322" s="28"/>
      <c r="DM322" s="28"/>
      <c r="DN322" s="28"/>
      <c r="DO322" s="28"/>
      <c r="DP322" s="28"/>
      <c r="DQ322" s="28"/>
      <c r="DR322" s="28"/>
      <c r="DS322" s="28"/>
      <c r="DT322" s="28"/>
      <c r="DU322" s="28"/>
      <c r="DV322" s="28"/>
      <c r="DW322" s="28"/>
      <c r="DX322" s="28"/>
      <c r="DY322" s="28"/>
      <c r="DZ322" s="28"/>
      <c r="EA322" s="28"/>
      <c r="EB322" s="28"/>
      <c r="EC322" s="28"/>
      <c r="ED322" s="28"/>
      <c r="EE322" s="28"/>
      <c r="EF322" s="28"/>
      <c r="EG322" s="28"/>
      <c r="EH322" s="28"/>
      <c r="EI322" s="28"/>
      <c r="EJ322" s="28"/>
      <c r="EK322" s="28"/>
      <c r="EL322" s="28"/>
      <c r="EM322" s="28"/>
      <c r="EN322" s="28"/>
      <c r="EO322" s="28"/>
      <c r="EP322" s="28"/>
      <c r="EQ322" s="28"/>
      <c r="ER322" s="28"/>
      <c r="ES322" s="28"/>
      <c r="ET322" s="28"/>
      <c r="EU322" s="28"/>
      <c r="EV322" s="28"/>
      <c r="EW322" s="28"/>
    </row>
    <row r="323" spans="1:153" s="12" customFormat="1" ht="14" x14ac:dyDescent="0.2">
      <c r="A323" s="28" t="s">
        <v>360</v>
      </c>
      <c r="B323" s="28" t="s">
        <v>345</v>
      </c>
      <c r="C323" s="28">
        <v>1</v>
      </c>
      <c r="D323" s="28">
        <v>1</v>
      </c>
      <c r="E323" s="28">
        <v>1</v>
      </c>
      <c r="F323" s="28">
        <v>1</v>
      </c>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c r="AJ323" s="28"/>
      <c r="AK323" s="28"/>
      <c r="AL323" s="28"/>
      <c r="AM323" s="28"/>
      <c r="AN323" s="28"/>
      <c r="AO323" s="28"/>
      <c r="AP323" s="28"/>
      <c r="AQ323" s="28"/>
      <c r="AR323" s="28"/>
      <c r="AS323" s="28"/>
      <c r="AT323" s="28"/>
      <c r="AU323" s="28"/>
      <c r="AV323" s="28">
        <v>1</v>
      </c>
      <c r="AW323" s="28">
        <v>1</v>
      </c>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28"/>
      <c r="DJ323" s="28"/>
      <c r="DK323" s="28"/>
      <c r="DL323" s="28"/>
      <c r="DM323" s="28"/>
      <c r="DN323" s="28"/>
      <c r="DO323" s="28"/>
      <c r="DP323" s="28"/>
      <c r="DQ323" s="28"/>
      <c r="DR323" s="28"/>
      <c r="DS323" s="28"/>
      <c r="DT323" s="28"/>
      <c r="DU323" s="28"/>
      <c r="DV323" s="28"/>
      <c r="DW323" s="28"/>
      <c r="DX323" s="28"/>
      <c r="DY323" s="28"/>
      <c r="DZ323" s="28"/>
      <c r="EA323" s="28"/>
      <c r="EB323" s="28"/>
      <c r="EC323" s="28"/>
      <c r="ED323" s="28"/>
      <c r="EE323" s="28"/>
      <c r="EF323" s="28"/>
      <c r="EG323" s="28"/>
      <c r="EH323" s="28"/>
      <c r="EI323" s="28"/>
      <c r="EJ323" s="28"/>
      <c r="EK323" s="28"/>
      <c r="EL323" s="28"/>
      <c r="EM323" s="28"/>
      <c r="EN323" s="28"/>
      <c r="EO323" s="28"/>
      <c r="EP323" s="28"/>
      <c r="EQ323" s="28"/>
      <c r="ER323" s="28"/>
      <c r="ES323" s="28"/>
      <c r="ET323" s="28"/>
      <c r="EU323" s="28"/>
      <c r="EV323" s="28"/>
      <c r="EW323" s="28"/>
    </row>
    <row r="324" spans="1:153" ht="14" x14ac:dyDescent="0.2">
      <c r="A324" s="28" t="s">
        <v>280</v>
      </c>
      <c r="B324" s="28"/>
      <c r="C324" s="28">
        <v>1</v>
      </c>
      <c r="D324" s="28">
        <v>1</v>
      </c>
      <c r="E324" s="28">
        <v>1</v>
      </c>
      <c r="F324" s="28">
        <v>1</v>
      </c>
      <c r="G324" s="28">
        <v>1</v>
      </c>
      <c r="H324" s="28">
        <v>1</v>
      </c>
      <c r="I324" s="28">
        <v>1</v>
      </c>
      <c r="J324" s="28">
        <v>1</v>
      </c>
      <c r="K324" s="28">
        <v>1</v>
      </c>
      <c r="L324" s="28">
        <v>1</v>
      </c>
      <c r="M324" s="28">
        <v>1</v>
      </c>
      <c r="N324" s="28">
        <v>1</v>
      </c>
      <c r="O324" s="28">
        <v>1</v>
      </c>
      <c r="P324" s="28">
        <v>1</v>
      </c>
      <c r="Q324" s="28">
        <v>1</v>
      </c>
      <c r="R324" s="28">
        <v>1</v>
      </c>
      <c r="S324" s="28">
        <v>1</v>
      </c>
      <c r="T324" s="28">
        <v>1</v>
      </c>
      <c r="U324" s="28">
        <v>1</v>
      </c>
      <c r="V324" s="28">
        <v>1</v>
      </c>
      <c r="W324" s="28">
        <v>1</v>
      </c>
      <c r="X324" s="28">
        <v>1</v>
      </c>
      <c r="Y324" s="28">
        <v>1</v>
      </c>
      <c r="Z324" s="28">
        <v>1</v>
      </c>
      <c r="AA324" s="28">
        <v>1</v>
      </c>
      <c r="AB324" s="28">
        <v>1</v>
      </c>
      <c r="AC324" s="28">
        <v>1</v>
      </c>
      <c r="AD324" s="28">
        <v>1</v>
      </c>
      <c r="AE324" s="28">
        <v>1</v>
      </c>
      <c r="AF324" s="28">
        <v>1</v>
      </c>
      <c r="AG324" s="28">
        <v>1</v>
      </c>
      <c r="AH324" s="28">
        <v>1</v>
      </c>
      <c r="AI324" s="28">
        <v>1</v>
      </c>
      <c r="AJ324" s="28">
        <v>1</v>
      </c>
      <c r="AK324" s="28">
        <v>1</v>
      </c>
      <c r="AL324" s="28">
        <v>1</v>
      </c>
      <c r="AM324" s="28">
        <v>1</v>
      </c>
      <c r="AN324" s="28">
        <v>1</v>
      </c>
      <c r="AO324" s="28">
        <v>1</v>
      </c>
      <c r="AP324" s="28">
        <v>1</v>
      </c>
      <c r="AQ324" s="28">
        <v>1</v>
      </c>
      <c r="AR324" s="28">
        <v>1</v>
      </c>
      <c r="AS324" s="28">
        <v>0</v>
      </c>
      <c r="AT324" s="28">
        <v>0</v>
      </c>
      <c r="AU324" s="28">
        <v>0</v>
      </c>
      <c r="AV324" s="28">
        <v>1</v>
      </c>
      <c r="AW324" s="28">
        <v>1</v>
      </c>
      <c r="AX324" s="28">
        <v>1</v>
      </c>
      <c r="AY324" s="28">
        <v>1</v>
      </c>
      <c r="AZ324" s="28">
        <v>0</v>
      </c>
      <c r="BA324" s="28">
        <v>0</v>
      </c>
      <c r="BB324" s="28">
        <v>0</v>
      </c>
      <c r="BC324" s="28">
        <v>1</v>
      </c>
      <c r="BD324" s="28">
        <v>1</v>
      </c>
      <c r="BE324" s="28">
        <v>1</v>
      </c>
      <c r="BF324" s="28">
        <v>0</v>
      </c>
      <c r="BG324" s="28">
        <v>0</v>
      </c>
      <c r="BH324" s="28">
        <v>0</v>
      </c>
      <c r="BI324" s="28">
        <v>0</v>
      </c>
      <c r="BJ324" s="28">
        <v>0</v>
      </c>
      <c r="BK324" s="28">
        <v>0</v>
      </c>
      <c r="BL324" s="28">
        <v>0</v>
      </c>
      <c r="BM324" s="28">
        <v>0</v>
      </c>
      <c r="BN324" s="28">
        <v>0</v>
      </c>
      <c r="BO324" s="28">
        <v>0</v>
      </c>
      <c r="BP324" s="28">
        <v>0</v>
      </c>
      <c r="BQ324" s="28">
        <v>0</v>
      </c>
      <c r="BR324" s="28">
        <v>1</v>
      </c>
      <c r="BS324" s="28">
        <v>1</v>
      </c>
      <c r="BT324" s="28">
        <v>1</v>
      </c>
      <c r="BU324" s="28">
        <v>1</v>
      </c>
      <c r="BV324" s="28">
        <v>1</v>
      </c>
      <c r="BW324" s="28">
        <v>1</v>
      </c>
      <c r="BX324" s="28">
        <v>1</v>
      </c>
      <c r="BY324" s="28">
        <v>1</v>
      </c>
      <c r="BZ324" s="28">
        <v>1</v>
      </c>
      <c r="CA324" s="28">
        <v>1</v>
      </c>
      <c r="CB324" s="28">
        <v>1</v>
      </c>
      <c r="CC324" s="28">
        <v>1</v>
      </c>
      <c r="CD324" s="28">
        <v>1</v>
      </c>
      <c r="CE324" s="28">
        <v>1</v>
      </c>
      <c r="CF324" s="28">
        <v>1</v>
      </c>
      <c r="CG324" s="28">
        <v>1</v>
      </c>
      <c r="CH324" s="28">
        <v>1</v>
      </c>
      <c r="CI324" s="28">
        <v>0</v>
      </c>
      <c r="CJ324" s="28">
        <v>0</v>
      </c>
      <c r="CK324" s="28">
        <v>1</v>
      </c>
      <c r="CL324" s="28">
        <v>1</v>
      </c>
      <c r="CM324" s="28">
        <v>1</v>
      </c>
      <c r="CN324" s="28">
        <v>1</v>
      </c>
      <c r="CO324" s="28">
        <v>1</v>
      </c>
      <c r="CP324" s="28">
        <v>0</v>
      </c>
      <c r="CQ324" s="28">
        <v>0</v>
      </c>
      <c r="CR324" s="28">
        <v>0</v>
      </c>
      <c r="CS324" s="28">
        <v>0</v>
      </c>
      <c r="CT324" s="28">
        <v>0</v>
      </c>
      <c r="CU324" s="28">
        <v>0</v>
      </c>
      <c r="CV324" s="28">
        <v>0</v>
      </c>
      <c r="CW324" s="28">
        <v>0</v>
      </c>
      <c r="CX324" s="28">
        <v>0</v>
      </c>
      <c r="CY324" s="28">
        <v>0</v>
      </c>
      <c r="CZ324" s="28">
        <v>0</v>
      </c>
      <c r="DA324" s="28">
        <v>0</v>
      </c>
      <c r="DB324" s="28">
        <v>0</v>
      </c>
      <c r="DC324" s="28">
        <v>0</v>
      </c>
      <c r="DD324" s="28">
        <v>0</v>
      </c>
      <c r="DE324" s="28">
        <v>0</v>
      </c>
      <c r="DF324" s="28">
        <v>0</v>
      </c>
      <c r="DG324" s="28">
        <v>0</v>
      </c>
      <c r="DH324" s="28">
        <v>0</v>
      </c>
      <c r="DI324" s="28">
        <v>0</v>
      </c>
      <c r="DJ324" s="28">
        <v>1</v>
      </c>
      <c r="DK324" s="28">
        <v>1</v>
      </c>
      <c r="DL324" s="28">
        <v>1</v>
      </c>
      <c r="DM324" s="28">
        <v>1</v>
      </c>
      <c r="DN324" s="28">
        <v>0</v>
      </c>
      <c r="DO324" s="28">
        <v>0</v>
      </c>
      <c r="DP324" s="28">
        <v>0</v>
      </c>
      <c r="DQ324" s="28">
        <v>0</v>
      </c>
      <c r="DR324" s="28">
        <v>0</v>
      </c>
      <c r="DS324" s="28">
        <v>0</v>
      </c>
      <c r="DT324" s="28">
        <v>0</v>
      </c>
      <c r="DU324" s="28">
        <v>0</v>
      </c>
      <c r="DV324" s="28">
        <v>0</v>
      </c>
      <c r="DW324" s="28">
        <v>0</v>
      </c>
      <c r="DX324" s="28">
        <v>0</v>
      </c>
      <c r="DY324" s="28">
        <v>1</v>
      </c>
      <c r="DZ324" s="28">
        <v>1</v>
      </c>
      <c r="EA324" s="28">
        <v>1</v>
      </c>
      <c r="EB324" s="28">
        <v>0</v>
      </c>
      <c r="EC324" s="28">
        <v>0</v>
      </c>
      <c r="ED324" s="28">
        <v>0</v>
      </c>
      <c r="EE324" s="28">
        <v>0</v>
      </c>
      <c r="EF324" s="28">
        <v>0</v>
      </c>
      <c r="EG324" s="28">
        <v>1</v>
      </c>
      <c r="EH324" s="28">
        <v>0</v>
      </c>
      <c r="EI324" s="28">
        <v>0</v>
      </c>
      <c r="EJ324" s="28">
        <v>0</v>
      </c>
      <c r="EK324" s="28">
        <v>0</v>
      </c>
      <c r="EL324" s="28">
        <v>0</v>
      </c>
      <c r="EM324" s="28">
        <v>0</v>
      </c>
      <c r="EN324" s="28">
        <v>0</v>
      </c>
      <c r="EO324" s="28">
        <v>0</v>
      </c>
      <c r="EP324" s="28">
        <v>0</v>
      </c>
      <c r="EQ324" s="28">
        <v>0</v>
      </c>
      <c r="ER324" s="28">
        <v>1</v>
      </c>
      <c r="ES324" s="28">
        <v>1</v>
      </c>
      <c r="ET324" s="28">
        <v>1</v>
      </c>
      <c r="EU324" s="28">
        <v>1</v>
      </c>
      <c r="EV324" s="28">
        <v>1</v>
      </c>
      <c r="EW324" s="28">
        <v>1</v>
      </c>
    </row>
    <row r="325" spans="1:153" ht="14" x14ac:dyDescent="0.2">
      <c r="A325" s="28" t="s">
        <v>281</v>
      </c>
      <c r="B325" s="28" t="s">
        <v>345</v>
      </c>
      <c r="C325" s="28">
        <v>0.95</v>
      </c>
      <c r="D325" s="28">
        <v>0.95</v>
      </c>
      <c r="E325" s="28">
        <v>0.95</v>
      </c>
      <c r="F325" s="28">
        <v>0.95</v>
      </c>
      <c r="G325" s="28">
        <v>0.95</v>
      </c>
      <c r="H325" s="28">
        <v>0.95</v>
      </c>
      <c r="I325" s="28">
        <v>0.95</v>
      </c>
      <c r="J325" s="28">
        <v>0.95</v>
      </c>
      <c r="K325" s="28">
        <v>0.95</v>
      </c>
      <c r="L325" s="28">
        <v>0.95</v>
      </c>
      <c r="M325" s="28">
        <v>0.95</v>
      </c>
      <c r="N325" s="28">
        <v>0.95</v>
      </c>
      <c r="O325" s="28">
        <v>0.95</v>
      </c>
      <c r="P325" s="28">
        <v>0.95</v>
      </c>
      <c r="Q325" s="28">
        <v>0.95</v>
      </c>
      <c r="R325" s="28">
        <v>0.95</v>
      </c>
      <c r="S325" s="28">
        <v>0.95</v>
      </c>
      <c r="T325" s="28">
        <v>0.95</v>
      </c>
      <c r="U325" s="28">
        <v>0.95</v>
      </c>
      <c r="V325" s="28">
        <v>0.95</v>
      </c>
      <c r="W325" s="28">
        <v>0.95</v>
      </c>
      <c r="X325" s="28">
        <v>0.95</v>
      </c>
      <c r="Y325" s="28">
        <v>0.95</v>
      </c>
      <c r="Z325" s="28">
        <v>0.95</v>
      </c>
      <c r="AA325" s="28">
        <v>0.95</v>
      </c>
      <c r="AB325" s="28">
        <v>0.95</v>
      </c>
      <c r="AC325" s="28">
        <v>0.95</v>
      </c>
      <c r="AD325" s="28">
        <v>0.95</v>
      </c>
      <c r="AE325" s="28">
        <v>0.95</v>
      </c>
      <c r="AF325" s="28">
        <v>0.95</v>
      </c>
      <c r="AG325" s="28">
        <v>0.95</v>
      </c>
      <c r="AH325" s="28">
        <v>0.95</v>
      </c>
      <c r="AI325" s="28">
        <v>0.95</v>
      </c>
      <c r="AJ325" s="28">
        <v>0.95</v>
      </c>
      <c r="AK325" s="28">
        <v>0.95</v>
      </c>
      <c r="AL325" s="28">
        <v>0.95</v>
      </c>
      <c r="AM325" s="28">
        <v>0.95</v>
      </c>
      <c r="AN325" s="28">
        <v>0.95</v>
      </c>
      <c r="AO325" s="28">
        <v>0.95</v>
      </c>
      <c r="AP325" s="28">
        <v>0.95</v>
      </c>
      <c r="AQ325" s="28">
        <v>0.95</v>
      </c>
      <c r="AR325" s="28">
        <v>0.95</v>
      </c>
      <c r="AS325" s="28">
        <v>1</v>
      </c>
      <c r="AT325" s="28">
        <v>1</v>
      </c>
      <c r="AU325" s="28">
        <v>1</v>
      </c>
      <c r="AV325" s="28">
        <v>0.95</v>
      </c>
      <c r="AW325" s="28">
        <v>0.95</v>
      </c>
      <c r="AX325" s="28">
        <v>0.95</v>
      </c>
      <c r="AY325" s="28">
        <v>0.95</v>
      </c>
      <c r="AZ325" s="28">
        <v>1</v>
      </c>
      <c r="BA325" s="28">
        <v>1</v>
      </c>
      <c r="BB325" s="28">
        <v>1</v>
      </c>
      <c r="BC325" s="28">
        <v>0.95</v>
      </c>
      <c r="BD325" s="28">
        <v>0.95</v>
      </c>
      <c r="BE325" s="28">
        <v>0.95</v>
      </c>
      <c r="BF325" s="28">
        <v>1</v>
      </c>
      <c r="BG325" s="28">
        <v>1</v>
      </c>
      <c r="BH325" s="28">
        <v>1</v>
      </c>
      <c r="BI325" s="28">
        <v>1</v>
      </c>
      <c r="BJ325" s="28">
        <v>1</v>
      </c>
      <c r="BK325" s="28">
        <v>1</v>
      </c>
      <c r="BL325" s="28">
        <v>1</v>
      </c>
      <c r="BM325" s="28">
        <v>1</v>
      </c>
      <c r="BN325" s="28">
        <v>1</v>
      </c>
      <c r="BO325" s="28">
        <v>1</v>
      </c>
      <c r="BP325" s="28">
        <v>1</v>
      </c>
      <c r="BQ325" s="28">
        <v>1</v>
      </c>
      <c r="BR325" s="28">
        <v>0.95</v>
      </c>
      <c r="BS325" s="28">
        <v>0.95</v>
      </c>
      <c r="BT325" s="28">
        <v>0.95</v>
      </c>
      <c r="BU325" s="28">
        <v>0.95</v>
      </c>
      <c r="BV325" s="28">
        <v>0.95</v>
      </c>
      <c r="BW325" s="28">
        <v>0.95</v>
      </c>
      <c r="BX325" s="28">
        <v>0.95</v>
      </c>
      <c r="BY325" s="28">
        <v>0.95</v>
      </c>
      <c r="BZ325" s="28">
        <v>0.95</v>
      </c>
      <c r="CA325" s="28">
        <v>0.95</v>
      </c>
      <c r="CB325" s="28">
        <v>0.95</v>
      </c>
      <c r="CC325" s="28">
        <v>0.95</v>
      </c>
      <c r="CD325" s="28">
        <v>0.95</v>
      </c>
      <c r="CE325" s="28">
        <v>0.95</v>
      </c>
      <c r="CF325" s="28">
        <v>0.95</v>
      </c>
      <c r="CG325" s="28">
        <v>0.95</v>
      </c>
      <c r="CH325" s="28">
        <v>0.95</v>
      </c>
      <c r="CI325" s="28">
        <v>1</v>
      </c>
      <c r="CJ325" s="28">
        <v>1</v>
      </c>
      <c r="CK325" s="28">
        <v>0.95</v>
      </c>
      <c r="CL325" s="28">
        <v>0.95</v>
      </c>
      <c r="CM325" s="28">
        <v>0.95</v>
      </c>
      <c r="CN325" s="28">
        <v>0.95</v>
      </c>
      <c r="CO325" s="28">
        <v>0.95</v>
      </c>
      <c r="CP325" s="28">
        <v>1</v>
      </c>
      <c r="CQ325" s="28">
        <v>1</v>
      </c>
      <c r="CR325" s="28">
        <v>1</v>
      </c>
      <c r="CS325" s="28">
        <v>1</v>
      </c>
      <c r="CT325" s="28">
        <v>1</v>
      </c>
      <c r="CU325" s="28">
        <v>1</v>
      </c>
      <c r="CV325" s="28">
        <v>1</v>
      </c>
      <c r="CW325" s="28">
        <v>1</v>
      </c>
      <c r="CX325" s="28">
        <v>1</v>
      </c>
      <c r="CY325" s="28">
        <v>1</v>
      </c>
      <c r="CZ325" s="28">
        <v>1</v>
      </c>
      <c r="DA325" s="28">
        <v>1</v>
      </c>
      <c r="DB325" s="28">
        <v>1</v>
      </c>
      <c r="DC325" s="28">
        <v>1</v>
      </c>
      <c r="DD325" s="28">
        <v>1</v>
      </c>
      <c r="DE325" s="28">
        <v>1</v>
      </c>
      <c r="DF325" s="28">
        <v>1</v>
      </c>
      <c r="DG325" s="28">
        <v>1</v>
      </c>
      <c r="DH325" s="28">
        <v>1</v>
      </c>
      <c r="DI325" s="28">
        <v>1</v>
      </c>
      <c r="DJ325" s="28">
        <f>1-0.2188</f>
        <v>0.78120000000000001</v>
      </c>
      <c r="DK325" s="28">
        <v>0.95</v>
      </c>
      <c r="DL325" s="28">
        <v>0.95</v>
      </c>
      <c r="DM325" s="28">
        <v>0.95</v>
      </c>
      <c r="DN325" s="28">
        <v>1</v>
      </c>
      <c r="DO325" s="28">
        <v>1</v>
      </c>
      <c r="DP325" s="28">
        <v>1</v>
      </c>
      <c r="DQ325" s="28">
        <v>1</v>
      </c>
      <c r="DR325" s="28">
        <v>1</v>
      </c>
      <c r="DS325" s="28">
        <v>1</v>
      </c>
      <c r="DT325" s="28">
        <v>1</v>
      </c>
      <c r="DU325" s="28">
        <v>1</v>
      </c>
      <c r="DV325" s="28">
        <v>1</v>
      </c>
      <c r="DW325" s="28">
        <v>1</v>
      </c>
      <c r="DX325" s="28">
        <v>1</v>
      </c>
      <c r="DY325" s="28">
        <v>0.95</v>
      </c>
      <c r="DZ325" s="28">
        <v>0.95</v>
      </c>
      <c r="EA325" s="28">
        <v>0.95</v>
      </c>
      <c r="EB325" s="28">
        <v>1</v>
      </c>
      <c r="EC325" s="28">
        <v>1</v>
      </c>
      <c r="ED325" s="28">
        <v>1</v>
      </c>
      <c r="EE325" s="28">
        <v>1</v>
      </c>
      <c r="EF325" s="28">
        <v>1</v>
      </c>
      <c r="EG325" s="28">
        <v>0.95</v>
      </c>
      <c r="EH325" s="28">
        <v>1</v>
      </c>
      <c r="EI325" s="28">
        <v>1</v>
      </c>
      <c r="EJ325" s="28">
        <v>1</v>
      </c>
      <c r="EK325" s="28">
        <v>1</v>
      </c>
      <c r="EL325" s="28">
        <v>1</v>
      </c>
      <c r="EM325" s="28">
        <v>1</v>
      </c>
      <c r="EN325" s="28">
        <v>1</v>
      </c>
      <c r="EO325" s="28">
        <v>1</v>
      </c>
      <c r="EP325" s="28">
        <v>1</v>
      </c>
      <c r="EQ325" s="28">
        <v>1</v>
      </c>
      <c r="ER325" s="28">
        <v>0.95</v>
      </c>
      <c r="ES325" s="28">
        <v>0.95</v>
      </c>
      <c r="ET325" s="28">
        <v>0.95</v>
      </c>
      <c r="EU325" s="28">
        <v>0.95</v>
      </c>
      <c r="EV325" s="28">
        <f>1-123/EV8</f>
        <v>0.94754797441364602</v>
      </c>
      <c r="EW325" s="28">
        <v>0.95</v>
      </c>
    </row>
    <row r="326" spans="1:153" s="16" customFormat="1" ht="14" x14ac:dyDescent="0.2">
      <c r="A326" s="28" t="s">
        <v>282</v>
      </c>
      <c r="B326" s="28" t="s">
        <v>343</v>
      </c>
      <c r="C326" s="28">
        <v>0</v>
      </c>
      <c r="D326" s="28">
        <v>0</v>
      </c>
      <c r="E326" s="28">
        <v>0</v>
      </c>
      <c r="F326" s="28">
        <v>0</v>
      </c>
      <c r="G326" s="28">
        <v>0</v>
      </c>
      <c r="H326" s="28">
        <v>0</v>
      </c>
      <c r="I326" s="28">
        <v>0</v>
      </c>
      <c r="J326" s="28">
        <v>0</v>
      </c>
      <c r="K326" s="28">
        <v>0</v>
      </c>
      <c r="L326" s="28">
        <v>0</v>
      </c>
      <c r="M326" s="28">
        <v>0</v>
      </c>
      <c r="N326" s="28">
        <v>0</v>
      </c>
      <c r="O326" s="28">
        <v>0</v>
      </c>
      <c r="P326" s="28">
        <v>0</v>
      </c>
      <c r="Q326" s="28">
        <v>0</v>
      </c>
      <c r="R326" s="28">
        <v>0</v>
      </c>
      <c r="S326" s="28">
        <v>0</v>
      </c>
      <c r="T326" s="28">
        <v>0</v>
      </c>
      <c r="U326" s="28">
        <v>0</v>
      </c>
      <c r="V326" s="28">
        <v>0</v>
      </c>
      <c r="W326" s="28">
        <v>0</v>
      </c>
      <c r="X326" s="28">
        <v>0</v>
      </c>
      <c r="Y326" s="28">
        <v>0</v>
      </c>
      <c r="Z326" s="28">
        <v>0</v>
      </c>
      <c r="AA326" s="28">
        <v>0</v>
      </c>
      <c r="AB326" s="28">
        <v>0</v>
      </c>
      <c r="AC326" s="28">
        <v>0</v>
      </c>
      <c r="AD326" s="28">
        <v>0</v>
      </c>
      <c r="AE326" s="28"/>
      <c r="AF326" s="28"/>
      <c r="AG326" s="28"/>
      <c r="AH326" s="28"/>
      <c r="AI326" s="28"/>
      <c r="AJ326" s="28"/>
      <c r="AK326" s="28"/>
      <c r="AL326" s="28"/>
      <c r="AM326" s="28"/>
      <c r="AN326" s="28"/>
      <c r="AO326" s="28"/>
      <c r="AP326" s="28"/>
      <c r="AQ326" s="28"/>
      <c r="AR326" s="28"/>
      <c r="AS326" s="28">
        <f>0.43*AS20</f>
        <v>110742.34928116888</v>
      </c>
      <c r="AT326" s="28">
        <f>0.43*AT20</f>
        <v>20042.84993118991</v>
      </c>
      <c r="AU326" s="28">
        <v>0</v>
      </c>
      <c r="AV326" s="28">
        <v>0</v>
      </c>
      <c r="AW326" s="28">
        <v>0</v>
      </c>
      <c r="AX326" s="28"/>
      <c r="AY326" s="28"/>
      <c r="AZ326" s="28">
        <v>0</v>
      </c>
      <c r="BA326" s="28">
        <v>0</v>
      </c>
      <c r="BB326" s="28">
        <v>0</v>
      </c>
      <c r="BC326" s="28"/>
      <c r="BD326" s="28"/>
      <c r="BE326" s="28"/>
      <c r="BF326" s="28">
        <v>0</v>
      </c>
      <c r="BG326" s="28">
        <v>0</v>
      </c>
      <c r="BH326" s="28">
        <v>0</v>
      </c>
      <c r="BI326" s="28">
        <v>0</v>
      </c>
      <c r="BJ326" s="28">
        <v>0</v>
      </c>
      <c r="BK326" s="28">
        <v>0</v>
      </c>
      <c r="BL326" s="28"/>
      <c r="BM326" s="28"/>
      <c r="BN326" s="28"/>
      <c r="BO326" s="28"/>
      <c r="BP326" s="28">
        <v>0</v>
      </c>
      <c r="BQ326" s="28">
        <v>0</v>
      </c>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v>0</v>
      </c>
      <c r="CY326" s="28">
        <v>0</v>
      </c>
      <c r="CZ326" s="28">
        <v>0</v>
      </c>
      <c r="DA326" s="28">
        <v>0</v>
      </c>
      <c r="DB326" s="28">
        <v>0</v>
      </c>
      <c r="DC326" s="28">
        <v>0</v>
      </c>
      <c r="DD326" s="28">
        <v>0</v>
      </c>
      <c r="DE326" s="28">
        <v>0</v>
      </c>
      <c r="DF326" s="28">
        <v>0</v>
      </c>
      <c r="DG326" s="28">
        <v>0</v>
      </c>
      <c r="DH326" s="28">
        <v>0</v>
      </c>
      <c r="DI326" s="28">
        <v>0</v>
      </c>
      <c r="DJ326" s="28">
        <v>0</v>
      </c>
      <c r="DK326" s="28"/>
      <c r="DL326" s="28"/>
      <c r="DM326" s="28"/>
      <c r="DN326" s="28">
        <v>4</v>
      </c>
      <c r="DO326" s="28">
        <v>4</v>
      </c>
      <c r="DP326" s="28"/>
      <c r="DQ326" s="28"/>
      <c r="DR326" s="28"/>
      <c r="DS326" s="28"/>
      <c r="DT326" s="28"/>
      <c r="DU326" s="28"/>
      <c r="DV326" s="28"/>
      <c r="DW326" s="28"/>
      <c r="DX326" s="28"/>
      <c r="DY326" s="28"/>
      <c r="DZ326" s="28"/>
      <c r="EA326" s="28"/>
      <c r="EB326" s="28"/>
      <c r="EC326" s="28"/>
      <c r="ED326" s="28"/>
      <c r="EE326" s="28"/>
      <c r="EF326" s="28"/>
      <c r="EG326" s="28"/>
      <c r="EH326" s="28"/>
      <c r="EI326" s="28"/>
      <c r="EJ326" s="28"/>
      <c r="EK326" s="28"/>
      <c r="EL326" s="28"/>
      <c r="EM326" s="28"/>
      <c r="EN326" s="28"/>
      <c r="EO326" s="28"/>
      <c r="EP326" s="28"/>
      <c r="EQ326" s="28"/>
      <c r="ER326" s="28"/>
      <c r="ES326" s="28"/>
      <c r="ET326" s="28"/>
      <c r="EU326" s="28"/>
      <c r="EV326" s="28"/>
      <c r="EW326" s="28"/>
    </row>
    <row r="327" spans="1:153" ht="14" x14ac:dyDescent="0.2">
      <c r="A327" s="28" t="s">
        <v>302</v>
      </c>
      <c r="B327" s="28" t="s">
        <v>345</v>
      </c>
      <c r="C327" s="28">
        <v>1</v>
      </c>
      <c r="D327" s="28">
        <v>1</v>
      </c>
      <c r="E327" s="28">
        <v>1</v>
      </c>
      <c r="F327" s="28">
        <v>1</v>
      </c>
      <c r="G327" s="28">
        <v>1</v>
      </c>
      <c r="H327" s="28">
        <v>1</v>
      </c>
      <c r="I327" s="28">
        <v>1</v>
      </c>
      <c r="J327" s="28">
        <v>1</v>
      </c>
      <c r="K327" s="28">
        <v>1</v>
      </c>
      <c r="L327" s="28">
        <v>1</v>
      </c>
      <c r="M327" s="28">
        <v>1</v>
      </c>
      <c r="N327" s="28">
        <v>1</v>
      </c>
      <c r="O327" s="28">
        <v>1</v>
      </c>
      <c r="P327" s="28">
        <v>1</v>
      </c>
      <c r="Q327" s="28">
        <v>1</v>
      </c>
      <c r="R327" s="28">
        <v>1</v>
      </c>
      <c r="S327" s="28">
        <v>1</v>
      </c>
      <c r="T327" s="28">
        <v>1</v>
      </c>
      <c r="U327" s="28">
        <v>1</v>
      </c>
      <c r="V327" s="28">
        <v>1</v>
      </c>
      <c r="W327" s="28">
        <v>1</v>
      </c>
      <c r="X327" s="28">
        <v>1</v>
      </c>
      <c r="Y327" s="28">
        <v>1</v>
      </c>
      <c r="Z327" s="28">
        <v>1</v>
      </c>
      <c r="AA327" s="28">
        <v>1</v>
      </c>
      <c r="AB327" s="28">
        <v>1</v>
      </c>
      <c r="AC327" s="28">
        <v>1</v>
      </c>
      <c r="AD327" s="28">
        <v>1</v>
      </c>
      <c r="AE327" s="28">
        <v>1</v>
      </c>
      <c r="AF327" s="28">
        <v>1</v>
      </c>
      <c r="AG327" s="28">
        <v>1</v>
      </c>
      <c r="AH327" s="28">
        <v>1</v>
      </c>
      <c r="AI327" s="28">
        <v>1</v>
      </c>
      <c r="AJ327" s="28">
        <v>1</v>
      </c>
      <c r="AK327" s="28">
        <v>1</v>
      </c>
      <c r="AL327" s="28">
        <v>1</v>
      </c>
      <c r="AM327" s="28">
        <v>1</v>
      </c>
      <c r="AN327" s="28">
        <v>1</v>
      </c>
      <c r="AO327" s="28">
        <v>1</v>
      </c>
      <c r="AP327" s="28">
        <v>1</v>
      </c>
      <c r="AQ327" s="28">
        <v>1</v>
      </c>
      <c r="AR327" s="28">
        <v>1</v>
      </c>
      <c r="AS327" s="28">
        <v>1</v>
      </c>
      <c r="AT327" s="28">
        <v>1</v>
      </c>
      <c r="AU327" s="28">
        <v>1</v>
      </c>
      <c r="AV327" s="28">
        <v>1</v>
      </c>
      <c r="AW327" s="28">
        <v>1</v>
      </c>
      <c r="AX327" s="28">
        <v>1</v>
      </c>
      <c r="AY327" s="28">
        <v>1</v>
      </c>
      <c r="AZ327" s="28">
        <v>0.82609999999999995</v>
      </c>
      <c r="BA327" s="28">
        <v>1</v>
      </c>
      <c r="BB327" s="28">
        <v>1</v>
      </c>
      <c r="BC327" s="28">
        <v>1</v>
      </c>
      <c r="BD327" s="28">
        <v>1</v>
      </c>
      <c r="BE327" s="28">
        <v>1</v>
      </c>
      <c r="BF327" s="28">
        <v>1</v>
      </c>
      <c r="BG327" s="28">
        <v>1</v>
      </c>
      <c r="BH327" s="28">
        <v>1</v>
      </c>
      <c r="BI327" s="28">
        <v>1</v>
      </c>
      <c r="BJ327" s="28">
        <v>1</v>
      </c>
      <c r="BK327" s="28">
        <v>1</v>
      </c>
      <c r="BL327" s="28">
        <v>1</v>
      </c>
      <c r="BM327" s="28">
        <v>1</v>
      </c>
      <c r="BN327" s="28">
        <v>1</v>
      </c>
      <c r="BO327" s="28">
        <v>1</v>
      </c>
      <c r="BP327" s="28">
        <v>1</v>
      </c>
      <c r="BQ327" s="28">
        <v>1</v>
      </c>
      <c r="BR327" s="28">
        <v>1</v>
      </c>
      <c r="BS327" s="28">
        <v>1</v>
      </c>
      <c r="BT327" s="28">
        <v>1</v>
      </c>
      <c r="BU327" s="28">
        <v>1</v>
      </c>
      <c r="BV327" s="28">
        <v>1</v>
      </c>
      <c r="BW327" s="28">
        <v>1</v>
      </c>
      <c r="BX327" s="28">
        <v>1</v>
      </c>
      <c r="BY327" s="28">
        <v>1</v>
      </c>
      <c r="BZ327" s="28">
        <v>1</v>
      </c>
      <c r="CA327" s="28">
        <v>1</v>
      </c>
      <c r="CB327" s="28">
        <v>1</v>
      </c>
      <c r="CC327" s="28">
        <v>1</v>
      </c>
      <c r="CD327" s="28">
        <v>1</v>
      </c>
      <c r="CE327" s="28">
        <v>1</v>
      </c>
      <c r="CF327" s="28">
        <v>1</v>
      </c>
      <c r="CG327" s="28">
        <v>1</v>
      </c>
      <c r="CH327" s="28">
        <v>1</v>
      </c>
      <c r="CI327" s="28">
        <v>1</v>
      </c>
      <c r="CJ327" s="28">
        <v>1</v>
      </c>
      <c r="CK327" s="28">
        <v>1</v>
      </c>
      <c r="CL327" s="28">
        <v>1</v>
      </c>
      <c r="CM327" s="28">
        <v>1</v>
      </c>
      <c r="CN327" s="28">
        <v>1</v>
      </c>
      <c r="CO327" s="28">
        <v>1</v>
      </c>
      <c r="CP327" s="28">
        <v>1</v>
      </c>
      <c r="CQ327" s="28">
        <v>1</v>
      </c>
      <c r="CR327" s="28">
        <v>1</v>
      </c>
      <c r="CS327" s="28">
        <v>1</v>
      </c>
      <c r="CT327" s="28">
        <v>1</v>
      </c>
      <c r="CU327" s="28">
        <v>1</v>
      </c>
      <c r="CV327" s="28">
        <v>1</v>
      </c>
      <c r="CW327" s="28">
        <v>1</v>
      </c>
      <c r="CX327" s="28">
        <v>1</v>
      </c>
      <c r="CY327" s="28">
        <v>1</v>
      </c>
      <c r="CZ327" s="28">
        <v>1</v>
      </c>
      <c r="DA327" s="28">
        <v>1</v>
      </c>
      <c r="DB327" s="28">
        <v>1</v>
      </c>
      <c r="DC327" s="28">
        <v>1</v>
      </c>
      <c r="DD327" s="28">
        <v>1</v>
      </c>
      <c r="DE327" s="28">
        <v>1</v>
      </c>
      <c r="DF327" s="28">
        <v>1</v>
      </c>
      <c r="DG327" s="28">
        <v>1</v>
      </c>
      <c r="DH327" s="28">
        <v>1</v>
      </c>
      <c r="DI327" s="28">
        <v>1</v>
      </c>
      <c r="DJ327" s="28">
        <v>1</v>
      </c>
      <c r="DK327" s="28">
        <v>1</v>
      </c>
      <c r="DL327" s="28">
        <v>1</v>
      </c>
      <c r="DM327" s="28">
        <v>1</v>
      </c>
      <c r="DN327" s="28">
        <v>1</v>
      </c>
      <c r="DO327" s="28">
        <v>1</v>
      </c>
      <c r="DP327" s="28">
        <v>1</v>
      </c>
      <c r="DQ327" s="28">
        <v>1</v>
      </c>
      <c r="DR327" s="28">
        <v>1</v>
      </c>
      <c r="DS327" s="28">
        <v>1</v>
      </c>
      <c r="DT327" s="28">
        <v>1</v>
      </c>
      <c r="DU327" s="28">
        <v>1</v>
      </c>
      <c r="DV327" s="28">
        <v>1</v>
      </c>
      <c r="DW327" s="28">
        <v>1</v>
      </c>
      <c r="DX327" s="28">
        <v>1</v>
      </c>
      <c r="DY327" s="28">
        <v>1</v>
      </c>
      <c r="DZ327" s="28">
        <v>1</v>
      </c>
      <c r="EA327" s="28">
        <v>1</v>
      </c>
      <c r="EB327" s="28">
        <v>1</v>
      </c>
      <c r="EC327" s="28">
        <v>1</v>
      </c>
      <c r="ED327" s="28">
        <v>1</v>
      </c>
      <c r="EE327" s="28">
        <v>1</v>
      </c>
      <c r="EF327" s="28">
        <v>1</v>
      </c>
      <c r="EG327" s="28">
        <v>1</v>
      </c>
      <c r="EH327" s="28">
        <v>1</v>
      </c>
      <c r="EI327" s="28">
        <v>1</v>
      </c>
      <c r="EJ327" s="28">
        <v>1</v>
      </c>
      <c r="EK327" s="28">
        <v>1</v>
      </c>
      <c r="EL327" s="28">
        <v>1</v>
      </c>
      <c r="EM327" s="28">
        <v>1</v>
      </c>
      <c r="EN327" s="28">
        <v>1</v>
      </c>
      <c r="EO327" s="28">
        <v>1</v>
      </c>
      <c r="EP327" s="28">
        <v>1</v>
      </c>
      <c r="EQ327" s="28">
        <v>1</v>
      </c>
      <c r="ER327" s="28">
        <v>1</v>
      </c>
      <c r="ES327" s="28">
        <v>1</v>
      </c>
      <c r="ET327" s="28">
        <v>1</v>
      </c>
      <c r="EU327" s="28">
        <v>1</v>
      </c>
      <c r="EV327" s="28">
        <v>1</v>
      </c>
      <c r="EW327" s="28">
        <v>1</v>
      </c>
    </row>
    <row r="328" spans="1:153" ht="14" x14ac:dyDescent="0.2">
      <c r="A328" s="28" t="s">
        <v>480</v>
      </c>
      <c r="B328" s="28"/>
      <c r="C328" s="28">
        <v>0.78</v>
      </c>
      <c r="D328" s="28">
        <v>0.78</v>
      </c>
      <c r="E328" s="28">
        <v>0.78</v>
      </c>
      <c r="F328" s="28">
        <v>0.78</v>
      </c>
      <c r="G328" s="28">
        <v>0.78</v>
      </c>
      <c r="H328" s="28">
        <v>0.78</v>
      </c>
      <c r="I328" s="28">
        <v>0.78</v>
      </c>
      <c r="J328" s="28">
        <v>0.78</v>
      </c>
      <c r="K328" s="28">
        <v>0.78</v>
      </c>
      <c r="L328" s="28">
        <v>0.78</v>
      </c>
      <c r="M328" s="28">
        <v>0.78</v>
      </c>
      <c r="N328" s="28">
        <v>0.78</v>
      </c>
      <c r="O328" s="28">
        <v>0.78</v>
      </c>
      <c r="P328" s="28">
        <v>0.78</v>
      </c>
      <c r="Q328" s="28">
        <v>0.78</v>
      </c>
      <c r="R328" s="28">
        <v>0.78</v>
      </c>
      <c r="S328" s="28">
        <v>0.78</v>
      </c>
      <c r="T328" s="28">
        <v>0.78</v>
      </c>
      <c r="U328" s="28">
        <v>0.78</v>
      </c>
      <c r="V328" s="28">
        <v>0.78</v>
      </c>
      <c r="W328" s="28">
        <v>0.78</v>
      </c>
      <c r="X328" s="28">
        <v>0.78</v>
      </c>
      <c r="Y328" s="28">
        <v>0.78</v>
      </c>
      <c r="Z328" s="28">
        <v>0.78</v>
      </c>
      <c r="AA328" s="28">
        <v>0.78</v>
      </c>
      <c r="AB328" s="28">
        <v>0.78</v>
      </c>
      <c r="AC328" s="28">
        <v>0.78</v>
      </c>
      <c r="AD328" s="28">
        <v>0.78</v>
      </c>
      <c r="AE328" s="28">
        <v>0.78</v>
      </c>
      <c r="AF328" s="28">
        <v>0.78</v>
      </c>
      <c r="AG328" s="28">
        <v>0.78</v>
      </c>
      <c r="AH328" s="28">
        <v>0.78</v>
      </c>
      <c r="AI328" s="28">
        <v>0.78</v>
      </c>
      <c r="AJ328" s="28">
        <v>0.78</v>
      </c>
      <c r="AK328" s="28">
        <v>0.78</v>
      </c>
      <c r="AL328" s="28">
        <v>0.78</v>
      </c>
      <c r="AM328" s="28">
        <v>0.78</v>
      </c>
      <c r="AN328" s="28">
        <v>0.78</v>
      </c>
      <c r="AO328" s="28">
        <v>0.78</v>
      </c>
      <c r="AP328" s="28">
        <v>0.78</v>
      </c>
      <c r="AQ328" s="28">
        <v>0.78</v>
      </c>
      <c r="AR328" s="28">
        <v>0.78</v>
      </c>
      <c r="AS328" s="28">
        <v>1</v>
      </c>
      <c r="AT328" s="28">
        <v>1</v>
      </c>
      <c r="AU328" s="28">
        <v>1</v>
      </c>
      <c r="AV328" s="28">
        <v>0.78</v>
      </c>
      <c r="AW328" s="28">
        <v>0.78</v>
      </c>
      <c r="AX328" s="28">
        <v>1</v>
      </c>
      <c r="AY328" s="28">
        <v>1</v>
      </c>
      <c r="AZ328" s="28">
        <v>1</v>
      </c>
      <c r="BA328" s="28">
        <v>1</v>
      </c>
      <c r="BB328" s="28">
        <v>1</v>
      </c>
      <c r="BC328" s="28">
        <v>0.78</v>
      </c>
      <c r="BD328" s="28">
        <v>0.78</v>
      </c>
      <c r="BE328" s="28">
        <v>0.78</v>
      </c>
      <c r="BF328" s="28">
        <v>1</v>
      </c>
      <c r="BG328" s="28">
        <v>1</v>
      </c>
      <c r="BH328" s="28">
        <v>1</v>
      </c>
      <c r="BI328" s="28">
        <v>1</v>
      </c>
      <c r="BJ328" s="28">
        <v>1</v>
      </c>
      <c r="BK328" s="28">
        <v>1</v>
      </c>
      <c r="BL328" s="28">
        <v>0.78</v>
      </c>
      <c r="BM328" s="28">
        <v>0.78</v>
      </c>
      <c r="BN328" s="28">
        <v>0.78</v>
      </c>
      <c r="BO328" s="28">
        <v>0.78</v>
      </c>
      <c r="BP328" s="28">
        <v>1</v>
      </c>
      <c r="BQ328" s="28">
        <v>1</v>
      </c>
      <c r="BR328" s="28">
        <v>0.78</v>
      </c>
      <c r="BS328" s="28">
        <v>0.78</v>
      </c>
      <c r="BT328" s="28">
        <v>0.78</v>
      </c>
      <c r="BU328" s="28">
        <v>0.78</v>
      </c>
      <c r="BV328" s="28">
        <v>0.78</v>
      </c>
      <c r="BW328" s="28">
        <v>0.78</v>
      </c>
      <c r="BX328" s="28">
        <v>0.78</v>
      </c>
      <c r="BY328" s="28">
        <v>0.78</v>
      </c>
      <c r="BZ328" s="28">
        <v>0.78</v>
      </c>
      <c r="CA328" s="28">
        <v>0.78</v>
      </c>
      <c r="CB328" s="28">
        <v>0.78</v>
      </c>
      <c r="CC328" s="28">
        <v>0.78</v>
      </c>
      <c r="CD328" s="28">
        <v>0.78</v>
      </c>
      <c r="CE328" s="28">
        <v>0.78</v>
      </c>
      <c r="CF328" s="28">
        <v>0.78</v>
      </c>
      <c r="CG328" s="28">
        <v>0.78</v>
      </c>
      <c r="CH328" s="28">
        <v>0.78</v>
      </c>
      <c r="CI328" s="28">
        <v>0.78</v>
      </c>
      <c r="CJ328" s="28">
        <v>0.78</v>
      </c>
      <c r="CK328" s="28">
        <v>0.78</v>
      </c>
      <c r="CL328" s="28">
        <v>0.78</v>
      </c>
      <c r="CM328" s="28">
        <v>0.78</v>
      </c>
      <c r="CN328" s="28">
        <v>0.78</v>
      </c>
      <c r="CO328" s="28">
        <v>0.78</v>
      </c>
      <c r="CP328" s="28">
        <v>0.78</v>
      </c>
      <c r="CQ328" s="28">
        <v>0.78</v>
      </c>
      <c r="CR328" s="28">
        <v>0.78</v>
      </c>
      <c r="CS328" s="28">
        <v>0.78</v>
      </c>
      <c r="CT328" s="28">
        <v>0.78</v>
      </c>
      <c r="CU328" s="28">
        <v>0.78</v>
      </c>
      <c r="CV328" s="28">
        <v>0.78</v>
      </c>
      <c r="CW328" s="28">
        <v>0.78</v>
      </c>
      <c r="CX328" s="28">
        <v>1</v>
      </c>
      <c r="CY328" s="28">
        <v>1</v>
      </c>
      <c r="CZ328" s="28">
        <v>1</v>
      </c>
      <c r="DA328" s="28">
        <v>1</v>
      </c>
      <c r="DB328" s="28">
        <v>1</v>
      </c>
      <c r="DC328" s="28">
        <v>1</v>
      </c>
      <c r="DD328" s="28">
        <v>1</v>
      </c>
      <c r="DE328" s="28">
        <v>1</v>
      </c>
      <c r="DF328" s="28">
        <v>1</v>
      </c>
      <c r="DG328" s="28">
        <v>1</v>
      </c>
      <c r="DH328" s="28">
        <v>1</v>
      </c>
      <c r="DI328" s="28">
        <v>1</v>
      </c>
      <c r="DJ328" s="28">
        <v>1</v>
      </c>
      <c r="DK328" s="28">
        <v>0.78</v>
      </c>
      <c r="DL328" s="28">
        <v>0.78</v>
      </c>
      <c r="DM328" s="28">
        <v>0.78</v>
      </c>
      <c r="DN328" s="28">
        <v>1</v>
      </c>
      <c r="DO328" s="28">
        <v>1</v>
      </c>
      <c r="DP328" s="28">
        <v>1</v>
      </c>
      <c r="DQ328" s="28">
        <v>1</v>
      </c>
      <c r="DR328" s="28">
        <v>1</v>
      </c>
      <c r="DS328" s="28">
        <v>1</v>
      </c>
      <c r="DT328" s="28">
        <v>1</v>
      </c>
      <c r="DU328" s="28">
        <v>1</v>
      </c>
      <c r="DV328" s="28">
        <v>1</v>
      </c>
      <c r="DW328" s="28">
        <v>1</v>
      </c>
      <c r="DX328" s="28">
        <v>1</v>
      </c>
      <c r="DY328" s="28">
        <v>0.78</v>
      </c>
      <c r="DZ328" s="28">
        <v>0.78</v>
      </c>
      <c r="EA328" s="28">
        <v>0.78</v>
      </c>
      <c r="EB328" s="28">
        <v>1</v>
      </c>
      <c r="EC328" s="28">
        <v>1</v>
      </c>
      <c r="ED328" s="28">
        <v>1</v>
      </c>
      <c r="EE328" s="28">
        <v>1</v>
      </c>
      <c r="EF328" s="28">
        <v>0.78</v>
      </c>
      <c r="EG328" s="28">
        <v>0.78</v>
      </c>
      <c r="EH328" s="28">
        <v>0.78</v>
      </c>
      <c r="EI328" s="28">
        <v>1</v>
      </c>
      <c r="EJ328" s="28">
        <v>1</v>
      </c>
      <c r="EK328" s="28">
        <v>1</v>
      </c>
      <c r="EL328" s="28">
        <v>1</v>
      </c>
      <c r="EM328" s="28">
        <v>1</v>
      </c>
      <c r="EN328" s="28">
        <v>1</v>
      </c>
      <c r="EO328" s="28">
        <v>1</v>
      </c>
      <c r="EP328" s="28">
        <v>1</v>
      </c>
      <c r="EQ328" s="28">
        <v>1</v>
      </c>
      <c r="ER328" s="28">
        <v>0.78</v>
      </c>
      <c r="ES328" s="28">
        <v>0.78</v>
      </c>
      <c r="ET328" s="28">
        <v>0.78</v>
      </c>
      <c r="EU328" s="28">
        <v>0.78</v>
      </c>
      <c r="EV328" s="28">
        <v>0.78</v>
      </c>
      <c r="EW328" s="28">
        <v>0.78</v>
      </c>
    </row>
    <row r="329" spans="1:153" ht="14" x14ac:dyDescent="0.2">
      <c r="A329" s="28" t="s">
        <v>395</v>
      </c>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c r="AQ329" s="28"/>
      <c r="AR329" s="28"/>
      <c r="AS329" s="28"/>
      <c r="AT329" s="28"/>
      <c r="AU329" s="28"/>
      <c r="AV329" s="28"/>
      <c r="AW329" s="28"/>
      <c r="AX329" s="28"/>
      <c r="AY329" s="28"/>
      <c r="AZ329" s="28"/>
      <c r="BA329" s="28"/>
      <c r="BB329" s="28"/>
      <c r="BC329" s="28">
        <v>0</v>
      </c>
      <c r="BD329" s="28"/>
      <c r="BE329" s="28"/>
      <c r="BF329" s="28">
        <v>5755</v>
      </c>
      <c r="BG329" s="28">
        <v>5402</v>
      </c>
      <c r="BH329" s="28">
        <v>13561</v>
      </c>
      <c r="BI329" s="28">
        <v>1395</v>
      </c>
      <c r="BJ329" s="28">
        <v>296</v>
      </c>
      <c r="BK329" s="28">
        <v>691</v>
      </c>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c r="DK329" s="28"/>
      <c r="DL329" s="28"/>
      <c r="DM329" s="28"/>
      <c r="DN329" s="28"/>
      <c r="DO329" s="28"/>
      <c r="DP329" s="28"/>
      <c r="DQ329" s="28"/>
      <c r="DR329" s="28"/>
      <c r="DS329" s="28"/>
      <c r="DT329" s="28"/>
      <c r="DU329" s="28"/>
      <c r="DV329" s="28"/>
      <c r="DW329" s="28"/>
      <c r="DX329" s="28"/>
      <c r="DY329" s="28"/>
      <c r="DZ329" s="28"/>
      <c r="EA329" s="28"/>
      <c r="EB329" s="28"/>
      <c r="EC329" s="28"/>
      <c r="ED329" s="28"/>
      <c r="EE329" s="28"/>
      <c r="EF329" s="28"/>
      <c r="EG329" s="28"/>
      <c r="EH329" s="28"/>
      <c r="EI329" s="28"/>
      <c r="EJ329" s="28"/>
      <c r="EK329" s="28"/>
      <c r="EL329" s="28"/>
      <c r="EM329" s="28"/>
      <c r="EN329" s="28"/>
      <c r="EO329" s="28"/>
      <c r="EP329" s="28"/>
      <c r="EQ329" s="28"/>
      <c r="ER329" s="28"/>
      <c r="ES329" s="28"/>
      <c r="ET329" s="28"/>
      <c r="EU329" s="28"/>
      <c r="EV329" s="28"/>
      <c r="EW329" s="28"/>
    </row>
    <row r="330" spans="1:153" ht="14" x14ac:dyDescent="0.2">
      <c r="A330" s="28" t="s">
        <v>862</v>
      </c>
      <c r="B330" s="28"/>
      <c r="C330" s="28">
        <v>0</v>
      </c>
      <c r="D330" s="28">
        <v>0</v>
      </c>
      <c r="E330" s="28">
        <v>0</v>
      </c>
      <c r="F330" s="28">
        <v>0</v>
      </c>
      <c r="G330" s="28">
        <v>1.1068694999999962E-2</v>
      </c>
      <c r="H330" s="33">
        <v>1.1068694999999962E-2</v>
      </c>
      <c r="I330" s="33">
        <v>1.1068694999999962E-2</v>
      </c>
      <c r="J330" s="33">
        <v>1.1068694999999962E-2</v>
      </c>
      <c r="K330" s="33">
        <v>1.1068694999999962E-2</v>
      </c>
      <c r="L330" s="33">
        <v>1.1068694999999962E-2</v>
      </c>
      <c r="M330" s="33">
        <v>1.1068694999999962E-2</v>
      </c>
      <c r="N330" s="33">
        <v>1.1068694999999962E-2</v>
      </c>
      <c r="O330" s="33">
        <v>1.1068694999999962E-2</v>
      </c>
      <c r="P330" s="33">
        <v>1.1068694999999962E-2</v>
      </c>
      <c r="Q330" s="33">
        <v>1.1068694999999962E-2</v>
      </c>
      <c r="R330" s="33">
        <v>1.1068694999999962E-2</v>
      </c>
      <c r="S330" s="33">
        <v>0.14011491799999998</v>
      </c>
      <c r="T330" s="33">
        <v>0.14011491799999998</v>
      </c>
      <c r="U330" s="33">
        <v>0.14011491799999998</v>
      </c>
      <c r="V330" s="33">
        <v>0.14011491799999998</v>
      </c>
      <c r="W330" s="33">
        <v>0.14011491799999998</v>
      </c>
      <c r="X330" s="33">
        <v>0.14011491799999998</v>
      </c>
      <c r="Y330" s="33">
        <v>0.14011491799999998</v>
      </c>
      <c r="Z330" s="33">
        <v>0.14011491799999998</v>
      </c>
      <c r="AA330" s="33">
        <v>0.14011491799999998</v>
      </c>
      <c r="AB330" s="33">
        <v>0.14011491799999998</v>
      </c>
      <c r="AC330" s="33">
        <v>0.14011491799999998</v>
      </c>
      <c r="AD330" s="33">
        <v>0.14011491799999998</v>
      </c>
      <c r="AE330" s="28">
        <v>0</v>
      </c>
      <c r="AF330" s="28">
        <v>0</v>
      </c>
      <c r="AG330" s="28">
        <v>0</v>
      </c>
      <c r="AH330" s="28">
        <v>0</v>
      </c>
      <c r="AI330" s="28">
        <v>0</v>
      </c>
      <c r="AJ330" s="28">
        <v>0</v>
      </c>
      <c r="AK330" s="28">
        <v>0</v>
      </c>
      <c r="AL330" s="28">
        <v>0</v>
      </c>
      <c r="AM330" s="28">
        <v>0</v>
      </c>
      <c r="AN330" s="28">
        <v>0</v>
      </c>
      <c r="AO330" s="28">
        <v>0</v>
      </c>
      <c r="AP330" s="28">
        <v>0</v>
      </c>
      <c r="AQ330" s="33">
        <v>1.5206901999999967E-2</v>
      </c>
      <c r="AR330" s="28">
        <v>5.9982194000000044E-2</v>
      </c>
      <c r="AS330" s="28">
        <v>0</v>
      </c>
      <c r="AT330" s="28">
        <v>0</v>
      </c>
      <c r="AU330" s="33">
        <v>0</v>
      </c>
      <c r="AV330" s="28">
        <v>0</v>
      </c>
      <c r="AW330" s="28">
        <v>0</v>
      </c>
      <c r="AX330" s="28">
        <v>0</v>
      </c>
      <c r="AY330" s="28">
        <v>0</v>
      </c>
      <c r="AZ330" s="28">
        <v>0</v>
      </c>
      <c r="BA330" s="28">
        <v>0</v>
      </c>
      <c r="BB330" s="28">
        <v>0</v>
      </c>
      <c r="BC330" s="28">
        <v>0</v>
      </c>
      <c r="BD330" s="28">
        <v>0</v>
      </c>
      <c r="BE330" s="28">
        <v>0</v>
      </c>
      <c r="BF330" s="28">
        <v>1.0286921708185053E-2</v>
      </c>
      <c r="BG330" s="28">
        <v>0.01</v>
      </c>
      <c r="BH330" s="28">
        <v>5.2828090244677467E-3</v>
      </c>
      <c r="BI330" s="28">
        <v>4.91460781289436E-3</v>
      </c>
      <c r="BJ330" s="28">
        <v>5.96406796675475E-3</v>
      </c>
      <c r="BK330" s="28">
        <v>2.8360199632859111E-3</v>
      </c>
      <c r="BL330" s="28">
        <v>1.3000000000000012E-2</v>
      </c>
      <c r="BM330" s="28">
        <v>2.0000000000000018E-2</v>
      </c>
      <c r="BN330" s="28">
        <v>2.0000000000000018E-2</v>
      </c>
      <c r="BO330" s="28">
        <v>2.4000000000000021E-2</v>
      </c>
      <c r="BP330" s="28">
        <v>0</v>
      </c>
      <c r="BQ330" s="28">
        <v>0</v>
      </c>
      <c r="BR330" s="28">
        <v>0</v>
      </c>
      <c r="BS330" s="28">
        <v>0</v>
      </c>
      <c r="BT330" s="28">
        <v>0</v>
      </c>
      <c r="BU330" s="28">
        <v>0</v>
      </c>
      <c r="BV330" s="28">
        <v>0</v>
      </c>
      <c r="BW330" s="28">
        <v>0</v>
      </c>
      <c r="BX330" s="28">
        <v>0</v>
      </c>
      <c r="BY330" s="28">
        <v>0</v>
      </c>
      <c r="BZ330" s="28">
        <v>0</v>
      </c>
      <c r="CA330" s="28">
        <v>0</v>
      </c>
      <c r="CB330" s="28">
        <v>0</v>
      </c>
      <c r="CC330" s="28">
        <v>0</v>
      </c>
      <c r="CD330" s="28">
        <v>0</v>
      </c>
      <c r="CE330" s="28">
        <v>0</v>
      </c>
      <c r="CF330" s="28">
        <v>0</v>
      </c>
      <c r="CG330" s="28">
        <v>0</v>
      </c>
      <c r="CH330" s="28">
        <v>0.01</v>
      </c>
      <c r="CI330" s="28">
        <f>1-0.639</f>
        <v>0.36099999999999999</v>
      </c>
      <c r="CJ330" s="28">
        <f>1-0.843</f>
        <v>0.15700000000000003</v>
      </c>
      <c r="CK330" s="28">
        <f>1-0.9946</f>
        <v>5.3999999999999604E-3</v>
      </c>
      <c r="CL330" s="28">
        <f>1-0.9961</f>
        <v>3.9000000000000146E-3</v>
      </c>
      <c r="CM330" s="28">
        <f>1-0.9991</f>
        <v>9.000000000000119E-4</v>
      </c>
      <c r="CN330" s="28">
        <v>0</v>
      </c>
      <c r="CO330" s="28">
        <f>1-0.9994</f>
        <v>6.0000000000004494E-4</v>
      </c>
      <c r="CP330" s="28">
        <v>0</v>
      </c>
      <c r="CQ330" s="28">
        <v>0</v>
      </c>
      <c r="CR330" s="28">
        <v>0</v>
      </c>
      <c r="CS330" s="28">
        <v>0</v>
      </c>
      <c r="CT330" s="28">
        <f>1-0.997</f>
        <v>3.0000000000000027E-3</v>
      </c>
      <c r="CU330" s="28">
        <f>1-0.917</f>
        <v>8.2999999999999963E-2</v>
      </c>
      <c r="CV330" s="28">
        <f>1-0.924</f>
        <v>7.5999999999999956E-2</v>
      </c>
      <c r="CW330" s="28">
        <f>1-0.919</f>
        <v>8.0999999999999961E-2</v>
      </c>
      <c r="CX330" s="28">
        <v>0</v>
      </c>
      <c r="CY330" s="28">
        <v>0</v>
      </c>
      <c r="CZ330" s="28">
        <v>0</v>
      </c>
      <c r="DA330" s="28">
        <v>0</v>
      </c>
      <c r="DB330" s="28">
        <v>0</v>
      </c>
      <c r="DC330" s="28">
        <v>0</v>
      </c>
      <c r="DD330" s="28">
        <v>0</v>
      </c>
      <c r="DE330" s="28">
        <v>0</v>
      </c>
      <c r="DF330" s="28">
        <v>0</v>
      </c>
      <c r="DG330" s="28">
        <v>0</v>
      </c>
      <c r="DH330" s="28">
        <v>0</v>
      </c>
      <c r="DI330" s="28">
        <v>0</v>
      </c>
      <c r="DJ330" s="28">
        <v>0</v>
      </c>
      <c r="DK330" s="28">
        <v>0</v>
      </c>
      <c r="DL330" s="28">
        <v>0</v>
      </c>
      <c r="DM330" s="28">
        <v>0</v>
      </c>
      <c r="DN330" s="28">
        <v>0</v>
      </c>
      <c r="DO330" s="28">
        <v>0</v>
      </c>
      <c r="DP330" s="28">
        <v>0</v>
      </c>
      <c r="DQ330" s="28">
        <v>0</v>
      </c>
      <c r="DR330" s="28">
        <v>0</v>
      </c>
      <c r="DS330" s="28">
        <v>0</v>
      </c>
      <c r="DT330" s="28">
        <v>0</v>
      </c>
      <c r="DU330" s="28">
        <v>0</v>
      </c>
      <c r="DV330" s="28">
        <v>0</v>
      </c>
      <c r="DW330" s="28">
        <v>0</v>
      </c>
      <c r="DX330" s="28">
        <v>0</v>
      </c>
      <c r="DY330" s="28">
        <v>8.3799999999999986E-2</v>
      </c>
      <c r="DZ330" s="28">
        <v>0.12019999999999997</v>
      </c>
      <c r="EA330" s="28">
        <v>0.11799999999999999</v>
      </c>
      <c r="EB330" s="28">
        <v>0</v>
      </c>
      <c r="EC330" s="28">
        <v>0</v>
      </c>
      <c r="ED330" s="28">
        <v>0</v>
      </c>
      <c r="EE330" s="28">
        <v>0</v>
      </c>
      <c r="EF330" s="28">
        <v>0</v>
      </c>
      <c r="EG330" s="28">
        <v>0</v>
      </c>
      <c r="EH330" s="28">
        <v>0</v>
      </c>
      <c r="EI330" s="28">
        <v>0</v>
      </c>
      <c r="EJ330" s="28">
        <v>0</v>
      </c>
      <c r="EK330" s="28">
        <v>0</v>
      </c>
      <c r="EL330" s="28">
        <v>0</v>
      </c>
      <c r="EM330" s="28">
        <v>0</v>
      </c>
      <c r="EN330" s="28">
        <v>0</v>
      </c>
      <c r="EO330" s="28">
        <v>0</v>
      </c>
      <c r="EP330" s="28">
        <v>0</v>
      </c>
      <c r="EQ330" s="28">
        <v>0</v>
      </c>
      <c r="ER330" s="28">
        <f>1-0.9162</f>
        <v>8.3799999999999986E-2</v>
      </c>
      <c r="ES330" s="28">
        <v>0</v>
      </c>
      <c r="ET330" s="28">
        <v>0</v>
      </c>
      <c r="EU330" s="28">
        <f>1-0.83</f>
        <v>0.17000000000000004</v>
      </c>
      <c r="EV330" s="28">
        <v>0</v>
      </c>
      <c r="EW330" s="28">
        <f>0.0049</f>
        <v>4.8999999999999998E-3</v>
      </c>
    </row>
    <row r="331" spans="1:153" ht="14" x14ac:dyDescent="0.2">
      <c r="A331" s="28" t="s">
        <v>863</v>
      </c>
      <c r="B331" s="28"/>
      <c r="C331" s="28">
        <v>0</v>
      </c>
      <c r="D331" s="28">
        <v>0</v>
      </c>
      <c r="E331" s="28">
        <v>0</v>
      </c>
      <c r="F331" s="28">
        <v>0</v>
      </c>
      <c r="G331" s="28"/>
      <c r="H331" s="33"/>
      <c r="I331" s="33"/>
      <c r="J331" s="33"/>
      <c r="K331" s="33"/>
      <c r="L331" s="33"/>
      <c r="M331" s="33"/>
      <c r="N331" s="33"/>
      <c r="O331" s="33"/>
      <c r="P331" s="33"/>
      <c r="Q331" s="33"/>
      <c r="R331" s="33"/>
      <c r="S331" s="33"/>
      <c r="T331" s="33"/>
      <c r="U331" s="33"/>
      <c r="V331" s="33"/>
      <c r="W331" s="33"/>
      <c r="X331" s="33"/>
      <c r="Y331" s="33"/>
      <c r="Z331" s="33"/>
      <c r="AA331" s="33"/>
      <c r="AB331" s="33"/>
      <c r="AC331" s="33"/>
      <c r="AD331" s="33"/>
      <c r="AE331" s="28"/>
      <c r="AF331" s="28"/>
      <c r="AG331" s="28"/>
      <c r="AH331" s="28"/>
      <c r="AI331" s="28"/>
      <c r="AJ331" s="28"/>
      <c r="AK331" s="28"/>
      <c r="AL331" s="28"/>
      <c r="AM331" s="28"/>
      <c r="AN331" s="28"/>
      <c r="AO331" s="28"/>
      <c r="AP331" s="28"/>
      <c r="AQ331" s="33"/>
      <c r="AR331" s="28"/>
      <c r="AS331" s="28"/>
      <c r="AT331" s="28"/>
      <c r="AU331" s="33"/>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28"/>
      <c r="DJ331" s="28"/>
      <c r="DK331" s="28"/>
      <c r="DL331" s="28"/>
      <c r="DM331" s="28"/>
      <c r="DN331" s="28"/>
      <c r="DO331" s="28"/>
      <c r="DP331" s="28"/>
      <c r="DQ331" s="28"/>
      <c r="DR331" s="28"/>
      <c r="DS331" s="28"/>
      <c r="DT331" s="28"/>
      <c r="DU331" s="28"/>
      <c r="DV331" s="28"/>
      <c r="DW331" s="28"/>
      <c r="DX331" s="28"/>
      <c r="DY331" s="28"/>
      <c r="DZ331" s="28"/>
      <c r="EA331" s="28"/>
      <c r="EB331" s="28"/>
      <c r="EC331" s="28"/>
      <c r="ED331" s="28"/>
      <c r="EE331" s="28"/>
      <c r="EF331" s="28"/>
      <c r="EG331" s="28"/>
      <c r="EH331" s="28"/>
      <c r="EI331" s="28"/>
      <c r="EJ331" s="28"/>
      <c r="EK331" s="28"/>
      <c r="EL331" s="28"/>
      <c r="EM331" s="28"/>
      <c r="EN331" s="28"/>
      <c r="EO331" s="28"/>
      <c r="EP331" s="28"/>
      <c r="EQ331" s="28"/>
      <c r="ER331" s="28"/>
      <c r="ES331" s="28"/>
      <c r="ET331" s="28"/>
      <c r="EU331" s="28"/>
      <c r="EV331" s="28"/>
      <c r="EW331" s="28"/>
    </row>
    <row r="332" spans="1:153" x14ac:dyDescent="0.2">
      <c r="H332" s="9"/>
      <c r="I332" s="9"/>
      <c r="J332" s="9"/>
      <c r="K332" s="9"/>
      <c r="L332" s="9"/>
      <c r="M332" s="9"/>
      <c r="N332" s="9"/>
      <c r="O332" s="9"/>
      <c r="P332" s="9"/>
      <c r="Q332" s="9"/>
      <c r="R332" s="9"/>
      <c r="S332" s="9"/>
      <c r="T332" s="9"/>
      <c r="U332" s="9"/>
      <c r="V332" s="9"/>
      <c r="W332" s="9"/>
      <c r="X332" s="9"/>
      <c r="Y332" s="9"/>
      <c r="Z332" s="9"/>
      <c r="AA332" s="9"/>
      <c r="AB332" s="9"/>
      <c r="AC332" s="9"/>
      <c r="AD332" s="9"/>
      <c r="AQ332" s="10"/>
      <c r="AU332" s="10"/>
    </row>
    <row r="333" spans="1:153" x14ac:dyDescent="0.2">
      <c r="H333" s="9"/>
      <c r="I333" s="9"/>
      <c r="J333" s="9"/>
      <c r="K333" s="9"/>
      <c r="L333" s="9"/>
      <c r="M333" s="9"/>
      <c r="N333" s="9"/>
      <c r="O333" s="9"/>
      <c r="P333" s="9"/>
      <c r="Q333" s="9"/>
      <c r="R333" s="9"/>
      <c r="S333" s="9"/>
      <c r="T333" s="9"/>
      <c r="U333" s="9"/>
      <c r="V333" s="9"/>
      <c r="W333" s="9"/>
      <c r="X333" s="9"/>
      <c r="Y333" s="9"/>
      <c r="Z333" s="9"/>
      <c r="AA333" s="9"/>
      <c r="AB333" s="9"/>
      <c r="AC333" s="9"/>
      <c r="AD333" s="9"/>
      <c r="AQ333" s="10"/>
      <c r="AU333" s="10"/>
    </row>
    <row r="334" spans="1:153" x14ac:dyDescent="0.2">
      <c r="A334" s="8" t="s">
        <v>905</v>
      </c>
      <c r="C334" s="8">
        <f>AVERAGE(C320:EW320)</f>
        <v>0.86351729177965919</v>
      </c>
      <c r="H334" s="9"/>
      <c r="I334" s="9"/>
      <c r="J334" s="9"/>
      <c r="K334" s="9"/>
      <c r="L334" s="9"/>
      <c r="M334" s="9"/>
      <c r="N334" s="9"/>
      <c r="O334" s="9"/>
      <c r="P334" s="9"/>
      <c r="Q334" s="9"/>
      <c r="R334" s="9"/>
      <c r="S334" s="9"/>
      <c r="T334" s="9"/>
      <c r="U334" s="9"/>
      <c r="V334" s="9"/>
      <c r="W334" s="9"/>
      <c r="X334" s="9"/>
      <c r="Y334" s="9"/>
      <c r="Z334" s="9"/>
      <c r="AA334" s="9"/>
      <c r="AB334" s="9"/>
      <c r="AC334" s="9"/>
      <c r="AD334" s="9"/>
      <c r="AQ334" s="10"/>
      <c r="AU334" s="10"/>
    </row>
    <row r="335" spans="1:153" x14ac:dyDescent="0.2">
      <c r="A335" s="8" t="s">
        <v>906</v>
      </c>
      <c r="C335" s="8">
        <f>AVERAGE(C321:EW321)</f>
        <v>0.97833973509933736</v>
      </c>
      <c r="H335" s="9"/>
      <c r="I335" s="9"/>
      <c r="J335" s="9"/>
      <c r="K335" s="9"/>
      <c r="L335" s="9"/>
      <c r="M335" s="9"/>
      <c r="N335" s="9"/>
      <c r="O335" s="9"/>
      <c r="P335" s="9"/>
      <c r="Q335" s="9"/>
      <c r="R335" s="9"/>
      <c r="S335" s="9"/>
      <c r="T335" s="9"/>
      <c r="U335" s="9"/>
      <c r="V335" s="9"/>
      <c r="W335" s="9"/>
      <c r="X335" s="9"/>
      <c r="Y335" s="9"/>
      <c r="Z335" s="9"/>
      <c r="AA335" s="9"/>
      <c r="AB335" s="9"/>
      <c r="AC335" s="9"/>
      <c r="AD335" s="9"/>
    </row>
    <row r="336" spans="1:153" x14ac:dyDescent="0.2">
      <c r="A336" s="8" t="s">
        <v>907</v>
      </c>
      <c r="C336" s="8">
        <f>AVERAGE(C330:EW330)</f>
        <v>2.2305807142222432E-2</v>
      </c>
      <c r="H336" s="9"/>
      <c r="I336" s="9"/>
      <c r="J336" s="9"/>
      <c r="K336" s="9"/>
      <c r="L336" s="9"/>
      <c r="M336" s="9"/>
      <c r="N336" s="9"/>
      <c r="O336" s="9"/>
      <c r="P336" s="9"/>
      <c r="Q336" s="9"/>
      <c r="R336" s="9"/>
      <c r="S336" s="9"/>
      <c r="T336" s="9"/>
      <c r="U336" s="9"/>
      <c r="V336" s="9"/>
      <c r="W336" s="9"/>
      <c r="X336" s="9"/>
      <c r="Y336" s="9"/>
      <c r="Z336" s="9"/>
      <c r="AA336" s="9"/>
      <c r="AB336" s="9"/>
      <c r="AC336" s="9"/>
      <c r="AD336" s="9"/>
    </row>
    <row r="337" spans="1:153" ht="14" x14ac:dyDescent="0.2">
      <c r="A337" s="8" t="s">
        <v>908</v>
      </c>
      <c r="C337" s="8">
        <f>C17/C19</f>
        <v>1.9120458891013383</v>
      </c>
      <c r="D337" s="8">
        <f t="shared" ref="D337:BO337" si="16">D17/D19</f>
        <v>1.9120458891013383</v>
      </c>
      <c r="E337" s="8">
        <f t="shared" si="16"/>
        <v>1.9120458891013383</v>
      </c>
      <c r="F337" s="8">
        <f t="shared" si="16"/>
        <v>1.9120458891013383</v>
      </c>
      <c r="G337" s="8">
        <f t="shared" si="16"/>
        <v>3.063380281690141</v>
      </c>
      <c r="H337" s="8">
        <f t="shared" si="16"/>
        <v>3.063380281690141</v>
      </c>
      <c r="I337" s="8">
        <f t="shared" si="16"/>
        <v>3.063380281690141</v>
      </c>
      <c r="J337" s="8">
        <f t="shared" si="16"/>
        <v>3.063380281690141</v>
      </c>
      <c r="K337" s="8">
        <f t="shared" si="16"/>
        <v>3.063380281690141</v>
      </c>
      <c r="L337" s="8">
        <f t="shared" si="16"/>
        <v>3.063380281690141</v>
      </c>
      <c r="M337" s="8">
        <f t="shared" si="16"/>
        <v>3.063380281690141</v>
      </c>
      <c r="N337" s="8">
        <f t="shared" si="16"/>
        <v>3.063380281690141</v>
      </c>
      <c r="O337" s="8">
        <f t="shared" si="16"/>
        <v>3.063380281690141</v>
      </c>
      <c r="P337" s="8">
        <f t="shared" si="16"/>
        <v>3.063380281690141</v>
      </c>
      <c r="Q337" s="8">
        <f t="shared" si="16"/>
        <v>3.063380281690141</v>
      </c>
      <c r="R337" s="8">
        <f t="shared" si="16"/>
        <v>3.063380281690141</v>
      </c>
      <c r="S337" s="8">
        <f t="shared" si="16"/>
        <v>3.063380281690141</v>
      </c>
      <c r="T337" s="8">
        <f t="shared" si="16"/>
        <v>3.063380281690141</v>
      </c>
      <c r="U337" s="8">
        <f t="shared" si="16"/>
        <v>3.063380281690141</v>
      </c>
      <c r="V337" s="8">
        <f t="shared" si="16"/>
        <v>3.063380281690141</v>
      </c>
      <c r="W337" s="8">
        <f t="shared" si="16"/>
        <v>3.063380281690141</v>
      </c>
      <c r="X337" s="8">
        <f t="shared" si="16"/>
        <v>3.063380281690141</v>
      </c>
      <c r="Y337" s="8">
        <f t="shared" si="16"/>
        <v>3.063380281690141</v>
      </c>
      <c r="Z337" s="8">
        <f t="shared" si="16"/>
        <v>3.063380281690141</v>
      </c>
      <c r="AA337" s="8">
        <f t="shared" si="16"/>
        <v>3.063380281690141</v>
      </c>
      <c r="AB337" s="8">
        <f t="shared" si="16"/>
        <v>3.063380281690141</v>
      </c>
      <c r="AC337" s="8">
        <f t="shared" si="16"/>
        <v>3.063380281690141</v>
      </c>
      <c r="AD337" s="8">
        <f t="shared" si="16"/>
        <v>3.063380281690141</v>
      </c>
      <c r="AE337" s="8">
        <f t="shared" si="16"/>
        <v>2.7891156462585034</v>
      </c>
      <c r="AF337" s="8">
        <f t="shared" si="16"/>
        <v>2.7891156462585034</v>
      </c>
      <c r="AG337" s="8">
        <f t="shared" si="16"/>
        <v>2.7891156462585034</v>
      </c>
      <c r="AH337" s="8">
        <f t="shared" si="16"/>
        <v>2.7891156462585034</v>
      </c>
      <c r="AI337" s="8">
        <f t="shared" si="16"/>
        <v>2.7891156462585034</v>
      </c>
      <c r="AJ337" s="8">
        <f t="shared" si="16"/>
        <v>2.7891156462585034</v>
      </c>
      <c r="AK337" s="8">
        <f t="shared" si="16"/>
        <v>2.7891156462585034</v>
      </c>
      <c r="AL337" s="8">
        <f t="shared" si="16"/>
        <v>2.7891156462585034</v>
      </c>
      <c r="AM337" s="8">
        <f t="shared" si="16"/>
        <v>2.7891156462585034</v>
      </c>
      <c r="AN337" s="8">
        <f t="shared" si="16"/>
        <v>2.7891156462585034</v>
      </c>
      <c r="AO337" s="8">
        <f t="shared" si="16"/>
        <v>2.7891156462585034</v>
      </c>
      <c r="AP337" s="8">
        <f t="shared" si="16"/>
        <v>2.7891156462585034</v>
      </c>
      <c r="AQ337" s="8">
        <f t="shared" si="16"/>
        <v>2.1634615384615383</v>
      </c>
      <c r="AR337" s="8">
        <f t="shared" si="16"/>
        <v>2.6160458452722066</v>
      </c>
      <c r="AS337" s="8">
        <f t="shared" si="16"/>
        <v>1.81640625</v>
      </c>
      <c r="AT337" s="8">
        <f t="shared" si="16"/>
        <v>1.81640625</v>
      </c>
      <c r="AU337" s="8">
        <f t="shared" si="16"/>
        <v>3.3073929961089492</v>
      </c>
      <c r="AV337" s="8">
        <f t="shared" si="16"/>
        <v>1.4397496087636934</v>
      </c>
      <c r="AW337" s="8">
        <f t="shared" si="16"/>
        <v>1.4397496087636934</v>
      </c>
      <c r="AX337" s="8">
        <f t="shared" si="16"/>
        <v>1.4308943089430894</v>
      </c>
      <c r="AY337" s="8">
        <f t="shared" si="16"/>
        <v>1.4308943089430894</v>
      </c>
      <c r="AZ337" s="8">
        <f t="shared" si="16"/>
        <v>1.7744916820702401</v>
      </c>
      <c r="BA337" s="8">
        <f t="shared" si="16"/>
        <v>1.4308943089430894</v>
      </c>
      <c r="BB337" s="8">
        <f t="shared" si="16"/>
        <v>1.4308943089430894</v>
      </c>
      <c r="BC337" s="8">
        <f t="shared" si="16"/>
        <v>1.9972826086956521</v>
      </c>
      <c r="BD337" s="8">
        <f t="shared" si="16"/>
        <v>1.6287878787878787</v>
      </c>
      <c r="BE337" s="8">
        <f t="shared" si="16"/>
        <v>1.6306818181818181</v>
      </c>
      <c r="BF337" s="8">
        <f t="shared" si="16"/>
        <v>1.0832025117739403</v>
      </c>
      <c r="BG337" s="8">
        <f t="shared" si="16"/>
        <v>1.0832025117739403</v>
      </c>
      <c r="BH337" s="8">
        <f t="shared" si="16"/>
        <v>1.0832025117739403</v>
      </c>
      <c r="BI337" s="8">
        <f t="shared" si="16"/>
        <v>1.0832025117739403</v>
      </c>
      <c r="BJ337" s="8">
        <f t="shared" si="16"/>
        <v>1.0832025117739403</v>
      </c>
      <c r="BK337" s="8">
        <f t="shared" si="16"/>
        <v>1.0832025117739403</v>
      </c>
      <c r="BL337" s="8">
        <f t="shared" si="16"/>
        <v>1.5869980879541108</v>
      </c>
      <c r="BM337" s="8">
        <f t="shared" si="16"/>
        <v>1.5869980879541108</v>
      </c>
      <c r="BN337" s="8">
        <f t="shared" si="16"/>
        <v>1.5869980879541108</v>
      </c>
      <c r="BO337" s="8">
        <f t="shared" si="16"/>
        <v>1.5869980879541108</v>
      </c>
      <c r="BP337" s="8">
        <f t="shared" ref="BP337:EA337" si="17">BP17/BP19</f>
        <v>1.4006259780907668</v>
      </c>
      <c r="BQ337" s="8">
        <f t="shared" si="17"/>
        <v>1.5179968701095461</v>
      </c>
      <c r="BR337" s="8">
        <f t="shared" si="17"/>
        <v>1.5146831530139102</v>
      </c>
      <c r="BS337" s="8">
        <f t="shared" si="17"/>
        <v>1.5146831530139102</v>
      </c>
      <c r="BT337" s="8">
        <f t="shared" si="17"/>
        <v>1.5146831530139102</v>
      </c>
      <c r="BU337" s="8">
        <f t="shared" si="17"/>
        <v>1.5146831530139102</v>
      </c>
      <c r="BV337" s="8">
        <f t="shared" si="17"/>
        <v>1.5146831530139102</v>
      </c>
      <c r="BW337" s="8">
        <f t="shared" si="17"/>
        <v>1.5146831530139102</v>
      </c>
      <c r="BX337" s="8">
        <f t="shared" si="17"/>
        <v>2.5158761336618705</v>
      </c>
      <c r="BY337" s="8">
        <f t="shared" si="17"/>
        <v>2.5158761336618705</v>
      </c>
      <c r="BZ337" s="8">
        <f t="shared" si="17"/>
        <v>4.1841004184100417</v>
      </c>
      <c r="CA337" s="8">
        <f t="shared" si="17"/>
        <v>4.1841004184100417</v>
      </c>
      <c r="CB337" s="8">
        <f t="shared" si="17"/>
        <v>4.1841004184100417</v>
      </c>
      <c r="CC337" s="8">
        <f t="shared" si="17"/>
        <v>4.1841004184100417</v>
      </c>
      <c r="CD337" s="8">
        <f t="shared" si="17"/>
        <v>4.1841004184100417</v>
      </c>
      <c r="CE337" s="8">
        <f t="shared" si="17"/>
        <v>4.1841004184100417</v>
      </c>
      <c r="CF337" s="8">
        <f t="shared" si="17"/>
        <v>3.8059071729957807</v>
      </c>
      <c r="CG337" s="8">
        <f t="shared" si="17"/>
        <v>3.8059071729957807</v>
      </c>
      <c r="CH337" s="8">
        <f t="shared" si="17"/>
        <v>1.7271835132482829</v>
      </c>
      <c r="CI337" s="8">
        <f t="shared" si="17"/>
        <v>3.3073929961089492</v>
      </c>
      <c r="CJ337" s="8">
        <f t="shared" si="17"/>
        <v>1.6556914393226714</v>
      </c>
      <c r="CK337" s="8">
        <f t="shared" si="17"/>
        <v>3.6326942482341069</v>
      </c>
      <c r="CL337" s="8">
        <f t="shared" si="17"/>
        <v>3.6326942482341069</v>
      </c>
      <c r="CM337" s="8">
        <f t="shared" si="17"/>
        <v>3.6326942482341069</v>
      </c>
      <c r="CN337" s="8">
        <f t="shared" si="17"/>
        <v>3.6326942482341069</v>
      </c>
      <c r="CO337" s="8">
        <f t="shared" si="17"/>
        <v>3.6326942482341069</v>
      </c>
      <c r="CP337" s="8">
        <f t="shared" si="17"/>
        <v>4.5000000000000009</v>
      </c>
      <c r="CQ337" s="8">
        <f t="shared" si="17"/>
        <v>4.5000000000000009</v>
      </c>
      <c r="CR337" s="8">
        <f t="shared" si="17"/>
        <v>4.5000000000000009</v>
      </c>
      <c r="CS337" s="8">
        <f t="shared" si="17"/>
        <v>4.5000000000000009</v>
      </c>
      <c r="CT337" s="8">
        <f t="shared" si="17"/>
        <v>4.5000000000000009</v>
      </c>
      <c r="CU337" s="8">
        <f t="shared" si="17"/>
        <v>1.5034965034965035</v>
      </c>
      <c r="CV337" s="8">
        <f t="shared" si="17"/>
        <v>1.5034965034965035</v>
      </c>
      <c r="CW337" s="8">
        <f t="shared" si="17"/>
        <v>1.5034965034965035</v>
      </c>
      <c r="CX337" s="8">
        <f t="shared" si="17"/>
        <v>1.9560878243512974</v>
      </c>
      <c r="CY337" s="8">
        <f t="shared" si="17"/>
        <v>1.9560878243512974</v>
      </c>
      <c r="CZ337" s="8">
        <f t="shared" si="17"/>
        <v>1.9560878243512974</v>
      </c>
      <c r="DA337" s="8">
        <f t="shared" si="17"/>
        <v>1.9560878243512974</v>
      </c>
      <c r="DB337" s="8">
        <f t="shared" si="17"/>
        <v>1.9560878243512974</v>
      </c>
      <c r="DC337" s="8">
        <f t="shared" si="17"/>
        <v>1.9560878243512974</v>
      </c>
      <c r="DD337" s="8">
        <f t="shared" si="17"/>
        <v>1.7527220630372495</v>
      </c>
      <c r="DE337" s="8">
        <f t="shared" si="17"/>
        <v>1.7527220630372495</v>
      </c>
      <c r="DF337" s="8">
        <f t="shared" si="17"/>
        <v>1.7527220630372495</v>
      </c>
      <c r="DG337" s="8">
        <f t="shared" si="17"/>
        <v>1.7527220630372495</v>
      </c>
      <c r="DH337" s="8">
        <f t="shared" si="17"/>
        <v>1.7527220630372495</v>
      </c>
      <c r="DI337" s="8">
        <f t="shared" si="17"/>
        <v>1.7527220630372495</v>
      </c>
      <c r="DJ337" s="8">
        <f t="shared" si="17"/>
        <v>1.956521739130435</v>
      </c>
      <c r="DK337" s="8">
        <f t="shared" si="17"/>
        <v>3.6134453781512605</v>
      </c>
      <c r="DL337" s="8">
        <f t="shared" si="17"/>
        <v>3.8235294117647061</v>
      </c>
      <c r="DM337" s="8">
        <f t="shared" si="17"/>
        <v>1.4285714285714286</v>
      </c>
      <c r="DN337" s="8">
        <f t="shared" si="17"/>
        <v>3.124047373841401</v>
      </c>
      <c r="DO337" s="8">
        <f t="shared" si="17"/>
        <v>3.124047373841401</v>
      </c>
      <c r="DP337" s="8">
        <f t="shared" si="17"/>
        <v>3.124047373841401</v>
      </c>
      <c r="DQ337" s="8">
        <f t="shared" si="17"/>
        <v>3.124047373841401</v>
      </c>
      <c r="DR337" s="8">
        <f t="shared" si="17"/>
        <v>3.124047373841401</v>
      </c>
      <c r="DS337" s="8">
        <f t="shared" si="17"/>
        <v>3.124047373841401</v>
      </c>
      <c r="DT337" s="8">
        <f t="shared" si="17"/>
        <v>3.124047373841401</v>
      </c>
      <c r="DU337" s="8">
        <f t="shared" si="17"/>
        <v>3.124047373841401</v>
      </c>
      <c r="DV337" s="8">
        <f t="shared" si="17"/>
        <v>2.2391304347826089</v>
      </c>
      <c r="DW337" s="8">
        <f t="shared" si="17"/>
        <v>2.2391304347826089</v>
      </c>
      <c r="DX337" s="8">
        <f t="shared" si="17"/>
        <v>2.2391304347826089</v>
      </c>
      <c r="DY337" s="8">
        <f t="shared" si="17"/>
        <v>16.379310344827584</v>
      </c>
      <c r="DZ337" s="8">
        <f t="shared" si="17"/>
        <v>16.379310344827584</v>
      </c>
      <c r="EA337" s="8">
        <f t="shared" si="17"/>
        <v>16.379310344827584</v>
      </c>
      <c r="EB337" s="8">
        <f t="shared" ref="EB337:EW337" si="18">EB17/EB19</f>
        <v>3.3673469387755102</v>
      </c>
      <c r="EC337" s="8">
        <f t="shared" si="18"/>
        <v>3.3673469387755102</v>
      </c>
      <c r="ED337" s="8">
        <f t="shared" si="18"/>
        <v>3.3673469387755102</v>
      </c>
      <c r="EE337" s="8">
        <f t="shared" si="18"/>
        <v>3.3673469387755102</v>
      </c>
      <c r="EF337" s="8">
        <f t="shared" si="18"/>
        <v>2.6315789473684212</v>
      </c>
      <c r="EG337" s="8">
        <f t="shared" si="18"/>
        <v>4.4052863436123344</v>
      </c>
      <c r="EH337" s="8">
        <f t="shared" si="18"/>
        <v>1.996007984031936</v>
      </c>
      <c r="EI337" s="8">
        <f t="shared" si="18"/>
        <v>3.6437246963562755</v>
      </c>
      <c r="EJ337" s="8">
        <f t="shared" si="18"/>
        <v>3.6437246963562755</v>
      </c>
      <c r="EK337" s="8">
        <f t="shared" si="18"/>
        <v>3.6437246963562755</v>
      </c>
      <c r="EL337" s="8">
        <f t="shared" si="18"/>
        <v>3.6437246963562755</v>
      </c>
      <c r="EM337" s="8">
        <f t="shared" si="18"/>
        <v>1.4784037558685446</v>
      </c>
      <c r="EN337" s="8">
        <f t="shared" si="18"/>
        <v>1.4862385321100917</v>
      </c>
      <c r="EO337" s="8">
        <f t="shared" si="18"/>
        <v>3.1271477663230245</v>
      </c>
      <c r="EP337" s="8">
        <f t="shared" si="18"/>
        <v>2.6764705882352939</v>
      </c>
      <c r="EQ337" s="8">
        <f t="shared" si="18"/>
        <v>15.74468085106383</v>
      </c>
      <c r="ER337" s="8">
        <f t="shared" si="18"/>
        <v>1.4424100156494521</v>
      </c>
      <c r="ES337" s="8">
        <f t="shared" si="18"/>
        <v>3.1833333333333336</v>
      </c>
      <c r="ET337" s="8">
        <f t="shared" si="18"/>
        <v>2.4472695752672613</v>
      </c>
      <c r="EU337" s="18">
        <f t="shared" si="18"/>
        <v>1.3333333333333333</v>
      </c>
      <c r="EV337" s="18">
        <f t="shared" si="18"/>
        <v>2.3746701846965701</v>
      </c>
      <c r="EW337" s="8">
        <f t="shared" si="18"/>
        <v>16.379310344827584</v>
      </c>
    </row>
    <row r="338" spans="1:153" x14ac:dyDescent="0.2">
      <c r="A338" s="8" t="s">
        <v>909</v>
      </c>
      <c r="C338" s="8">
        <f>AVERAGE(C337:EW337)</f>
        <v>3.0406100338646853</v>
      </c>
      <c r="H338" s="9"/>
      <c r="I338" s="9"/>
      <c r="J338" s="9"/>
      <c r="K338" s="9"/>
      <c r="L338" s="9"/>
      <c r="M338" s="9"/>
      <c r="N338" s="9"/>
      <c r="O338" s="9"/>
      <c r="P338" s="9"/>
      <c r="Q338" s="9"/>
      <c r="R338" s="9"/>
      <c r="S338" s="9"/>
      <c r="T338" s="9"/>
      <c r="U338" s="9"/>
      <c r="V338" s="9"/>
      <c r="W338" s="9"/>
      <c r="X338" s="9"/>
      <c r="Y338" s="9"/>
      <c r="Z338" s="9"/>
      <c r="AA338" s="9"/>
      <c r="AB338" s="9"/>
      <c r="AC338" s="9"/>
      <c r="AD338" s="9"/>
    </row>
    <row r="339" spans="1:153" x14ac:dyDescent="0.2">
      <c r="C339" s="8">
        <f>MIN(C337:EW337)</f>
        <v>1.0832025117739403</v>
      </c>
      <c r="H339" s="9"/>
      <c r="I339" s="9"/>
      <c r="J339" s="9"/>
      <c r="K339" s="9"/>
      <c r="L339" s="9"/>
      <c r="M339" s="9"/>
      <c r="N339" s="9"/>
      <c r="O339" s="9"/>
      <c r="P339" s="9"/>
      <c r="Q339" s="9"/>
      <c r="R339" s="9"/>
      <c r="S339" s="9"/>
      <c r="T339" s="9"/>
      <c r="U339" s="9"/>
      <c r="V339" s="9"/>
      <c r="W339" s="9"/>
      <c r="X339" s="9"/>
      <c r="Y339" s="9"/>
      <c r="Z339" s="9"/>
      <c r="AA339" s="9"/>
      <c r="AB339" s="9"/>
      <c r="AC339" s="9"/>
      <c r="AD339" s="9"/>
    </row>
    <row r="340" spans="1:153" x14ac:dyDescent="0.2">
      <c r="C340" s="8">
        <f>MAX(C337:EW337)</f>
        <v>16.379310344827584</v>
      </c>
      <c r="H340" s="9"/>
      <c r="I340" s="9"/>
      <c r="J340" s="9"/>
      <c r="K340" s="9"/>
      <c r="L340" s="9"/>
      <c r="M340" s="9"/>
      <c r="N340" s="9"/>
      <c r="O340" s="9"/>
      <c r="P340" s="9"/>
      <c r="Q340" s="9"/>
      <c r="R340" s="9"/>
      <c r="S340" s="9"/>
      <c r="T340" s="9"/>
      <c r="U340" s="9"/>
      <c r="V340" s="9"/>
      <c r="W340" s="9"/>
      <c r="X340" s="9"/>
      <c r="Y340" s="9"/>
      <c r="Z340" s="9"/>
      <c r="AA340" s="9"/>
      <c r="AB340" s="9"/>
      <c r="AC340" s="9"/>
      <c r="AD340" s="9"/>
    </row>
    <row r="341" spans="1:153" x14ac:dyDescent="0.2">
      <c r="H341" s="9"/>
      <c r="I341" s="9"/>
      <c r="J341" s="9"/>
      <c r="K341" s="9"/>
      <c r="L341" s="9"/>
      <c r="M341" s="9"/>
      <c r="N341" s="9"/>
      <c r="O341" s="9"/>
      <c r="P341" s="9"/>
      <c r="Q341" s="9"/>
      <c r="R341" s="9"/>
      <c r="S341" s="9"/>
      <c r="T341" s="9"/>
      <c r="U341" s="9"/>
      <c r="V341" s="9"/>
      <c r="W341" s="9"/>
      <c r="X341" s="9"/>
      <c r="Y341" s="9"/>
      <c r="Z341" s="9"/>
      <c r="AA341" s="9"/>
      <c r="AB341" s="9"/>
      <c r="AC341" s="9"/>
      <c r="AD341" s="9"/>
    </row>
    <row r="342" spans="1:153" x14ac:dyDescent="0.2">
      <c r="C342" s="8">
        <f>MAX(C19:EW19)</f>
        <v>0.64700000000000002</v>
      </c>
    </row>
  </sheetData>
  <phoneticPr fontId="2"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4097-19D2-EA44-99B2-C8DE7F8C2D0D}">
  <dimension ref="A1:F336"/>
  <sheetViews>
    <sheetView workbookViewId="0">
      <selection activeCell="B13" sqref="B13"/>
    </sheetView>
  </sheetViews>
  <sheetFormatPr baseColWidth="10" defaultRowHeight="16" x14ac:dyDescent="0.2"/>
  <cols>
    <col min="1" max="1" width="24.1640625" customWidth="1"/>
    <col min="3" max="3" width="16" customWidth="1"/>
  </cols>
  <sheetData>
    <row r="1" spans="1:6" ht="86" customHeight="1" x14ac:dyDescent="0.2">
      <c r="A1" s="19" t="s">
        <v>951</v>
      </c>
      <c r="B1" s="19"/>
      <c r="C1" s="19"/>
      <c r="D1" s="19"/>
      <c r="E1" s="19"/>
      <c r="F1" s="19"/>
    </row>
    <row r="2" spans="1:6" x14ac:dyDescent="0.2">
      <c r="A2" s="20" t="s">
        <v>952</v>
      </c>
      <c r="B2" s="20"/>
      <c r="C2" s="20"/>
      <c r="D2" s="20"/>
      <c r="E2" s="20"/>
      <c r="F2" s="20"/>
    </row>
    <row r="3" spans="1:6" ht="41" customHeight="1" x14ac:dyDescent="0.2">
      <c r="A3" s="21" t="s">
        <v>954</v>
      </c>
      <c r="B3" s="22"/>
      <c r="C3" s="22"/>
      <c r="D3" s="22"/>
      <c r="E3" s="22"/>
      <c r="F3" s="22"/>
    </row>
    <row r="4" spans="1:6" ht="22" customHeight="1" x14ac:dyDescent="0.2">
      <c r="A4" s="23" t="s">
        <v>953</v>
      </c>
      <c r="B4" s="23"/>
      <c r="C4" s="23"/>
      <c r="D4" s="23"/>
      <c r="E4" s="23"/>
      <c r="F4" s="23"/>
    </row>
    <row r="5" spans="1:6" ht="35" customHeight="1" x14ac:dyDescent="0.2">
      <c r="A5" s="24" t="s">
        <v>955</v>
      </c>
      <c r="B5" s="24"/>
      <c r="C5" s="24"/>
      <c r="D5" s="24"/>
      <c r="E5" s="24"/>
      <c r="F5" s="24"/>
    </row>
    <row r="8" spans="1:6" ht="19" x14ac:dyDescent="0.2">
      <c r="A8" s="19" t="s">
        <v>792</v>
      </c>
      <c r="B8" s="19"/>
      <c r="C8" s="19"/>
      <c r="D8" s="19"/>
      <c r="E8" s="19"/>
      <c r="F8" s="19"/>
    </row>
    <row r="9" spans="1:6" ht="20" x14ac:dyDescent="0.2">
      <c r="A9" s="2" t="s">
        <v>791</v>
      </c>
      <c r="B9" s="2" t="s">
        <v>790</v>
      </c>
      <c r="C9" s="2" t="s">
        <v>789</v>
      </c>
      <c r="D9" s="2"/>
      <c r="E9" s="2"/>
      <c r="F9" s="2"/>
    </row>
    <row r="10" spans="1:6" x14ac:dyDescent="0.2">
      <c r="A10" t="s">
        <v>5</v>
      </c>
      <c r="C10" t="s">
        <v>823</v>
      </c>
    </row>
    <row r="11" spans="1:6" ht="17" x14ac:dyDescent="0.2">
      <c r="A11" s="3" t="s">
        <v>504</v>
      </c>
      <c r="C11" t="s">
        <v>822</v>
      </c>
    </row>
    <row r="12" spans="1:6" x14ac:dyDescent="0.2">
      <c r="A12" t="s">
        <v>6</v>
      </c>
      <c r="C12" t="s">
        <v>788</v>
      </c>
    </row>
    <row r="13" spans="1:6" x14ac:dyDescent="0.2">
      <c r="A13" t="s">
        <v>287</v>
      </c>
      <c r="C13" t="s">
        <v>787</v>
      </c>
    </row>
    <row r="14" spans="1:6" x14ac:dyDescent="0.2">
      <c r="A14" t="s">
        <v>289</v>
      </c>
      <c r="C14" t="s">
        <v>786</v>
      </c>
    </row>
    <row r="15" spans="1:6" x14ac:dyDescent="0.2">
      <c r="A15" s="38" t="s">
        <v>948</v>
      </c>
      <c r="B15" t="s">
        <v>343</v>
      </c>
      <c r="C15" s="38" t="s">
        <v>956</v>
      </c>
    </row>
    <row r="16" spans="1:6" x14ac:dyDescent="0.2">
      <c r="A16" t="s">
        <v>481</v>
      </c>
      <c r="C16" t="s">
        <v>785</v>
      </c>
    </row>
    <row r="17" spans="1:3" x14ac:dyDescent="0.2">
      <c r="A17" t="s">
        <v>288</v>
      </c>
      <c r="B17" t="s">
        <v>343</v>
      </c>
      <c r="C17" t="s">
        <v>784</v>
      </c>
    </row>
    <row r="18" spans="1:3" x14ac:dyDescent="0.2">
      <c r="A18" t="s">
        <v>486</v>
      </c>
      <c r="B18" t="s">
        <v>783</v>
      </c>
      <c r="C18" t="s">
        <v>782</v>
      </c>
    </row>
    <row r="19" spans="1:3" x14ac:dyDescent="0.2">
      <c r="A19" t="s">
        <v>488</v>
      </c>
      <c r="C19" t="s">
        <v>781</v>
      </c>
    </row>
    <row r="20" spans="1:3" x14ac:dyDescent="0.2">
      <c r="A20" t="s">
        <v>7</v>
      </c>
      <c r="B20" t="s">
        <v>344</v>
      </c>
      <c r="C20" t="s">
        <v>780</v>
      </c>
    </row>
    <row r="21" spans="1:3" x14ac:dyDescent="0.2">
      <c r="A21" t="s">
        <v>363</v>
      </c>
      <c r="C21" t="s">
        <v>779</v>
      </c>
    </row>
    <row r="22" spans="1:3" x14ac:dyDescent="0.2">
      <c r="A22" t="s">
        <v>284</v>
      </c>
      <c r="C22" t="s">
        <v>778</v>
      </c>
    </row>
    <row r="23" spans="1:3" x14ac:dyDescent="0.2">
      <c r="A23" t="s">
        <v>0</v>
      </c>
      <c r="C23" t="s">
        <v>824</v>
      </c>
    </row>
    <row r="24" spans="1:3" x14ac:dyDescent="0.2">
      <c r="A24" t="s">
        <v>361</v>
      </c>
      <c r="B24" t="s">
        <v>362</v>
      </c>
      <c r="C24" t="s">
        <v>825</v>
      </c>
    </row>
    <row r="25" spans="1:3" x14ac:dyDescent="0.2">
      <c r="A25" t="s">
        <v>8</v>
      </c>
      <c r="B25" t="s">
        <v>345</v>
      </c>
      <c r="C25" t="s">
        <v>777</v>
      </c>
    </row>
    <row r="26" spans="1:3" x14ac:dyDescent="0.2">
      <c r="A26" t="s">
        <v>326</v>
      </c>
      <c r="B26" t="s">
        <v>345</v>
      </c>
      <c r="C26" t="s">
        <v>776</v>
      </c>
    </row>
    <row r="27" spans="1:3" x14ac:dyDescent="0.2">
      <c r="A27" t="s">
        <v>327</v>
      </c>
      <c r="B27" t="s">
        <v>345</v>
      </c>
      <c r="C27" t="s">
        <v>775</v>
      </c>
    </row>
    <row r="28" spans="1:3" x14ac:dyDescent="0.2">
      <c r="A28" t="s">
        <v>9</v>
      </c>
      <c r="B28" t="s">
        <v>346</v>
      </c>
      <c r="C28" t="s">
        <v>774</v>
      </c>
    </row>
    <row r="29" spans="1:3" x14ac:dyDescent="0.2">
      <c r="A29" t="s">
        <v>10</v>
      </c>
      <c r="B29" t="s">
        <v>347</v>
      </c>
      <c r="C29" t="s">
        <v>773</v>
      </c>
    </row>
    <row r="30" spans="1:3" x14ac:dyDescent="0.2">
      <c r="A30" t="s">
        <v>11</v>
      </c>
      <c r="B30" t="s">
        <v>348</v>
      </c>
      <c r="C30" t="s">
        <v>772</v>
      </c>
    </row>
    <row r="31" spans="1:3" x14ac:dyDescent="0.2">
      <c r="A31" t="s">
        <v>365</v>
      </c>
      <c r="B31" t="s">
        <v>348</v>
      </c>
      <c r="C31" t="s">
        <v>771</v>
      </c>
    </row>
    <row r="32" spans="1:3" x14ac:dyDescent="0.2">
      <c r="A32" t="s">
        <v>12</v>
      </c>
      <c r="B32" t="s">
        <v>345</v>
      </c>
      <c r="C32" t="s">
        <v>794</v>
      </c>
    </row>
    <row r="33" spans="1:3" x14ac:dyDescent="0.2">
      <c r="A33" t="s">
        <v>13</v>
      </c>
      <c r="B33" t="s">
        <v>345</v>
      </c>
      <c r="C33" t="s">
        <v>795</v>
      </c>
    </row>
    <row r="34" spans="1:3" x14ac:dyDescent="0.2">
      <c r="A34" t="s">
        <v>14</v>
      </c>
      <c r="B34" t="s">
        <v>345</v>
      </c>
      <c r="C34" t="s">
        <v>796</v>
      </c>
    </row>
    <row r="35" spans="1:3" x14ac:dyDescent="0.2">
      <c r="A35" t="s">
        <v>15</v>
      </c>
      <c r="B35" t="s">
        <v>345</v>
      </c>
      <c r="C35" t="s">
        <v>797</v>
      </c>
    </row>
    <row r="36" spans="1:3" x14ac:dyDescent="0.2">
      <c r="A36" t="s">
        <v>16</v>
      </c>
      <c r="B36" t="s">
        <v>345</v>
      </c>
      <c r="C36" t="s">
        <v>799</v>
      </c>
    </row>
    <row r="37" spans="1:3" x14ac:dyDescent="0.2">
      <c r="A37" t="s">
        <v>17</v>
      </c>
      <c r="B37" t="s">
        <v>345</v>
      </c>
      <c r="C37" t="s">
        <v>798</v>
      </c>
    </row>
    <row r="38" spans="1:3" x14ac:dyDescent="0.2">
      <c r="A38" t="s">
        <v>322</v>
      </c>
      <c r="B38" t="s">
        <v>345</v>
      </c>
      <c r="C38" t="s">
        <v>800</v>
      </c>
    </row>
    <row r="39" spans="1:3" x14ac:dyDescent="0.2">
      <c r="A39" t="s">
        <v>18</v>
      </c>
      <c r="B39" t="s">
        <v>345</v>
      </c>
      <c r="C39" t="s">
        <v>801</v>
      </c>
    </row>
    <row r="40" spans="1:3" x14ac:dyDescent="0.2">
      <c r="A40" t="s">
        <v>315</v>
      </c>
      <c r="B40" t="s">
        <v>345</v>
      </c>
      <c r="C40" t="s">
        <v>802</v>
      </c>
    </row>
    <row r="41" spans="1:3" x14ac:dyDescent="0.2">
      <c r="A41" t="s">
        <v>19</v>
      </c>
      <c r="B41" t="s">
        <v>345</v>
      </c>
      <c r="C41" t="s">
        <v>803</v>
      </c>
    </row>
    <row r="42" spans="1:3" x14ac:dyDescent="0.2">
      <c r="A42" t="s">
        <v>20</v>
      </c>
      <c r="B42" t="s">
        <v>345</v>
      </c>
      <c r="C42" t="s">
        <v>804</v>
      </c>
    </row>
    <row r="43" spans="1:3" x14ac:dyDescent="0.2">
      <c r="A43" t="s">
        <v>21</v>
      </c>
      <c r="B43" t="s">
        <v>345</v>
      </c>
      <c r="C43" t="s">
        <v>805</v>
      </c>
    </row>
    <row r="44" spans="1:3" x14ac:dyDescent="0.2">
      <c r="A44" t="s">
        <v>22</v>
      </c>
      <c r="B44" t="s">
        <v>345</v>
      </c>
      <c r="C44" t="s">
        <v>806</v>
      </c>
    </row>
    <row r="45" spans="1:3" x14ac:dyDescent="0.2">
      <c r="A45" t="s">
        <v>324</v>
      </c>
      <c r="B45" t="s">
        <v>345</v>
      </c>
      <c r="C45" t="s">
        <v>807</v>
      </c>
    </row>
    <row r="46" spans="1:3" x14ac:dyDescent="0.2">
      <c r="A46" t="s">
        <v>23</v>
      </c>
      <c r="B46" t="s">
        <v>349</v>
      </c>
      <c r="C46" t="s">
        <v>770</v>
      </c>
    </row>
    <row r="47" spans="1:3" x14ac:dyDescent="0.2">
      <c r="A47" t="s">
        <v>24</v>
      </c>
      <c r="B47" t="s">
        <v>349</v>
      </c>
      <c r="C47" t="s">
        <v>769</v>
      </c>
    </row>
    <row r="48" spans="1:3" x14ac:dyDescent="0.2">
      <c r="A48" t="s">
        <v>25</v>
      </c>
      <c r="B48" t="s">
        <v>349</v>
      </c>
      <c r="C48" t="s">
        <v>768</v>
      </c>
    </row>
    <row r="49" spans="1:3" x14ac:dyDescent="0.2">
      <c r="A49" t="s">
        <v>26</v>
      </c>
      <c r="B49" t="s">
        <v>349</v>
      </c>
      <c r="C49" t="s">
        <v>767</v>
      </c>
    </row>
    <row r="50" spans="1:3" x14ac:dyDescent="0.2">
      <c r="A50" t="s">
        <v>27</v>
      </c>
      <c r="B50" t="s">
        <v>350</v>
      </c>
      <c r="C50" t="s">
        <v>766</v>
      </c>
    </row>
    <row r="51" spans="1:3" x14ac:dyDescent="0.2">
      <c r="A51" t="s">
        <v>28</v>
      </c>
      <c r="B51" t="s">
        <v>351</v>
      </c>
      <c r="C51" t="s">
        <v>765</v>
      </c>
    </row>
    <row r="52" spans="1:3" x14ac:dyDescent="0.2">
      <c r="A52" t="s">
        <v>323</v>
      </c>
      <c r="B52" t="s">
        <v>349</v>
      </c>
      <c r="C52" t="s">
        <v>764</v>
      </c>
    </row>
    <row r="53" spans="1:3" x14ac:dyDescent="0.2">
      <c r="A53" t="s">
        <v>29</v>
      </c>
      <c r="B53" t="s">
        <v>352</v>
      </c>
      <c r="C53" t="s">
        <v>763</v>
      </c>
    </row>
    <row r="54" spans="1:3" x14ac:dyDescent="0.2">
      <c r="A54" t="s">
        <v>30</v>
      </c>
      <c r="B54" t="s">
        <v>353</v>
      </c>
      <c r="C54" t="s">
        <v>762</v>
      </c>
    </row>
    <row r="55" spans="1:3" x14ac:dyDescent="0.2">
      <c r="A55" t="s">
        <v>31</v>
      </c>
      <c r="B55" t="s">
        <v>349</v>
      </c>
      <c r="C55" t="s">
        <v>645</v>
      </c>
    </row>
    <row r="56" spans="1:3" x14ac:dyDescent="0.2">
      <c r="A56" t="s">
        <v>32</v>
      </c>
      <c r="B56" t="s">
        <v>349</v>
      </c>
      <c r="C56" t="s">
        <v>644</v>
      </c>
    </row>
    <row r="57" spans="1:3" x14ac:dyDescent="0.2">
      <c r="A57" t="s">
        <v>33</v>
      </c>
      <c r="B57" t="s">
        <v>349</v>
      </c>
      <c r="C57" t="s">
        <v>643</v>
      </c>
    </row>
    <row r="58" spans="1:3" x14ac:dyDescent="0.2">
      <c r="A58" t="s">
        <v>34</v>
      </c>
      <c r="B58" t="s">
        <v>349</v>
      </c>
      <c r="C58" t="s">
        <v>642</v>
      </c>
    </row>
    <row r="59" spans="1:3" x14ac:dyDescent="0.2">
      <c r="A59" t="s">
        <v>35</v>
      </c>
      <c r="B59" t="s">
        <v>350</v>
      </c>
      <c r="C59" t="s">
        <v>641</v>
      </c>
    </row>
    <row r="60" spans="1:3" x14ac:dyDescent="0.2">
      <c r="A60" t="s">
        <v>36</v>
      </c>
      <c r="B60" t="s">
        <v>351</v>
      </c>
      <c r="C60" t="s">
        <v>761</v>
      </c>
    </row>
    <row r="61" spans="1:3" x14ac:dyDescent="0.2">
      <c r="A61" t="s">
        <v>325</v>
      </c>
      <c r="B61" t="s">
        <v>349</v>
      </c>
      <c r="C61" t="s">
        <v>760</v>
      </c>
    </row>
    <row r="62" spans="1:3" x14ac:dyDescent="0.2">
      <c r="A62" t="s">
        <v>37</v>
      </c>
      <c r="B62" t="s">
        <v>345</v>
      </c>
      <c r="C62" t="s">
        <v>759</v>
      </c>
    </row>
    <row r="63" spans="1:3" x14ac:dyDescent="0.2">
      <c r="A63" t="s">
        <v>38</v>
      </c>
      <c r="B63" t="s">
        <v>345</v>
      </c>
      <c r="C63" t="s">
        <v>758</v>
      </c>
    </row>
    <row r="64" spans="1:3" x14ac:dyDescent="0.2">
      <c r="A64" t="s">
        <v>39</v>
      </c>
      <c r="B64" t="s">
        <v>345</v>
      </c>
      <c r="C64" t="s">
        <v>757</v>
      </c>
    </row>
    <row r="65" spans="1:3" x14ac:dyDescent="0.2">
      <c r="A65" t="s">
        <v>40</v>
      </c>
      <c r="B65" t="s">
        <v>345</v>
      </c>
      <c r="C65" t="s">
        <v>756</v>
      </c>
    </row>
    <row r="66" spans="1:3" x14ac:dyDescent="0.2">
      <c r="A66" t="s">
        <v>41</v>
      </c>
      <c r="B66" t="s">
        <v>345</v>
      </c>
      <c r="C66" t="s">
        <v>755</v>
      </c>
    </row>
    <row r="67" spans="1:3" x14ac:dyDescent="0.2">
      <c r="A67" t="s">
        <v>42</v>
      </c>
      <c r="B67" t="s">
        <v>345</v>
      </c>
      <c r="C67" t="s">
        <v>754</v>
      </c>
    </row>
    <row r="68" spans="1:3" x14ac:dyDescent="0.2">
      <c r="A68" t="s">
        <v>316</v>
      </c>
      <c r="B68" t="s">
        <v>345</v>
      </c>
      <c r="C68" t="s">
        <v>753</v>
      </c>
    </row>
    <row r="69" spans="1:3" x14ac:dyDescent="0.2">
      <c r="A69" t="s">
        <v>43</v>
      </c>
      <c r="B69" t="s">
        <v>345</v>
      </c>
      <c r="C69" t="s">
        <v>752</v>
      </c>
    </row>
    <row r="70" spans="1:3" x14ac:dyDescent="0.2">
      <c r="A70" t="s">
        <v>44</v>
      </c>
      <c r="B70" t="s">
        <v>345</v>
      </c>
      <c r="C70" t="s">
        <v>751</v>
      </c>
    </row>
    <row r="71" spans="1:3" x14ac:dyDescent="0.2">
      <c r="A71" t="s">
        <v>45</v>
      </c>
      <c r="B71" t="s">
        <v>345</v>
      </c>
      <c r="C71" t="s">
        <v>750</v>
      </c>
    </row>
    <row r="72" spans="1:3" x14ac:dyDescent="0.2">
      <c r="A72" t="s">
        <v>317</v>
      </c>
      <c r="B72" t="s">
        <v>345</v>
      </c>
      <c r="C72" t="s">
        <v>749</v>
      </c>
    </row>
    <row r="73" spans="1:3" x14ac:dyDescent="0.2">
      <c r="A73" t="s">
        <v>46</v>
      </c>
      <c r="B73" t="s">
        <v>345</v>
      </c>
      <c r="C73" t="s">
        <v>748</v>
      </c>
    </row>
    <row r="74" spans="1:3" x14ac:dyDescent="0.2">
      <c r="A74" t="s">
        <v>47</v>
      </c>
      <c r="B74" t="s">
        <v>345</v>
      </c>
      <c r="C74" t="s">
        <v>747</v>
      </c>
    </row>
    <row r="75" spans="1:3" x14ac:dyDescent="0.2">
      <c r="A75" t="s">
        <v>48</v>
      </c>
      <c r="B75" t="s">
        <v>345</v>
      </c>
      <c r="C75" t="s">
        <v>746</v>
      </c>
    </row>
    <row r="76" spans="1:3" x14ac:dyDescent="0.2">
      <c r="A76" t="s">
        <v>49</v>
      </c>
      <c r="B76" t="s">
        <v>354</v>
      </c>
      <c r="C76" t="s">
        <v>745</v>
      </c>
    </row>
    <row r="77" spans="1:3" x14ac:dyDescent="0.2">
      <c r="A77" t="s">
        <v>50</v>
      </c>
      <c r="B77" t="s">
        <v>354</v>
      </c>
      <c r="C77" t="s">
        <v>744</v>
      </c>
    </row>
    <row r="78" spans="1:3" x14ac:dyDescent="0.2">
      <c r="A78" t="s">
        <v>51</v>
      </c>
      <c r="B78" t="s">
        <v>354</v>
      </c>
      <c r="C78" t="s">
        <v>743</v>
      </c>
    </row>
    <row r="79" spans="1:3" x14ac:dyDescent="0.2">
      <c r="A79" t="s">
        <v>52</v>
      </c>
      <c r="B79" t="s">
        <v>354</v>
      </c>
      <c r="C79" t="s">
        <v>742</v>
      </c>
    </row>
    <row r="80" spans="1:3" x14ac:dyDescent="0.2">
      <c r="A80" t="s">
        <v>318</v>
      </c>
      <c r="B80" t="s">
        <v>354</v>
      </c>
      <c r="C80" t="s">
        <v>741</v>
      </c>
    </row>
    <row r="81" spans="1:3" x14ac:dyDescent="0.2">
      <c r="A81" t="s">
        <v>53</v>
      </c>
      <c r="B81" t="s">
        <v>354</v>
      </c>
      <c r="C81" t="s">
        <v>740</v>
      </c>
    </row>
    <row r="82" spans="1:3" x14ac:dyDescent="0.2">
      <c r="A82" t="s">
        <v>2</v>
      </c>
      <c r="B82" t="s">
        <v>355</v>
      </c>
      <c r="C82" t="s">
        <v>739</v>
      </c>
    </row>
    <row r="83" spans="1:3" x14ac:dyDescent="0.2">
      <c r="A83" t="s">
        <v>54</v>
      </c>
      <c r="B83" t="s">
        <v>355</v>
      </c>
      <c r="C83" t="s">
        <v>738</v>
      </c>
    </row>
    <row r="84" spans="1:3" x14ac:dyDescent="0.2">
      <c r="A84" t="s">
        <v>55</v>
      </c>
      <c r="B84" t="s">
        <v>355</v>
      </c>
      <c r="C84" t="s">
        <v>737</v>
      </c>
    </row>
    <row r="85" spans="1:3" x14ac:dyDescent="0.2">
      <c r="A85" t="s">
        <v>56</v>
      </c>
      <c r="B85" t="s">
        <v>355</v>
      </c>
      <c r="C85" t="s">
        <v>736</v>
      </c>
    </row>
    <row r="86" spans="1:3" x14ac:dyDescent="0.2">
      <c r="A86" t="s">
        <v>57</v>
      </c>
      <c r="B86" t="s">
        <v>355</v>
      </c>
      <c r="C86" t="s">
        <v>735</v>
      </c>
    </row>
    <row r="87" spans="1:3" x14ac:dyDescent="0.2">
      <c r="A87" t="s">
        <v>58</v>
      </c>
      <c r="B87" t="s">
        <v>355</v>
      </c>
      <c r="C87" t="s">
        <v>734</v>
      </c>
    </row>
    <row r="88" spans="1:3" x14ac:dyDescent="0.2">
      <c r="A88" t="s">
        <v>59</v>
      </c>
      <c r="B88" t="s">
        <v>355</v>
      </c>
      <c r="C88" t="s">
        <v>733</v>
      </c>
    </row>
    <row r="89" spans="1:3" x14ac:dyDescent="0.2">
      <c r="A89" t="s">
        <v>60</v>
      </c>
      <c r="B89" t="s">
        <v>356</v>
      </c>
      <c r="C89" t="s">
        <v>732</v>
      </c>
    </row>
    <row r="90" spans="1:3" x14ac:dyDescent="0.2">
      <c r="A90" t="s">
        <v>61</v>
      </c>
      <c r="B90" t="s">
        <v>356</v>
      </c>
      <c r="C90" t="s">
        <v>731</v>
      </c>
    </row>
    <row r="91" spans="1:3" x14ac:dyDescent="0.2">
      <c r="A91" t="s">
        <v>62</v>
      </c>
      <c r="B91" t="s">
        <v>356</v>
      </c>
      <c r="C91" t="s">
        <v>730</v>
      </c>
    </row>
    <row r="92" spans="1:3" x14ac:dyDescent="0.2">
      <c r="A92" t="s">
        <v>319</v>
      </c>
      <c r="B92" t="s">
        <v>356</v>
      </c>
      <c r="C92" t="s">
        <v>729</v>
      </c>
    </row>
    <row r="93" spans="1:3" x14ac:dyDescent="0.2">
      <c r="A93" t="s">
        <v>63</v>
      </c>
      <c r="B93" t="s">
        <v>356</v>
      </c>
      <c r="C93" t="s">
        <v>728</v>
      </c>
    </row>
    <row r="94" spans="1:3" x14ac:dyDescent="0.2">
      <c r="A94" t="s">
        <v>64</v>
      </c>
      <c r="B94" t="s">
        <v>356</v>
      </c>
      <c r="C94" t="s">
        <v>727</v>
      </c>
    </row>
    <row r="95" spans="1:3" x14ac:dyDescent="0.2">
      <c r="A95" t="s">
        <v>65</v>
      </c>
      <c r="B95" t="s">
        <v>356</v>
      </c>
      <c r="C95" t="s">
        <v>726</v>
      </c>
    </row>
    <row r="96" spans="1:3" x14ac:dyDescent="0.2">
      <c r="A96" t="s">
        <v>66</v>
      </c>
      <c r="B96" t="s">
        <v>355</v>
      </c>
      <c r="C96" t="s">
        <v>725</v>
      </c>
    </row>
    <row r="97" spans="1:3" x14ac:dyDescent="0.2">
      <c r="A97" t="s">
        <v>67</v>
      </c>
      <c r="B97" t="s">
        <v>357</v>
      </c>
      <c r="C97" t="s">
        <v>724</v>
      </c>
    </row>
    <row r="98" spans="1:3" x14ac:dyDescent="0.2">
      <c r="A98" t="s">
        <v>68</v>
      </c>
      <c r="B98" t="s">
        <v>358</v>
      </c>
      <c r="C98" t="s">
        <v>723</v>
      </c>
    </row>
    <row r="99" spans="1:3" x14ac:dyDescent="0.2">
      <c r="A99" t="s">
        <v>69</v>
      </c>
      <c r="B99" t="s">
        <v>355</v>
      </c>
      <c r="C99" t="s">
        <v>722</v>
      </c>
    </row>
    <row r="100" spans="1:3" x14ac:dyDescent="0.2">
      <c r="A100" t="s">
        <v>70</v>
      </c>
      <c r="B100" t="s">
        <v>357</v>
      </c>
      <c r="C100" t="s">
        <v>721</v>
      </c>
    </row>
    <row r="101" spans="1:3" x14ac:dyDescent="0.2">
      <c r="A101" t="s">
        <v>71</v>
      </c>
      <c r="B101" t="s">
        <v>358</v>
      </c>
      <c r="C101" t="s">
        <v>720</v>
      </c>
    </row>
    <row r="102" spans="1:3" x14ac:dyDescent="0.2">
      <c r="A102" t="s">
        <v>72</v>
      </c>
      <c r="B102" t="s">
        <v>355</v>
      </c>
      <c r="C102" t="s">
        <v>719</v>
      </c>
    </row>
    <row r="103" spans="1:3" x14ac:dyDescent="0.2">
      <c r="A103" t="s">
        <v>73</v>
      </c>
      <c r="B103" t="s">
        <v>357</v>
      </c>
      <c r="C103" t="s">
        <v>718</v>
      </c>
    </row>
    <row r="104" spans="1:3" x14ac:dyDescent="0.2">
      <c r="A104" t="s">
        <v>74</v>
      </c>
      <c r="B104" t="s">
        <v>358</v>
      </c>
      <c r="C104" t="s">
        <v>717</v>
      </c>
    </row>
    <row r="105" spans="1:3" x14ac:dyDescent="0.2">
      <c r="A105" t="s">
        <v>75</v>
      </c>
      <c r="B105" t="s">
        <v>355</v>
      </c>
      <c r="C105" t="s">
        <v>716</v>
      </c>
    </row>
    <row r="106" spans="1:3" x14ac:dyDescent="0.2">
      <c r="A106" t="s">
        <v>76</v>
      </c>
      <c r="B106" t="s">
        <v>357</v>
      </c>
      <c r="C106" t="s">
        <v>715</v>
      </c>
    </row>
    <row r="107" spans="1:3" x14ac:dyDescent="0.2">
      <c r="A107" t="s">
        <v>77</v>
      </c>
      <c r="B107" t="s">
        <v>358</v>
      </c>
      <c r="C107" t="s">
        <v>714</v>
      </c>
    </row>
    <row r="108" spans="1:3" x14ac:dyDescent="0.2">
      <c r="A108" t="s">
        <v>78</v>
      </c>
      <c r="B108" t="s">
        <v>355</v>
      </c>
      <c r="C108" t="s">
        <v>713</v>
      </c>
    </row>
    <row r="109" spans="1:3" x14ac:dyDescent="0.2">
      <c r="A109" t="s">
        <v>79</v>
      </c>
      <c r="B109" t="s">
        <v>357</v>
      </c>
      <c r="C109" t="s">
        <v>712</v>
      </c>
    </row>
    <row r="110" spans="1:3" x14ac:dyDescent="0.2">
      <c r="A110" t="s">
        <v>80</v>
      </c>
      <c r="B110" t="s">
        <v>358</v>
      </c>
      <c r="C110" t="s">
        <v>711</v>
      </c>
    </row>
    <row r="111" spans="1:3" x14ac:dyDescent="0.2">
      <c r="A111" t="s">
        <v>81</v>
      </c>
      <c r="B111" t="s">
        <v>355</v>
      </c>
      <c r="C111" t="s">
        <v>713</v>
      </c>
    </row>
    <row r="112" spans="1:3" x14ac:dyDescent="0.2">
      <c r="A112" t="s">
        <v>82</v>
      </c>
      <c r="B112" t="s">
        <v>357</v>
      </c>
      <c r="C112" t="s">
        <v>712</v>
      </c>
    </row>
    <row r="113" spans="1:3" x14ac:dyDescent="0.2">
      <c r="A113" t="s">
        <v>83</v>
      </c>
      <c r="B113" t="s">
        <v>358</v>
      </c>
      <c r="C113" t="s">
        <v>711</v>
      </c>
    </row>
    <row r="114" spans="1:3" x14ac:dyDescent="0.2">
      <c r="A114" t="s">
        <v>84</v>
      </c>
      <c r="B114" t="s">
        <v>355</v>
      </c>
      <c r="C114" t="s">
        <v>713</v>
      </c>
    </row>
    <row r="115" spans="1:3" x14ac:dyDescent="0.2">
      <c r="A115" t="s">
        <v>85</v>
      </c>
      <c r="B115" t="s">
        <v>357</v>
      </c>
      <c r="C115" t="s">
        <v>712</v>
      </c>
    </row>
    <row r="116" spans="1:3" x14ac:dyDescent="0.2">
      <c r="A116" t="s">
        <v>86</v>
      </c>
      <c r="B116" t="s">
        <v>358</v>
      </c>
      <c r="C116" t="s">
        <v>711</v>
      </c>
    </row>
    <row r="117" spans="1:3" x14ac:dyDescent="0.2">
      <c r="A117" t="s">
        <v>87</v>
      </c>
      <c r="B117" t="s">
        <v>355</v>
      </c>
      <c r="C117" t="s">
        <v>710</v>
      </c>
    </row>
    <row r="118" spans="1:3" x14ac:dyDescent="0.2">
      <c r="A118" t="s">
        <v>88</v>
      </c>
      <c r="B118" t="s">
        <v>357</v>
      </c>
      <c r="C118" t="s">
        <v>709</v>
      </c>
    </row>
    <row r="119" spans="1:3" x14ac:dyDescent="0.2">
      <c r="A119" t="s">
        <v>89</v>
      </c>
      <c r="B119" t="s">
        <v>358</v>
      </c>
      <c r="C119" t="s">
        <v>708</v>
      </c>
    </row>
    <row r="120" spans="1:3" x14ac:dyDescent="0.2">
      <c r="A120" t="s">
        <v>90</v>
      </c>
      <c r="B120" t="s">
        <v>355</v>
      </c>
      <c r="C120" t="s">
        <v>707</v>
      </c>
    </row>
    <row r="121" spans="1:3" x14ac:dyDescent="0.2">
      <c r="A121" t="s">
        <v>91</v>
      </c>
      <c r="B121" t="s">
        <v>357</v>
      </c>
      <c r="C121" t="s">
        <v>706</v>
      </c>
    </row>
    <row r="122" spans="1:3" x14ac:dyDescent="0.2">
      <c r="A122" t="s">
        <v>92</v>
      </c>
      <c r="B122" t="s">
        <v>358</v>
      </c>
      <c r="C122" t="s">
        <v>705</v>
      </c>
    </row>
    <row r="123" spans="1:3" x14ac:dyDescent="0.2">
      <c r="A123" t="s">
        <v>93</v>
      </c>
      <c r="B123" t="s">
        <v>355</v>
      </c>
      <c r="C123" t="s">
        <v>704</v>
      </c>
    </row>
    <row r="124" spans="1:3" x14ac:dyDescent="0.2">
      <c r="A124" t="s">
        <v>94</v>
      </c>
      <c r="B124" t="s">
        <v>357</v>
      </c>
      <c r="C124" t="s">
        <v>703</v>
      </c>
    </row>
    <row r="125" spans="1:3" x14ac:dyDescent="0.2">
      <c r="A125" t="s">
        <v>95</v>
      </c>
      <c r="B125" t="s">
        <v>358</v>
      </c>
      <c r="C125" t="s">
        <v>702</v>
      </c>
    </row>
    <row r="126" spans="1:3" x14ac:dyDescent="0.2">
      <c r="A126" t="s">
        <v>96</v>
      </c>
      <c r="B126" t="s">
        <v>355</v>
      </c>
      <c r="C126" t="s">
        <v>701</v>
      </c>
    </row>
    <row r="127" spans="1:3" x14ac:dyDescent="0.2">
      <c r="A127" t="s">
        <v>97</v>
      </c>
      <c r="B127" t="s">
        <v>357</v>
      </c>
      <c r="C127" t="s">
        <v>700</v>
      </c>
    </row>
    <row r="128" spans="1:3" x14ac:dyDescent="0.2">
      <c r="A128" t="s">
        <v>98</v>
      </c>
      <c r="B128" t="s">
        <v>358</v>
      </c>
      <c r="C128" t="s">
        <v>699</v>
      </c>
    </row>
    <row r="129" spans="1:3" x14ac:dyDescent="0.2">
      <c r="A129" t="s">
        <v>99</v>
      </c>
      <c r="B129" t="s">
        <v>355</v>
      </c>
      <c r="C129" t="s">
        <v>698</v>
      </c>
    </row>
    <row r="130" spans="1:3" x14ac:dyDescent="0.2">
      <c r="A130" t="s">
        <v>100</v>
      </c>
      <c r="B130" t="s">
        <v>357</v>
      </c>
      <c r="C130" t="s">
        <v>697</v>
      </c>
    </row>
    <row r="131" spans="1:3" x14ac:dyDescent="0.2">
      <c r="A131" t="s">
        <v>101</v>
      </c>
      <c r="B131" t="s">
        <v>358</v>
      </c>
      <c r="C131" t="s">
        <v>696</v>
      </c>
    </row>
    <row r="132" spans="1:3" x14ac:dyDescent="0.2">
      <c r="A132" t="s">
        <v>102</v>
      </c>
      <c r="B132" t="s">
        <v>355</v>
      </c>
      <c r="C132" t="s">
        <v>698</v>
      </c>
    </row>
    <row r="133" spans="1:3" x14ac:dyDescent="0.2">
      <c r="A133" t="s">
        <v>103</v>
      </c>
      <c r="B133" t="s">
        <v>357</v>
      </c>
      <c r="C133" t="s">
        <v>697</v>
      </c>
    </row>
    <row r="134" spans="1:3" x14ac:dyDescent="0.2">
      <c r="A134" t="s">
        <v>104</v>
      </c>
      <c r="B134" t="s">
        <v>358</v>
      </c>
      <c r="C134" t="s">
        <v>696</v>
      </c>
    </row>
    <row r="135" spans="1:3" x14ac:dyDescent="0.2">
      <c r="A135" t="s">
        <v>105</v>
      </c>
      <c r="B135" t="s">
        <v>355</v>
      </c>
      <c r="C135" t="s">
        <v>698</v>
      </c>
    </row>
    <row r="136" spans="1:3" x14ac:dyDescent="0.2">
      <c r="A136" t="s">
        <v>106</v>
      </c>
      <c r="B136" t="s">
        <v>357</v>
      </c>
      <c r="C136" t="s">
        <v>697</v>
      </c>
    </row>
    <row r="137" spans="1:3" x14ac:dyDescent="0.2">
      <c r="A137" t="s">
        <v>107</v>
      </c>
      <c r="B137" t="s">
        <v>358</v>
      </c>
      <c r="C137" t="s">
        <v>696</v>
      </c>
    </row>
    <row r="138" spans="1:3" x14ac:dyDescent="0.2">
      <c r="A138" t="s">
        <v>108</v>
      </c>
      <c r="B138" t="s">
        <v>355</v>
      </c>
      <c r="C138" t="s">
        <v>695</v>
      </c>
    </row>
    <row r="139" spans="1:3" x14ac:dyDescent="0.2">
      <c r="A139" t="s">
        <v>109</v>
      </c>
      <c r="B139" t="s">
        <v>357</v>
      </c>
      <c r="C139" t="s">
        <v>694</v>
      </c>
    </row>
    <row r="140" spans="1:3" x14ac:dyDescent="0.2">
      <c r="A140" t="s">
        <v>110</v>
      </c>
      <c r="B140" t="s">
        <v>358</v>
      </c>
      <c r="C140" t="s">
        <v>693</v>
      </c>
    </row>
    <row r="141" spans="1:3" x14ac:dyDescent="0.2">
      <c r="A141" t="s">
        <v>111</v>
      </c>
      <c r="B141" t="s">
        <v>355</v>
      </c>
      <c r="C141" t="s">
        <v>692</v>
      </c>
    </row>
    <row r="142" spans="1:3" x14ac:dyDescent="0.2">
      <c r="A142" t="s">
        <v>112</v>
      </c>
      <c r="B142" t="s">
        <v>357</v>
      </c>
      <c r="C142" t="s">
        <v>691</v>
      </c>
    </row>
    <row r="143" spans="1:3" x14ac:dyDescent="0.2">
      <c r="A143" t="s">
        <v>113</v>
      </c>
      <c r="B143" t="s">
        <v>358</v>
      </c>
      <c r="C143" t="s">
        <v>690</v>
      </c>
    </row>
    <row r="144" spans="1:3" x14ac:dyDescent="0.2">
      <c r="A144" t="s">
        <v>114</v>
      </c>
      <c r="B144" t="s">
        <v>355</v>
      </c>
      <c r="C144" t="s">
        <v>689</v>
      </c>
    </row>
    <row r="145" spans="1:3" x14ac:dyDescent="0.2">
      <c r="A145" t="s">
        <v>115</v>
      </c>
      <c r="B145" t="s">
        <v>357</v>
      </c>
      <c r="C145" t="s">
        <v>688</v>
      </c>
    </row>
    <row r="146" spans="1:3" x14ac:dyDescent="0.2">
      <c r="A146" t="s">
        <v>116</v>
      </c>
      <c r="B146" t="s">
        <v>358</v>
      </c>
      <c r="C146" t="s">
        <v>687</v>
      </c>
    </row>
    <row r="147" spans="1:3" x14ac:dyDescent="0.2">
      <c r="A147" t="s">
        <v>117</v>
      </c>
      <c r="B147" t="s">
        <v>355</v>
      </c>
      <c r="C147" t="s">
        <v>686</v>
      </c>
    </row>
    <row r="148" spans="1:3" x14ac:dyDescent="0.2">
      <c r="A148" t="s">
        <v>118</v>
      </c>
      <c r="B148" t="s">
        <v>357</v>
      </c>
      <c r="C148" t="s">
        <v>685</v>
      </c>
    </row>
    <row r="149" spans="1:3" x14ac:dyDescent="0.2">
      <c r="A149" t="s">
        <v>119</v>
      </c>
      <c r="B149" t="s">
        <v>358</v>
      </c>
      <c r="C149" t="s">
        <v>684</v>
      </c>
    </row>
    <row r="150" spans="1:3" x14ac:dyDescent="0.2">
      <c r="A150" t="s">
        <v>120</v>
      </c>
      <c r="B150" t="s">
        <v>355</v>
      </c>
      <c r="C150" t="s">
        <v>683</v>
      </c>
    </row>
    <row r="151" spans="1:3" x14ac:dyDescent="0.2">
      <c r="A151" t="s">
        <v>121</v>
      </c>
      <c r="B151" t="s">
        <v>357</v>
      </c>
      <c r="C151" t="s">
        <v>682</v>
      </c>
    </row>
    <row r="152" spans="1:3" x14ac:dyDescent="0.2">
      <c r="A152" t="s">
        <v>122</v>
      </c>
      <c r="B152" t="s">
        <v>358</v>
      </c>
      <c r="C152" t="s">
        <v>681</v>
      </c>
    </row>
    <row r="153" spans="1:3" x14ac:dyDescent="0.2">
      <c r="A153" t="s">
        <v>123</v>
      </c>
      <c r="B153" t="s">
        <v>355</v>
      </c>
      <c r="C153" t="s">
        <v>680</v>
      </c>
    </row>
    <row r="154" spans="1:3" x14ac:dyDescent="0.2">
      <c r="A154" t="s">
        <v>124</v>
      </c>
      <c r="B154" t="s">
        <v>357</v>
      </c>
      <c r="C154" t="s">
        <v>679</v>
      </c>
    </row>
    <row r="155" spans="1:3" x14ac:dyDescent="0.2">
      <c r="A155" t="s">
        <v>125</v>
      </c>
      <c r="B155" t="s">
        <v>358</v>
      </c>
      <c r="C155" t="s">
        <v>678</v>
      </c>
    </row>
    <row r="156" spans="1:3" x14ac:dyDescent="0.2">
      <c r="A156" t="s">
        <v>126</v>
      </c>
      <c r="B156" t="s">
        <v>355</v>
      </c>
      <c r="C156" t="s">
        <v>677</v>
      </c>
    </row>
    <row r="157" spans="1:3" x14ac:dyDescent="0.2">
      <c r="A157" t="s">
        <v>127</v>
      </c>
      <c r="B157" t="s">
        <v>357</v>
      </c>
      <c r="C157" t="s">
        <v>676</v>
      </c>
    </row>
    <row r="158" spans="1:3" x14ac:dyDescent="0.2">
      <c r="A158" t="s">
        <v>128</v>
      </c>
      <c r="B158" t="s">
        <v>358</v>
      </c>
      <c r="C158" t="s">
        <v>675</v>
      </c>
    </row>
    <row r="159" spans="1:3" x14ac:dyDescent="0.2">
      <c r="A159" t="s">
        <v>129</v>
      </c>
      <c r="B159" t="s">
        <v>355</v>
      </c>
      <c r="C159" t="s">
        <v>674</v>
      </c>
    </row>
    <row r="160" spans="1:3" x14ac:dyDescent="0.2">
      <c r="A160" t="s">
        <v>130</v>
      </c>
      <c r="B160" t="s">
        <v>357</v>
      </c>
      <c r="C160" t="s">
        <v>673</v>
      </c>
    </row>
    <row r="161" spans="1:3" x14ac:dyDescent="0.2">
      <c r="A161" t="s">
        <v>131</v>
      </c>
      <c r="B161" t="s">
        <v>358</v>
      </c>
      <c r="C161" t="s">
        <v>672</v>
      </c>
    </row>
    <row r="162" spans="1:3" x14ac:dyDescent="0.2">
      <c r="A162" t="s">
        <v>132</v>
      </c>
      <c r="B162" t="s">
        <v>355</v>
      </c>
      <c r="C162" t="s">
        <v>671</v>
      </c>
    </row>
    <row r="163" spans="1:3" x14ac:dyDescent="0.2">
      <c r="A163" t="s">
        <v>133</v>
      </c>
      <c r="B163" t="s">
        <v>357</v>
      </c>
      <c r="C163" t="s">
        <v>670</v>
      </c>
    </row>
    <row r="164" spans="1:3" x14ac:dyDescent="0.2">
      <c r="A164" t="s">
        <v>134</v>
      </c>
      <c r="B164" t="s">
        <v>358</v>
      </c>
      <c r="C164" t="s">
        <v>669</v>
      </c>
    </row>
    <row r="165" spans="1:3" x14ac:dyDescent="0.2">
      <c r="A165" t="s">
        <v>135</v>
      </c>
      <c r="B165" t="s">
        <v>355</v>
      </c>
      <c r="C165" t="s">
        <v>668</v>
      </c>
    </row>
    <row r="166" spans="1:3" x14ac:dyDescent="0.2">
      <c r="A166" t="s">
        <v>136</v>
      </c>
      <c r="B166" t="s">
        <v>357</v>
      </c>
      <c r="C166" t="s">
        <v>667</v>
      </c>
    </row>
    <row r="167" spans="1:3" x14ac:dyDescent="0.2">
      <c r="A167" t="s">
        <v>137</v>
      </c>
      <c r="B167" t="s">
        <v>358</v>
      </c>
      <c r="C167" t="s">
        <v>666</v>
      </c>
    </row>
    <row r="168" spans="1:3" x14ac:dyDescent="0.2">
      <c r="A168" t="s">
        <v>138</v>
      </c>
      <c r="B168" t="s">
        <v>355</v>
      </c>
      <c r="C168" t="s">
        <v>665</v>
      </c>
    </row>
    <row r="169" spans="1:3" x14ac:dyDescent="0.2">
      <c r="A169" t="s">
        <v>139</v>
      </c>
      <c r="B169" t="s">
        <v>357</v>
      </c>
      <c r="C169" t="s">
        <v>664</v>
      </c>
    </row>
    <row r="170" spans="1:3" x14ac:dyDescent="0.2">
      <c r="A170" t="s">
        <v>140</v>
      </c>
      <c r="B170" t="s">
        <v>358</v>
      </c>
      <c r="C170" t="s">
        <v>663</v>
      </c>
    </row>
    <row r="171" spans="1:3" x14ac:dyDescent="0.2">
      <c r="A171" t="s">
        <v>141</v>
      </c>
      <c r="B171" t="s">
        <v>355</v>
      </c>
      <c r="C171" t="s">
        <v>662</v>
      </c>
    </row>
    <row r="172" spans="1:3" x14ac:dyDescent="0.2">
      <c r="A172" t="s">
        <v>142</v>
      </c>
      <c r="B172" t="s">
        <v>357</v>
      </c>
      <c r="C172" t="s">
        <v>661</v>
      </c>
    </row>
    <row r="173" spans="1:3" x14ac:dyDescent="0.2">
      <c r="A173" t="s">
        <v>143</v>
      </c>
      <c r="B173" t="s">
        <v>358</v>
      </c>
      <c r="C173" t="s">
        <v>660</v>
      </c>
    </row>
    <row r="174" spans="1:3" x14ac:dyDescent="0.2">
      <c r="A174" t="s">
        <v>144</v>
      </c>
      <c r="B174" t="s">
        <v>355</v>
      </c>
      <c r="C174" t="s">
        <v>659</v>
      </c>
    </row>
    <row r="175" spans="1:3" x14ac:dyDescent="0.2">
      <c r="A175" t="s">
        <v>145</v>
      </c>
      <c r="B175" t="s">
        <v>357</v>
      </c>
      <c r="C175" t="s">
        <v>658</v>
      </c>
    </row>
    <row r="176" spans="1:3" x14ac:dyDescent="0.2">
      <c r="A176" t="s">
        <v>146</v>
      </c>
      <c r="B176" t="s">
        <v>358</v>
      </c>
      <c r="C176" t="s">
        <v>657</v>
      </c>
    </row>
    <row r="177" spans="1:3" x14ac:dyDescent="0.2">
      <c r="A177" t="s">
        <v>147</v>
      </c>
      <c r="B177" t="s">
        <v>355</v>
      </c>
      <c r="C177" t="s">
        <v>656</v>
      </c>
    </row>
    <row r="178" spans="1:3" x14ac:dyDescent="0.2">
      <c r="A178" t="s">
        <v>148</v>
      </c>
      <c r="B178" t="s">
        <v>357</v>
      </c>
      <c r="C178" t="s">
        <v>655</v>
      </c>
    </row>
    <row r="179" spans="1:3" x14ac:dyDescent="0.2">
      <c r="A179" t="s">
        <v>149</v>
      </c>
      <c r="B179" t="s">
        <v>358</v>
      </c>
      <c r="C179" t="s">
        <v>654</v>
      </c>
    </row>
    <row r="180" spans="1:3" x14ac:dyDescent="0.2">
      <c r="A180" t="s">
        <v>328</v>
      </c>
      <c r="B180" t="s">
        <v>345</v>
      </c>
      <c r="C180" t="s">
        <v>808</v>
      </c>
    </row>
    <row r="181" spans="1:3" x14ac:dyDescent="0.2">
      <c r="A181" t="s">
        <v>329</v>
      </c>
      <c r="B181" t="s">
        <v>345</v>
      </c>
      <c r="C181" t="s">
        <v>809</v>
      </c>
    </row>
    <row r="182" spans="1:3" x14ac:dyDescent="0.2">
      <c r="A182" t="s">
        <v>330</v>
      </c>
      <c r="B182" t="s">
        <v>345</v>
      </c>
      <c r="C182" t="s">
        <v>810</v>
      </c>
    </row>
    <row r="183" spans="1:3" x14ac:dyDescent="0.2">
      <c r="A183" t="s">
        <v>331</v>
      </c>
      <c r="B183" t="s">
        <v>345</v>
      </c>
      <c r="C183" t="s">
        <v>811</v>
      </c>
    </row>
    <row r="184" spans="1:3" x14ac:dyDescent="0.2">
      <c r="A184" t="s">
        <v>332</v>
      </c>
      <c r="B184" t="s">
        <v>345</v>
      </c>
      <c r="C184" t="s">
        <v>812</v>
      </c>
    </row>
    <row r="185" spans="1:3" x14ac:dyDescent="0.2">
      <c r="A185" t="s">
        <v>333</v>
      </c>
      <c r="B185" t="s">
        <v>345</v>
      </c>
      <c r="C185" t="s">
        <v>813</v>
      </c>
    </row>
    <row r="186" spans="1:3" x14ac:dyDescent="0.2">
      <c r="A186" t="s">
        <v>334</v>
      </c>
      <c r="B186" t="s">
        <v>345</v>
      </c>
      <c r="C186" t="s">
        <v>814</v>
      </c>
    </row>
    <row r="187" spans="1:3" x14ac:dyDescent="0.2">
      <c r="A187" t="s">
        <v>150</v>
      </c>
      <c r="B187" t="s">
        <v>349</v>
      </c>
      <c r="C187" t="s">
        <v>653</v>
      </c>
    </row>
    <row r="188" spans="1:3" x14ac:dyDescent="0.2">
      <c r="A188" t="s">
        <v>151</v>
      </c>
      <c r="B188" t="s">
        <v>349</v>
      </c>
      <c r="C188" t="s">
        <v>652</v>
      </c>
    </row>
    <row r="189" spans="1:3" x14ac:dyDescent="0.2">
      <c r="A189" t="s">
        <v>152</v>
      </c>
      <c r="B189" t="s">
        <v>349</v>
      </c>
      <c r="C189" t="s">
        <v>651</v>
      </c>
    </row>
    <row r="190" spans="1:3" x14ac:dyDescent="0.2">
      <c r="A190" t="s">
        <v>153</v>
      </c>
      <c r="B190" t="s">
        <v>349</v>
      </c>
      <c r="C190" t="s">
        <v>650</v>
      </c>
    </row>
    <row r="191" spans="1:3" x14ac:dyDescent="0.2">
      <c r="A191" t="s">
        <v>154</v>
      </c>
      <c r="B191" t="s">
        <v>350</v>
      </c>
      <c r="C191" t="s">
        <v>649</v>
      </c>
    </row>
    <row r="192" spans="1:3" x14ac:dyDescent="0.2">
      <c r="A192" t="s">
        <v>283</v>
      </c>
      <c r="B192" t="s">
        <v>353</v>
      </c>
      <c r="C192" t="s">
        <v>648</v>
      </c>
    </row>
    <row r="193" spans="1:3" x14ac:dyDescent="0.2">
      <c r="A193" t="s">
        <v>155</v>
      </c>
      <c r="B193" t="s">
        <v>351</v>
      </c>
      <c r="C193" t="s">
        <v>647</v>
      </c>
    </row>
    <row r="194" spans="1:3" x14ac:dyDescent="0.2">
      <c r="A194" t="s">
        <v>156</v>
      </c>
      <c r="B194" t="s">
        <v>349</v>
      </c>
      <c r="C194" t="s">
        <v>646</v>
      </c>
    </row>
    <row r="195" spans="1:3" x14ac:dyDescent="0.2">
      <c r="A195" t="s">
        <v>335</v>
      </c>
      <c r="B195" t="s">
        <v>345</v>
      </c>
      <c r="C195" t="s">
        <v>815</v>
      </c>
    </row>
    <row r="196" spans="1:3" x14ac:dyDescent="0.2">
      <c r="A196" t="s">
        <v>336</v>
      </c>
      <c r="B196" t="s">
        <v>345</v>
      </c>
      <c r="C196" t="s">
        <v>816</v>
      </c>
    </row>
    <row r="197" spans="1:3" x14ac:dyDescent="0.2">
      <c r="A197" t="s">
        <v>337</v>
      </c>
      <c r="B197" t="s">
        <v>345</v>
      </c>
      <c r="C197" t="s">
        <v>817</v>
      </c>
    </row>
    <row r="198" spans="1:3" x14ac:dyDescent="0.2">
      <c r="A198" t="s">
        <v>338</v>
      </c>
      <c r="B198" t="s">
        <v>345</v>
      </c>
      <c r="C198" t="s">
        <v>818</v>
      </c>
    </row>
    <row r="199" spans="1:3" x14ac:dyDescent="0.2">
      <c r="A199" t="s">
        <v>339</v>
      </c>
      <c r="B199" t="s">
        <v>345</v>
      </c>
      <c r="C199" t="s">
        <v>819</v>
      </c>
    </row>
    <row r="200" spans="1:3" x14ac:dyDescent="0.2">
      <c r="A200" t="s">
        <v>340</v>
      </c>
      <c r="B200" t="s">
        <v>345</v>
      </c>
      <c r="C200" t="s">
        <v>820</v>
      </c>
    </row>
    <row r="201" spans="1:3" x14ac:dyDescent="0.2">
      <c r="A201" t="s">
        <v>341</v>
      </c>
      <c r="B201" t="s">
        <v>345</v>
      </c>
      <c r="C201" t="s">
        <v>821</v>
      </c>
    </row>
    <row r="202" spans="1:3" x14ac:dyDescent="0.2">
      <c r="A202" t="s">
        <v>157</v>
      </c>
      <c r="B202" t="s">
        <v>349</v>
      </c>
      <c r="C202" t="s">
        <v>645</v>
      </c>
    </row>
    <row r="203" spans="1:3" x14ac:dyDescent="0.2">
      <c r="A203" t="s">
        <v>320</v>
      </c>
      <c r="B203" t="s">
        <v>349</v>
      </c>
      <c r="C203" t="s">
        <v>644</v>
      </c>
    </row>
    <row r="204" spans="1:3" x14ac:dyDescent="0.2">
      <c r="A204" t="s">
        <v>158</v>
      </c>
      <c r="B204" t="s">
        <v>349</v>
      </c>
      <c r="C204" t="s">
        <v>643</v>
      </c>
    </row>
    <row r="205" spans="1:3" x14ac:dyDescent="0.2">
      <c r="A205" t="s">
        <v>159</v>
      </c>
      <c r="B205" t="s">
        <v>349</v>
      </c>
      <c r="C205" t="s">
        <v>642</v>
      </c>
    </row>
    <row r="206" spans="1:3" x14ac:dyDescent="0.2">
      <c r="A206" t="s">
        <v>160</v>
      </c>
      <c r="B206" t="s">
        <v>350</v>
      </c>
      <c r="C206" t="s">
        <v>641</v>
      </c>
    </row>
    <row r="207" spans="1:3" x14ac:dyDescent="0.2">
      <c r="A207" t="s">
        <v>161</v>
      </c>
      <c r="B207" t="s">
        <v>351</v>
      </c>
      <c r="C207" t="s">
        <v>640</v>
      </c>
    </row>
    <row r="208" spans="1:3" x14ac:dyDescent="0.2">
      <c r="A208" t="s">
        <v>162</v>
      </c>
      <c r="B208" t="s">
        <v>349</v>
      </c>
      <c r="C208" t="s">
        <v>639</v>
      </c>
    </row>
    <row r="209" spans="1:3" x14ac:dyDescent="0.2">
      <c r="A209" t="s">
        <v>163</v>
      </c>
      <c r="B209" t="s">
        <v>345</v>
      </c>
      <c r="C209" t="s">
        <v>638</v>
      </c>
    </row>
    <row r="210" spans="1:3" x14ac:dyDescent="0.2">
      <c r="A210" t="s">
        <v>164</v>
      </c>
      <c r="B210" t="s">
        <v>345</v>
      </c>
      <c r="C210" t="s">
        <v>637</v>
      </c>
    </row>
    <row r="211" spans="1:3" x14ac:dyDescent="0.2">
      <c r="A211" t="s">
        <v>165</v>
      </c>
      <c r="B211" t="s">
        <v>345</v>
      </c>
      <c r="C211" t="s">
        <v>636</v>
      </c>
    </row>
    <row r="212" spans="1:3" x14ac:dyDescent="0.2">
      <c r="A212" t="s">
        <v>3</v>
      </c>
      <c r="B212" t="s">
        <v>345</v>
      </c>
      <c r="C212" t="s">
        <v>635</v>
      </c>
    </row>
    <row r="213" spans="1:3" x14ac:dyDescent="0.2">
      <c r="A213" t="s">
        <v>166</v>
      </c>
      <c r="B213" t="s">
        <v>345</v>
      </c>
      <c r="C213" t="s">
        <v>634</v>
      </c>
    </row>
    <row r="214" spans="1:3" x14ac:dyDescent="0.2">
      <c r="A214" t="s">
        <v>167</v>
      </c>
      <c r="B214" t="s">
        <v>345</v>
      </c>
      <c r="C214" t="s">
        <v>633</v>
      </c>
    </row>
    <row r="215" spans="1:3" x14ac:dyDescent="0.2">
      <c r="A215" t="s">
        <v>4</v>
      </c>
      <c r="B215" t="s">
        <v>345</v>
      </c>
      <c r="C215" t="s">
        <v>632</v>
      </c>
    </row>
    <row r="216" spans="1:3" x14ac:dyDescent="0.2">
      <c r="A216" t="s">
        <v>168</v>
      </c>
      <c r="B216" t="s">
        <v>345</v>
      </c>
      <c r="C216" t="s">
        <v>631</v>
      </c>
    </row>
    <row r="217" spans="1:3" x14ac:dyDescent="0.2">
      <c r="A217" t="s">
        <v>169</v>
      </c>
      <c r="B217" t="s">
        <v>345</v>
      </c>
      <c r="C217" t="s">
        <v>630</v>
      </c>
    </row>
    <row r="218" spans="1:3" x14ac:dyDescent="0.2">
      <c r="A218" t="s">
        <v>170</v>
      </c>
      <c r="B218" t="s">
        <v>345</v>
      </c>
      <c r="C218" t="s">
        <v>629</v>
      </c>
    </row>
    <row r="219" spans="1:3" x14ac:dyDescent="0.2">
      <c r="A219" t="s">
        <v>171</v>
      </c>
      <c r="B219" t="s">
        <v>345</v>
      </c>
      <c r="C219" t="s">
        <v>628</v>
      </c>
    </row>
    <row r="220" spans="1:3" x14ac:dyDescent="0.2">
      <c r="A220" t="s">
        <v>172</v>
      </c>
      <c r="B220" t="s">
        <v>345</v>
      </c>
      <c r="C220" t="s">
        <v>627</v>
      </c>
    </row>
    <row r="221" spans="1:3" x14ac:dyDescent="0.2">
      <c r="A221" t="s">
        <v>173</v>
      </c>
      <c r="B221" t="s">
        <v>345</v>
      </c>
      <c r="C221" t="s">
        <v>626</v>
      </c>
    </row>
    <row r="222" spans="1:3" x14ac:dyDescent="0.2">
      <c r="A222" t="s">
        <v>174</v>
      </c>
      <c r="B222" t="s">
        <v>345</v>
      </c>
      <c r="C222" t="s">
        <v>625</v>
      </c>
    </row>
    <row r="223" spans="1:3" x14ac:dyDescent="0.2">
      <c r="A223" t="s">
        <v>175</v>
      </c>
      <c r="B223" t="s">
        <v>354</v>
      </c>
      <c r="C223" t="s">
        <v>624</v>
      </c>
    </row>
    <row r="224" spans="1:3" x14ac:dyDescent="0.2">
      <c r="A224" t="s">
        <v>321</v>
      </c>
      <c r="B224" t="s">
        <v>354</v>
      </c>
      <c r="C224" t="s">
        <v>623</v>
      </c>
    </row>
    <row r="225" spans="1:3" x14ac:dyDescent="0.2">
      <c r="A225" t="s">
        <v>176</v>
      </c>
      <c r="B225" t="s">
        <v>354</v>
      </c>
      <c r="C225" t="s">
        <v>622</v>
      </c>
    </row>
    <row r="226" spans="1:3" x14ac:dyDescent="0.2">
      <c r="A226" t="s">
        <v>177</v>
      </c>
      <c r="B226" t="s">
        <v>354</v>
      </c>
      <c r="C226" t="s">
        <v>621</v>
      </c>
    </row>
    <row r="227" spans="1:3" x14ac:dyDescent="0.2">
      <c r="A227" t="s">
        <v>178</v>
      </c>
      <c r="B227" t="s">
        <v>354</v>
      </c>
      <c r="C227" t="s">
        <v>620</v>
      </c>
    </row>
    <row r="228" spans="1:3" x14ac:dyDescent="0.2">
      <c r="A228" t="s">
        <v>179</v>
      </c>
      <c r="B228" t="s">
        <v>354</v>
      </c>
      <c r="C228" t="s">
        <v>619</v>
      </c>
    </row>
    <row r="229" spans="1:3" x14ac:dyDescent="0.2">
      <c r="A229" t="s">
        <v>180</v>
      </c>
      <c r="B229" t="s">
        <v>355</v>
      </c>
      <c r="C229" t="s">
        <v>618</v>
      </c>
    </row>
    <row r="230" spans="1:3" x14ac:dyDescent="0.2">
      <c r="A230" t="s">
        <v>181</v>
      </c>
      <c r="B230" t="s">
        <v>355</v>
      </c>
      <c r="C230" t="s">
        <v>617</v>
      </c>
    </row>
    <row r="231" spans="1:3" x14ac:dyDescent="0.2">
      <c r="A231" t="s">
        <v>182</v>
      </c>
      <c r="B231" t="s">
        <v>355</v>
      </c>
      <c r="C231" t="s">
        <v>616</v>
      </c>
    </row>
    <row r="232" spans="1:3" x14ac:dyDescent="0.2">
      <c r="A232" t="s">
        <v>183</v>
      </c>
      <c r="B232" t="s">
        <v>355</v>
      </c>
      <c r="C232" t="s">
        <v>615</v>
      </c>
    </row>
    <row r="233" spans="1:3" x14ac:dyDescent="0.2">
      <c r="A233" t="s">
        <v>184</v>
      </c>
      <c r="B233" t="s">
        <v>355</v>
      </c>
      <c r="C233" t="s">
        <v>614</v>
      </c>
    </row>
    <row r="234" spans="1:3" x14ac:dyDescent="0.2">
      <c r="A234" t="s">
        <v>185</v>
      </c>
      <c r="B234" t="s">
        <v>355</v>
      </c>
      <c r="C234" t="s">
        <v>613</v>
      </c>
    </row>
    <row r="235" spans="1:3" x14ac:dyDescent="0.2">
      <c r="A235" t="s">
        <v>186</v>
      </c>
      <c r="B235" t="s">
        <v>355</v>
      </c>
      <c r="C235" t="s">
        <v>612</v>
      </c>
    </row>
    <row r="236" spans="1:3" x14ac:dyDescent="0.2">
      <c r="A236" t="s">
        <v>187</v>
      </c>
      <c r="B236" t="s">
        <v>356</v>
      </c>
      <c r="C236" t="s">
        <v>611</v>
      </c>
    </row>
    <row r="237" spans="1:3" x14ac:dyDescent="0.2">
      <c r="A237" t="s">
        <v>188</v>
      </c>
      <c r="B237" t="s">
        <v>356</v>
      </c>
      <c r="C237" t="s">
        <v>610</v>
      </c>
    </row>
    <row r="238" spans="1:3" x14ac:dyDescent="0.2">
      <c r="A238" t="s">
        <v>189</v>
      </c>
      <c r="B238" t="s">
        <v>356</v>
      </c>
      <c r="C238" t="s">
        <v>609</v>
      </c>
    </row>
    <row r="239" spans="1:3" x14ac:dyDescent="0.2">
      <c r="A239" t="s">
        <v>190</v>
      </c>
      <c r="B239" t="s">
        <v>356</v>
      </c>
      <c r="C239" t="s">
        <v>608</v>
      </c>
    </row>
    <row r="240" spans="1:3" x14ac:dyDescent="0.2">
      <c r="A240" t="s">
        <v>191</v>
      </c>
      <c r="B240" t="s">
        <v>356</v>
      </c>
      <c r="C240" t="s">
        <v>607</v>
      </c>
    </row>
    <row r="241" spans="1:3" x14ac:dyDescent="0.2">
      <c r="A241" t="s">
        <v>192</v>
      </c>
      <c r="B241" t="s">
        <v>356</v>
      </c>
      <c r="C241" t="s">
        <v>606</v>
      </c>
    </row>
    <row r="242" spans="1:3" x14ac:dyDescent="0.2">
      <c r="A242" t="s">
        <v>193</v>
      </c>
      <c r="B242" t="s">
        <v>356</v>
      </c>
      <c r="C242" t="s">
        <v>605</v>
      </c>
    </row>
    <row r="243" spans="1:3" x14ac:dyDescent="0.2">
      <c r="A243" t="s">
        <v>194</v>
      </c>
      <c r="B243" t="s">
        <v>355</v>
      </c>
      <c r="C243" t="s">
        <v>604</v>
      </c>
    </row>
    <row r="244" spans="1:3" x14ac:dyDescent="0.2">
      <c r="A244" t="s">
        <v>197</v>
      </c>
      <c r="B244" t="s">
        <v>357</v>
      </c>
      <c r="C244" t="s">
        <v>603</v>
      </c>
    </row>
    <row r="245" spans="1:3" x14ac:dyDescent="0.2">
      <c r="A245" t="s">
        <v>198</v>
      </c>
      <c r="B245" t="s">
        <v>358</v>
      </c>
      <c r="C245" t="s">
        <v>602</v>
      </c>
    </row>
    <row r="246" spans="1:3" x14ac:dyDescent="0.2">
      <c r="A246" t="s">
        <v>195</v>
      </c>
      <c r="B246" t="s">
        <v>355</v>
      </c>
      <c r="C246" t="s">
        <v>601</v>
      </c>
    </row>
    <row r="247" spans="1:3" x14ac:dyDescent="0.2">
      <c r="A247" t="s">
        <v>199</v>
      </c>
      <c r="B247" t="s">
        <v>357</v>
      </c>
      <c r="C247" t="s">
        <v>600</v>
      </c>
    </row>
    <row r="248" spans="1:3" x14ac:dyDescent="0.2">
      <c r="A248" t="s">
        <v>200</v>
      </c>
      <c r="B248" t="s">
        <v>358</v>
      </c>
      <c r="C248" t="s">
        <v>599</v>
      </c>
    </row>
    <row r="249" spans="1:3" x14ac:dyDescent="0.2">
      <c r="A249" t="s">
        <v>196</v>
      </c>
      <c r="B249" t="s">
        <v>355</v>
      </c>
      <c r="C249" t="s">
        <v>598</v>
      </c>
    </row>
    <row r="250" spans="1:3" x14ac:dyDescent="0.2">
      <c r="A250" t="s">
        <v>201</v>
      </c>
      <c r="B250" t="s">
        <v>357</v>
      </c>
      <c r="C250" t="s">
        <v>597</v>
      </c>
    </row>
    <row r="251" spans="1:3" x14ac:dyDescent="0.2">
      <c r="A251" t="s">
        <v>202</v>
      </c>
      <c r="B251" t="s">
        <v>358</v>
      </c>
      <c r="C251" t="s">
        <v>596</v>
      </c>
    </row>
    <row r="252" spans="1:3" x14ac:dyDescent="0.2">
      <c r="A252" t="s">
        <v>203</v>
      </c>
      <c r="B252" t="s">
        <v>355</v>
      </c>
      <c r="C252" t="s">
        <v>595</v>
      </c>
    </row>
    <row r="253" spans="1:3" x14ac:dyDescent="0.2">
      <c r="A253" t="s">
        <v>204</v>
      </c>
      <c r="B253" t="s">
        <v>357</v>
      </c>
      <c r="C253" t="s">
        <v>594</v>
      </c>
    </row>
    <row r="254" spans="1:3" x14ac:dyDescent="0.2">
      <c r="A254" t="s">
        <v>205</v>
      </c>
      <c r="B254" t="s">
        <v>358</v>
      </c>
      <c r="C254" t="s">
        <v>593</v>
      </c>
    </row>
    <row r="255" spans="1:3" x14ac:dyDescent="0.2">
      <c r="A255" t="s">
        <v>206</v>
      </c>
      <c r="B255" t="s">
        <v>355</v>
      </c>
      <c r="C255" t="s">
        <v>592</v>
      </c>
    </row>
    <row r="256" spans="1:3" x14ac:dyDescent="0.2">
      <c r="A256" t="s">
        <v>207</v>
      </c>
      <c r="B256" t="s">
        <v>357</v>
      </c>
      <c r="C256" t="s">
        <v>591</v>
      </c>
    </row>
    <row r="257" spans="1:3" x14ac:dyDescent="0.2">
      <c r="A257" t="s">
        <v>208</v>
      </c>
      <c r="B257" t="s">
        <v>358</v>
      </c>
      <c r="C257" t="s">
        <v>590</v>
      </c>
    </row>
    <row r="258" spans="1:3" x14ac:dyDescent="0.2">
      <c r="A258" t="s">
        <v>209</v>
      </c>
      <c r="B258" t="s">
        <v>355</v>
      </c>
      <c r="C258" t="s">
        <v>592</v>
      </c>
    </row>
    <row r="259" spans="1:3" x14ac:dyDescent="0.2">
      <c r="A259" t="s">
        <v>210</v>
      </c>
      <c r="B259" t="s">
        <v>357</v>
      </c>
      <c r="C259" t="s">
        <v>591</v>
      </c>
    </row>
    <row r="260" spans="1:3" x14ac:dyDescent="0.2">
      <c r="A260" t="s">
        <v>211</v>
      </c>
      <c r="B260" t="s">
        <v>358</v>
      </c>
      <c r="C260" t="s">
        <v>590</v>
      </c>
    </row>
    <row r="261" spans="1:3" x14ac:dyDescent="0.2">
      <c r="A261" t="s">
        <v>212</v>
      </c>
      <c r="B261" t="s">
        <v>355</v>
      </c>
      <c r="C261" t="s">
        <v>592</v>
      </c>
    </row>
    <row r="262" spans="1:3" x14ac:dyDescent="0.2">
      <c r="A262" t="s">
        <v>213</v>
      </c>
      <c r="B262" t="s">
        <v>357</v>
      </c>
      <c r="C262" t="s">
        <v>591</v>
      </c>
    </row>
    <row r="263" spans="1:3" x14ac:dyDescent="0.2">
      <c r="A263" t="s">
        <v>214</v>
      </c>
      <c r="B263" t="s">
        <v>358</v>
      </c>
      <c r="C263" t="s">
        <v>590</v>
      </c>
    </row>
    <row r="264" spans="1:3" x14ac:dyDescent="0.2">
      <c r="A264" t="s">
        <v>215</v>
      </c>
      <c r="B264" t="s">
        <v>355</v>
      </c>
      <c r="C264" t="s">
        <v>589</v>
      </c>
    </row>
    <row r="265" spans="1:3" x14ac:dyDescent="0.2">
      <c r="A265" t="s">
        <v>216</v>
      </c>
      <c r="B265" t="s">
        <v>357</v>
      </c>
      <c r="C265" t="s">
        <v>588</v>
      </c>
    </row>
    <row r="266" spans="1:3" x14ac:dyDescent="0.2">
      <c r="A266" t="s">
        <v>217</v>
      </c>
      <c r="B266" t="s">
        <v>358</v>
      </c>
      <c r="C266" t="s">
        <v>587</v>
      </c>
    </row>
    <row r="267" spans="1:3" x14ac:dyDescent="0.2">
      <c r="A267" t="s">
        <v>218</v>
      </c>
      <c r="B267" t="s">
        <v>355</v>
      </c>
      <c r="C267" t="s">
        <v>586</v>
      </c>
    </row>
    <row r="268" spans="1:3" x14ac:dyDescent="0.2">
      <c r="A268" t="s">
        <v>219</v>
      </c>
      <c r="B268" t="s">
        <v>357</v>
      </c>
      <c r="C268" t="s">
        <v>585</v>
      </c>
    </row>
    <row r="269" spans="1:3" x14ac:dyDescent="0.2">
      <c r="A269" t="s">
        <v>220</v>
      </c>
      <c r="B269" t="s">
        <v>358</v>
      </c>
      <c r="C269" t="s">
        <v>584</v>
      </c>
    </row>
    <row r="270" spans="1:3" x14ac:dyDescent="0.2">
      <c r="A270" t="s">
        <v>221</v>
      </c>
      <c r="B270" t="s">
        <v>355</v>
      </c>
      <c r="C270" t="s">
        <v>583</v>
      </c>
    </row>
    <row r="271" spans="1:3" x14ac:dyDescent="0.2">
      <c r="A271" t="s">
        <v>222</v>
      </c>
      <c r="B271" t="s">
        <v>357</v>
      </c>
      <c r="C271" t="s">
        <v>582</v>
      </c>
    </row>
    <row r="272" spans="1:3" x14ac:dyDescent="0.2">
      <c r="A272" t="s">
        <v>223</v>
      </c>
      <c r="B272" t="s">
        <v>358</v>
      </c>
      <c r="C272" t="s">
        <v>581</v>
      </c>
    </row>
    <row r="273" spans="1:3" x14ac:dyDescent="0.2">
      <c r="A273" t="s">
        <v>224</v>
      </c>
      <c r="B273" t="s">
        <v>355</v>
      </c>
      <c r="C273" t="s">
        <v>580</v>
      </c>
    </row>
    <row r="274" spans="1:3" x14ac:dyDescent="0.2">
      <c r="A274" t="s">
        <v>225</v>
      </c>
      <c r="B274" t="s">
        <v>357</v>
      </c>
      <c r="C274" t="s">
        <v>579</v>
      </c>
    </row>
    <row r="275" spans="1:3" x14ac:dyDescent="0.2">
      <c r="A275" t="s">
        <v>226</v>
      </c>
      <c r="B275" t="s">
        <v>358</v>
      </c>
      <c r="C275" t="s">
        <v>578</v>
      </c>
    </row>
    <row r="276" spans="1:3" x14ac:dyDescent="0.2">
      <c r="A276" s="1" t="s">
        <v>227</v>
      </c>
      <c r="B276" t="s">
        <v>355</v>
      </c>
      <c r="C276" t="s">
        <v>577</v>
      </c>
    </row>
    <row r="277" spans="1:3" x14ac:dyDescent="0.2">
      <c r="A277" s="1" t="s">
        <v>228</v>
      </c>
      <c r="B277" t="s">
        <v>357</v>
      </c>
      <c r="C277" t="s">
        <v>576</v>
      </c>
    </row>
    <row r="278" spans="1:3" x14ac:dyDescent="0.2">
      <c r="A278" s="1" t="s">
        <v>229</v>
      </c>
      <c r="B278" t="s">
        <v>358</v>
      </c>
      <c r="C278" t="s">
        <v>575</v>
      </c>
    </row>
    <row r="279" spans="1:3" x14ac:dyDescent="0.2">
      <c r="A279" s="1" t="s">
        <v>230</v>
      </c>
      <c r="B279" t="s">
        <v>355</v>
      </c>
      <c r="C279" t="s">
        <v>577</v>
      </c>
    </row>
    <row r="280" spans="1:3" x14ac:dyDescent="0.2">
      <c r="A280" s="1" t="s">
        <v>231</v>
      </c>
      <c r="B280" t="s">
        <v>357</v>
      </c>
      <c r="C280" t="s">
        <v>576</v>
      </c>
    </row>
    <row r="281" spans="1:3" x14ac:dyDescent="0.2">
      <c r="A281" s="1" t="s">
        <v>232</v>
      </c>
      <c r="B281" t="s">
        <v>358</v>
      </c>
      <c r="C281" t="s">
        <v>575</v>
      </c>
    </row>
    <row r="282" spans="1:3" x14ac:dyDescent="0.2">
      <c r="A282" s="1" t="s">
        <v>233</v>
      </c>
      <c r="B282" t="s">
        <v>355</v>
      </c>
      <c r="C282" t="s">
        <v>577</v>
      </c>
    </row>
    <row r="283" spans="1:3" x14ac:dyDescent="0.2">
      <c r="A283" s="1" t="s">
        <v>234</v>
      </c>
      <c r="B283" t="s">
        <v>357</v>
      </c>
      <c r="C283" t="s">
        <v>576</v>
      </c>
    </row>
    <row r="284" spans="1:3" x14ac:dyDescent="0.2">
      <c r="A284" s="1" t="s">
        <v>235</v>
      </c>
      <c r="B284" t="s">
        <v>358</v>
      </c>
      <c r="C284" t="s">
        <v>575</v>
      </c>
    </row>
    <row r="285" spans="1:3" x14ac:dyDescent="0.2">
      <c r="A285" t="s">
        <v>236</v>
      </c>
      <c r="B285" t="s">
        <v>355</v>
      </c>
      <c r="C285" t="s">
        <v>574</v>
      </c>
    </row>
    <row r="286" spans="1:3" x14ac:dyDescent="0.2">
      <c r="A286" t="s">
        <v>237</v>
      </c>
      <c r="B286" t="s">
        <v>357</v>
      </c>
      <c r="C286" t="s">
        <v>573</v>
      </c>
    </row>
    <row r="287" spans="1:3" x14ac:dyDescent="0.2">
      <c r="A287" t="s">
        <v>238</v>
      </c>
      <c r="B287" t="s">
        <v>358</v>
      </c>
      <c r="C287" t="s">
        <v>572</v>
      </c>
    </row>
    <row r="288" spans="1:3" x14ac:dyDescent="0.2">
      <c r="A288" t="s">
        <v>239</v>
      </c>
      <c r="B288" t="s">
        <v>355</v>
      </c>
      <c r="C288" t="s">
        <v>571</v>
      </c>
    </row>
    <row r="289" spans="1:3" x14ac:dyDescent="0.2">
      <c r="A289" t="s">
        <v>240</v>
      </c>
      <c r="B289" t="s">
        <v>357</v>
      </c>
      <c r="C289" t="s">
        <v>570</v>
      </c>
    </row>
    <row r="290" spans="1:3" x14ac:dyDescent="0.2">
      <c r="A290" t="s">
        <v>241</v>
      </c>
      <c r="B290" t="s">
        <v>358</v>
      </c>
      <c r="C290" t="s">
        <v>569</v>
      </c>
    </row>
    <row r="291" spans="1:3" x14ac:dyDescent="0.2">
      <c r="A291" t="s">
        <v>242</v>
      </c>
      <c r="B291" t="s">
        <v>355</v>
      </c>
      <c r="C291" t="s">
        <v>568</v>
      </c>
    </row>
    <row r="292" spans="1:3" x14ac:dyDescent="0.2">
      <c r="A292" t="s">
        <v>243</v>
      </c>
      <c r="B292" t="s">
        <v>357</v>
      </c>
      <c r="C292" t="s">
        <v>567</v>
      </c>
    </row>
    <row r="293" spans="1:3" x14ac:dyDescent="0.2">
      <c r="A293" t="s">
        <v>244</v>
      </c>
      <c r="B293" t="s">
        <v>358</v>
      </c>
      <c r="C293" t="s">
        <v>566</v>
      </c>
    </row>
    <row r="294" spans="1:3" x14ac:dyDescent="0.2">
      <c r="A294" s="1" t="s">
        <v>245</v>
      </c>
      <c r="B294" t="s">
        <v>355</v>
      </c>
      <c r="C294" t="s">
        <v>565</v>
      </c>
    </row>
    <row r="295" spans="1:3" x14ac:dyDescent="0.2">
      <c r="A295" s="1" t="s">
        <v>246</v>
      </c>
      <c r="B295" t="s">
        <v>357</v>
      </c>
      <c r="C295" t="s">
        <v>564</v>
      </c>
    </row>
    <row r="296" spans="1:3" x14ac:dyDescent="0.2">
      <c r="A296" s="1" t="s">
        <v>247</v>
      </c>
      <c r="B296" t="s">
        <v>358</v>
      </c>
      <c r="C296" t="s">
        <v>563</v>
      </c>
    </row>
    <row r="297" spans="1:3" x14ac:dyDescent="0.2">
      <c r="A297" s="1" t="s">
        <v>248</v>
      </c>
      <c r="B297" t="s">
        <v>355</v>
      </c>
      <c r="C297" t="s">
        <v>562</v>
      </c>
    </row>
    <row r="298" spans="1:3" x14ac:dyDescent="0.2">
      <c r="A298" s="1" t="s">
        <v>249</v>
      </c>
      <c r="B298" t="s">
        <v>357</v>
      </c>
      <c r="C298" t="s">
        <v>561</v>
      </c>
    </row>
    <row r="299" spans="1:3" x14ac:dyDescent="0.2">
      <c r="A299" s="1" t="s">
        <v>250</v>
      </c>
      <c r="B299" t="s">
        <v>358</v>
      </c>
      <c r="C299" t="s">
        <v>560</v>
      </c>
    </row>
    <row r="300" spans="1:3" x14ac:dyDescent="0.2">
      <c r="A300" s="1" t="s">
        <v>251</v>
      </c>
      <c r="B300" t="s">
        <v>355</v>
      </c>
      <c r="C300" t="s">
        <v>559</v>
      </c>
    </row>
    <row r="301" spans="1:3" x14ac:dyDescent="0.2">
      <c r="A301" s="1" t="s">
        <v>252</v>
      </c>
      <c r="B301" t="s">
        <v>357</v>
      </c>
      <c r="C301" t="s">
        <v>558</v>
      </c>
    </row>
    <row r="302" spans="1:3" x14ac:dyDescent="0.2">
      <c r="A302" s="1" t="s">
        <v>253</v>
      </c>
      <c r="B302" t="s">
        <v>358</v>
      </c>
      <c r="C302" t="s">
        <v>557</v>
      </c>
    </row>
    <row r="303" spans="1:3" x14ac:dyDescent="0.2">
      <c r="A303" s="1" t="s">
        <v>254</v>
      </c>
      <c r="B303" t="s">
        <v>355</v>
      </c>
      <c r="C303" t="s">
        <v>556</v>
      </c>
    </row>
    <row r="304" spans="1:3" x14ac:dyDescent="0.2">
      <c r="A304" s="1" t="s">
        <v>255</v>
      </c>
      <c r="B304" t="s">
        <v>357</v>
      </c>
      <c r="C304" t="s">
        <v>555</v>
      </c>
    </row>
    <row r="305" spans="1:3" x14ac:dyDescent="0.2">
      <c r="A305" s="1" t="s">
        <v>256</v>
      </c>
      <c r="B305" t="s">
        <v>358</v>
      </c>
      <c r="C305" t="s">
        <v>554</v>
      </c>
    </row>
    <row r="306" spans="1:3" x14ac:dyDescent="0.2">
      <c r="A306" s="1" t="s">
        <v>257</v>
      </c>
      <c r="B306" t="s">
        <v>355</v>
      </c>
      <c r="C306" t="s">
        <v>553</v>
      </c>
    </row>
    <row r="307" spans="1:3" x14ac:dyDescent="0.2">
      <c r="A307" t="s">
        <v>258</v>
      </c>
      <c r="B307" t="s">
        <v>357</v>
      </c>
      <c r="C307" t="s">
        <v>552</v>
      </c>
    </row>
    <row r="308" spans="1:3" x14ac:dyDescent="0.2">
      <c r="A308" t="s">
        <v>259</v>
      </c>
      <c r="B308" t="s">
        <v>358</v>
      </c>
      <c r="C308" t="s">
        <v>551</v>
      </c>
    </row>
    <row r="309" spans="1:3" x14ac:dyDescent="0.2">
      <c r="A309" s="1" t="s">
        <v>260</v>
      </c>
      <c r="B309" t="s">
        <v>355</v>
      </c>
      <c r="C309" t="s">
        <v>550</v>
      </c>
    </row>
    <row r="310" spans="1:3" x14ac:dyDescent="0.2">
      <c r="A310" t="s">
        <v>261</v>
      </c>
      <c r="B310" t="s">
        <v>357</v>
      </c>
      <c r="C310" t="s">
        <v>549</v>
      </c>
    </row>
    <row r="311" spans="1:3" x14ac:dyDescent="0.2">
      <c r="A311" t="s">
        <v>262</v>
      </c>
      <c r="B311" t="s">
        <v>358</v>
      </c>
      <c r="C311" t="s">
        <v>548</v>
      </c>
    </row>
    <row r="312" spans="1:3" x14ac:dyDescent="0.2">
      <c r="A312" s="1" t="s">
        <v>263</v>
      </c>
      <c r="B312" t="s">
        <v>355</v>
      </c>
      <c r="C312" t="s">
        <v>547</v>
      </c>
    </row>
    <row r="313" spans="1:3" x14ac:dyDescent="0.2">
      <c r="A313" s="1" t="s">
        <v>264</v>
      </c>
      <c r="B313" t="s">
        <v>357</v>
      </c>
      <c r="C313" t="s">
        <v>546</v>
      </c>
    </row>
    <row r="314" spans="1:3" x14ac:dyDescent="0.2">
      <c r="A314" s="1" t="s">
        <v>265</v>
      </c>
      <c r="B314" t="s">
        <v>358</v>
      </c>
      <c r="C314" t="s">
        <v>545</v>
      </c>
    </row>
    <row r="315" spans="1:3" x14ac:dyDescent="0.2">
      <c r="A315" s="1" t="s">
        <v>266</v>
      </c>
      <c r="B315" t="s">
        <v>355</v>
      </c>
      <c r="C315" t="s">
        <v>544</v>
      </c>
    </row>
    <row r="316" spans="1:3" x14ac:dyDescent="0.2">
      <c r="A316" s="1" t="s">
        <v>267</v>
      </c>
      <c r="B316" t="s">
        <v>357</v>
      </c>
      <c r="C316" t="s">
        <v>543</v>
      </c>
    </row>
    <row r="317" spans="1:3" x14ac:dyDescent="0.2">
      <c r="A317" s="1" t="s">
        <v>268</v>
      </c>
      <c r="B317" t="s">
        <v>358</v>
      </c>
      <c r="C317" t="s">
        <v>542</v>
      </c>
    </row>
    <row r="318" spans="1:3" x14ac:dyDescent="0.2">
      <c r="A318" s="1" t="s">
        <v>269</v>
      </c>
      <c r="B318" t="s">
        <v>355</v>
      </c>
      <c r="C318" t="s">
        <v>541</v>
      </c>
    </row>
    <row r="319" spans="1:3" x14ac:dyDescent="0.2">
      <c r="A319" s="1" t="s">
        <v>270</v>
      </c>
      <c r="B319" t="s">
        <v>357</v>
      </c>
      <c r="C319" t="s">
        <v>540</v>
      </c>
    </row>
    <row r="320" spans="1:3" x14ac:dyDescent="0.2">
      <c r="A320" s="1" t="s">
        <v>271</v>
      </c>
      <c r="B320" t="s">
        <v>358</v>
      </c>
      <c r="C320" t="s">
        <v>539</v>
      </c>
    </row>
    <row r="321" spans="1:3" x14ac:dyDescent="0.2">
      <c r="A321" s="1" t="s">
        <v>272</v>
      </c>
      <c r="B321" t="s">
        <v>355</v>
      </c>
      <c r="C321" t="s">
        <v>538</v>
      </c>
    </row>
    <row r="322" spans="1:3" x14ac:dyDescent="0.2">
      <c r="A322" s="1" t="s">
        <v>273</v>
      </c>
      <c r="B322" t="s">
        <v>357</v>
      </c>
      <c r="C322" t="s">
        <v>537</v>
      </c>
    </row>
    <row r="323" spans="1:3" x14ac:dyDescent="0.2">
      <c r="A323" s="1" t="s">
        <v>274</v>
      </c>
      <c r="B323" t="s">
        <v>358</v>
      </c>
      <c r="C323" t="s">
        <v>536</v>
      </c>
    </row>
    <row r="324" spans="1:3" x14ac:dyDescent="0.2">
      <c r="A324" s="1" t="s">
        <v>275</v>
      </c>
      <c r="B324" t="s">
        <v>355</v>
      </c>
      <c r="C324" t="s">
        <v>535</v>
      </c>
    </row>
    <row r="325" spans="1:3" x14ac:dyDescent="0.2">
      <c r="A325" s="1" t="s">
        <v>276</v>
      </c>
      <c r="B325" t="s">
        <v>357</v>
      </c>
      <c r="C325" t="s">
        <v>534</v>
      </c>
    </row>
    <row r="326" spans="1:3" x14ac:dyDescent="0.2">
      <c r="A326" s="1" t="s">
        <v>277</v>
      </c>
      <c r="B326" t="s">
        <v>358</v>
      </c>
      <c r="C326" t="s">
        <v>533</v>
      </c>
    </row>
    <row r="327" spans="1:3" x14ac:dyDescent="0.2">
      <c r="A327" s="1" t="s">
        <v>278</v>
      </c>
      <c r="B327" s="1" t="s">
        <v>345</v>
      </c>
      <c r="C327" t="s">
        <v>532</v>
      </c>
    </row>
    <row r="328" spans="1:3" x14ac:dyDescent="0.2">
      <c r="A328" s="1" t="s">
        <v>279</v>
      </c>
      <c r="B328" s="1" t="s">
        <v>345</v>
      </c>
      <c r="C328" t="s">
        <v>531</v>
      </c>
    </row>
    <row r="329" spans="1:3" x14ac:dyDescent="0.2">
      <c r="A329" s="1" t="s">
        <v>359</v>
      </c>
      <c r="B329" s="1" t="s">
        <v>345</v>
      </c>
      <c r="C329" t="s">
        <v>530</v>
      </c>
    </row>
    <row r="330" spans="1:3" x14ac:dyDescent="0.2">
      <c r="A330" s="1" t="s">
        <v>360</v>
      </c>
      <c r="B330" s="1" t="s">
        <v>345</v>
      </c>
      <c r="C330" t="s">
        <v>529</v>
      </c>
    </row>
    <row r="331" spans="1:3" x14ac:dyDescent="0.2">
      <c r="A331" s="1" t="s">
        <v>280</v>
      </c>
      <c r="B331" s="1"/>
      <c r="C331" t="s">
        <v>528</v>
      </c>
    </row>
    <row r="332" spans="1:3" x14ac:dyDescent="0.2">
      <c r="A332" s="1" t="s">
        <v>281</v>
      </c>
      <c r="B332" s="1" t="s">
        <v>345</v>
      </c>
      <c r="C332" t="s">
        <v>527</v>
      </c>
    </row>
    <row r="333" spans="1:3" x14ac:dyDescent="0.2">
      <c r="A333" s="1" t="s">
        <v>282</v>
      </c>
      <c r="B333" s="1" t="s">
        <v>343</v>
      </c>
      <c r="C333" t="s">
        <v>526</v>
      </c>
    </row>
    <row r="334" spans="1:3" x14ac:dyDescent="0.2">
      <c r="A334" s="1" t="s">
        <v>302</v>
      </c>
      <c r="B334" s="1" t="s">
        <v>345</v>
      </c>
      <c r="C334" t="s">
        <v>525</v>
      </c>
    </row>
    <row r="335" spans="1:3" x14ac:dyDescent="0.2">
      <c r="A335" s="1" t="s">
        <v>480</v>
      </c>
      <c r="B335" s="1" t="s">
        <v>345</v>
      </c>
      <c r="C335" t="s">
        <v>793</v>
      </c>
    </row>
    <row r="336" spans="1:3" x14ac:dyDescent="0.2">
      <c r="A336" s="1" t="s">
        <v>395</v>
      </c>
      <c r="B336" s="1" t="s">
        <v>343</v>
      </c>
      <c r="C336" t="s">
        <v>524</v>
      </c>
    </row>
  </sheetData>
  <mergeCells count="6">
    <mergeCell ref="A8:F8"/>
    <mergeCell ref="A1:F1"/>
    <mergeCell ref="A2:F2"/>
    <mergeCell ref="A3:F3"/>
    <mergeCell ref="A4:F4"/>
    <mergeCell ref="A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246FC-CA01-0548-891A-22BC758D3EFA}">
  <dimension ref="A1:B42"/>
  <sheetViews>
    <sheetView topLeftCell="A11" workbookViewId="0">
      <selection activeCell="B28" sqref="B28"/>
    </sheetView>
  </sheetViews>
  <sheetFormatPr baseColWidth="10" defaultRowHeight="16" x14ac:dyDescent="0.2"/>
  <cols>
    <col min="2" max="2" width="129.5" style="4" customWidth="1"/>
  </cols>
  <sheetData>
    <row r="1" spans="1:2" x14ac:dyDescent="0.2">
      <c r="A1" s="5" t="s">
        <v>826</v>
      </c>
      <c r="B1" s="6" t="s">
        <v>827</v>
      </c>
    </row>
    <row r="2" spans="1:2" x14ac:dyDescent="0.2">
      <c r="A2" s="5" t="s">
        <v>1</v>
      </c>
      <c r="B2" s="6" t="s">
        <v>828</v>
      </c>
    </row>
    <row r="3" spans="1:2" x14ac:dyDescent="0.2">
      <c r="A3" s="5" t="s">
        <v>291</v>
      </c>
      <c r="B3" s="6" t="s">
        <v>829</v>
      </c>
    </row>
    <row r="4" spans="1:2" x14ac:dyDescent="0.2">
      <c r="A4" s="5" t="s">
        <v>292</v>
      </c>
      <c r="B4" s="6" t="s">
        <v>830</v>
      </c>
    </row>
    <row r="5" spans="1:2" x14ac:dyDescent="0.2">
      <c r="A5" s="5" t="s">
        <v>293</v>
      </c>
      <c r="B5" s="6" t="s">
        <v>831</v>
      </c>
    </row>
    <row r="6" spans="1:2" x14ac:dyDescent="0.2">
      <c r="A6" s="5" t="s">
        <v>295</v>
      </c>
      <c r="B6" s="6" t="s">
        <v>832</v>
      </c>
    </row>
    <row r="7" spans="1:2" x14ac:dyDescent="0.2">
      <c r="A7" s="5" t="s">
        <v>299</v>
      </c>
      <c r="B7" s="6" t="s">
        <v>833</v>
      </c>
    </row>
    <row r="8" spans="1:2" ht="45" x14ac:dyDescent="0.2">
      <c r="A8" s="5" t="s">
        <v>380</v>
      </c>
      <c r="B8" s="6" t="s">
        <v>834</v>
      </c>
    </row>
    <row r="9" spans="1:2" x14ac:dyDescent="0.2">
      <c r="A9" s="7" t="s">
        <v>297</v>
      </c>
      <c r="B9" s="6" t="s">
        <v>835</v>
      </c>
    </row>
    <row r="10" spans="1:2" x14ac:dyDescent="0.2">
      <c r="A10" s="5" t="s">
        <v>366</v>
      </c>
      <c r="B10" s="6" t="s">
        <v>836</v>
      </c>
    </row>
    <row r="11" spans="1:2" x14ac:dyDescent="0.2">
      <c r="A11" s="5" t="s">
        <v>300</v>
      </c>
      <c r="B11" s="6" t="s">
        <v>837</v>
      </c>
    </row>
    <row r="12" spans="1:2" x14ac:dyDescent="0.2">
      <c r="A12" s="5" t="s">
        <v>386</v>
      </c>
      <c r="B12" s="6" t="s">
        <v>838</v>
      </c>
    </row>
    <row r="13" spans="1:2" x14ac:dyDescent="0.2">
      <c r="A13" s="5" t="s">
        <v>396</v>
      </c>
      <c r="B13" s="6" t="s">
        <v>839</v>
      </c>
    </row>
    <row r="14" spans="1:2" x14ac:dyDescent="0.2">
      <c r="A14" s="5" t="s">
        <v>399</v>
      </c>
      <c r="B14" s="6" t="s">
        <v>840</v>
      </c>
    </row>
    <row r="15" spans="1:2" x14ac:dyDescent="0.2">
      <c r="A15" s="5" t="s">
        <v>404</v>
      </c>
      <c r="B15" s="6" t="s">
        <v>841</v>
      </c>
    </row>
    <row r="16" spans="1:2" x14ac:dyDescent="0.2">
      <c r="A16" s="5" t="s">
        <v>387</v>
      </c>
      <c r="B16" s="6" t="s">
        <v>842</v>
      </c>
    </row>
    <row r="17" spans="1:2" x14ac:dyDescent="0.2">
      <c r="A17" s="5" t="s">
        <v>402</v>
      </c>
      <c r="B17" s="6" t="s">
        <v>843</v>
      </c>
    </row>
    <row r="18" spans="1:2" x14ac:dyDescent="0.2">
      <c r="A18" s="5" t="s">
        <v>413</v>
      </c>
      <c r="B18" s="6" t="s">
        <v>844</v>
      </c>
    </row>
    <row r="19" spans="1:2" x14ac:dyDescent="0.2">
      <c r="A19" s="5" t="s">
        <v>420</v>
      </c>
      <c r="B19" s="6" t="s">
        <v>845</v>
      </c>
    </row>
    <row r="20" spans="1:2" x14ac:dyDescent="0.2">
      <c r="A20" s="5" t="s">
        <v>426</v>
      </c>
      <c r="B20" s="6" t="s">
        <v>846</v>
      </c>
    </row>
    <row r="21" spans="1:2" x14ac:dyDescent="0.2">
      <c r="A21" s="5" t="s">
        <v>427</v>
      </c>
      <c r="B21" s="6" t="s">
        <v>847</v>
      </c>
    </row>
    <row r="22" spans="1:2" x14ac:dyDescent="0.2">
      <c r="A22" s="5" t="s">
        <v>428</v>
      </c>
      <c r="B22" s="6" t="s">
        <v>847</v>
      </c>
    </row>
    <row r="23" spans="1:2" x14ac:dyDescent="0.2">
      <c r="A23" s="17" t="s">
        <v>898</v>
      </c>
      <c r="B23" s="6" t="s">
        <v>900</v>
      </c>
    </row>
    <row r="24" spans="1:2" x14ac:dyDescent="0.2">
      <c r="A24" s="17" t="s">
        <v>899</v>
      </c>
      <c r="B24" s="6" t="s">
        <v>901</v>
      </c>
    </row>
    <row r="25" spans="1:2" x14ac:dyDescent="0.2">
      <c r="A25" s="17" t="s">
        <v>876</v>
      </c>
      <c r="B25" s="6" t="s">
        <v>902</v>
      </c>
    </row>
    <row r="26" spans="1:2" x14ac:dyDescent="0.2">
      <c r="A26" s="17" t="s">
        <v>885</v>
      </c>
      <c r="B26" s="6" t="s">
        <v>903</v>
      </c>
    </row>
    <row r="27" spans="1:2" x14ac:dyDescent="0.2">
      <c r="A27" s="17" t="s">
        <v>891</v>
      </c>
      <c r="B27" s="6" t="s">
        <v>904</v>
      </c>
    </row>
    <row r="28" spans="1:2" x14ac:dyDescent="0.2">
      <c r="A28" s="5" t="s">
        <v>430</v>
      </c>
      <c r="B28" s="6" t="s">
        <v>848</v>
      </c>
    </row>
    <row r="29" spans="1:2" x14ac:dyDescent="0.2">
      <c r="A29" s="5" t="s">
        <v>437</v>
      </c>
      <c r="B29" s="6" t="s">
        <v>849</v>
      </c>
    </row>
    <row r="30" spans="1:2" x14ac:dyDescent="0.2">
      <c r="A30" s="5" t="s">
        <v>443</v>
      </c>
      <c r="B30" s="6" t="s">
        <v>850</v>
      </c>
    </row>
    <row r="31" spans="1:2" x14ac:dyDescent="0.2">
      <c r="A31" s="5" t="s">
        <v>445</v>
      </c>
      <c r="B31" s="6" t="s">
        <v>851</v>
      </c>
    </row>
    <row r="32" spans="1:2" x14ac:dyDescent="0.2">
      <c r="A32" s="5" t="s">
        <v>449</v>
      </c>
      <c r="B32" s="6" t="s">
        <v>851</v>
      </c>
    </row>
    <row r="33" spans="1:2" x14ac:dyDescent="0.2">
      <c r="A33" s="5" t="s">
        <v>450</v>
      </c>
      <c r="B33" s="6" t="s">
        <v>851</v>
      </c>
    </row>
    <row r="34" spans="1:2" x14ac:dyDescent="0.2">
      <c r="A34" s="5" t="s">
        <v>451</v>
      </c>
      <c r="B34" s="6" t="s">
        <v>852</v>
      </c>
    </row>
    <row r="35" spans="1:2" x14ac:dyDescent="0.2">
      <c r="A35" s="5" t="s">
        <v>459</v>
      </c>
      <c r="B35" s="6" t="s">
        <v>853</v>
      </c>
    </row>
    <row r="36" spans="1:2" x14ac:dyDescent="0.2">
      <c r="A36" s="5" t="s">
        <v>463</v>
      </c>
      <c r="B36" s="6" t="s">
        <v>854</v>
      </c>
    </row>
    <row r="37" spans="1:2" x14ac:dyDescent="0.2">
      <c r="A37" s="5" t="s">
        <v>391</v>
      </c>
      <c r="B37" s="6" t="s">
        <v>855</v>
      </c>
    </row>
    <row r="38" spans="1:2" ht="60" x14ac:dyDescent="0.2">
      <c r="A38" s="5" t="s">
        <v>473</v>
      </c>
      <c r="B38" s="6" t="s">
        <v>856</v>
      </c>
    </row>
    <row r="39" spans="1:2" ht="60" x14ac:dyDescent="0.2">
      <c r="A39" s="5" t="s">
        <v>476</v>
      </c>
      <c r="B39" s="6" t="s">
        <v>857</v>
      </c>
    </row>
    <row r="40" spans="1:2" ht="75" x14ac:dyDescent="0.2">
      <c r="A40" s="5" t="s">
        <v>478</v>
      </c>
      <c r="B40" s="6" t="s">
        <v>858</v>
      </c>
    </row>
    <row r="41" spans="1:2" x14ac:dyDescent="0.2">
      <c r="A41" s="5" t="s">
        <v>496</v>
      </c>
      <c r="B41" s="6" t="s">
        <v>859</v>
      </c>
    </row>
    <row r="42" spans="1:2" x14ac:dyDescent="0.2">
      <c r="A42" s="5" t="s">
        <v>503</v>
      </c>
      <c r="B42" s="6" t="s">
        <v>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python_inputs</vt:lpstr>
      <vt:lpstr>vertical_input</vt:lpstr>
      <vt:lpstr>read_me</vt:lpstr>
      <vt:lpstr>recreation_explanation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Annelise Gill-Wiehl</cp:lastModifiedBy>
  <dcterms:created xsi:type="dcterms:W3CDTF">2022-04-13T01:00:46Z</dcterms:created>
  <dcterms:modified xsi:type="dcterms:W3CDTF">2023-12-12T21:24:42Z</dcterms:modified>
</cp:coreProperties>
</file>