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ocuments\0 - School Work\Junior\Spring\FE535\"/>
    </mc:Choice>
  </mc:AlternateContent>
  <bookViews>
    <workbookView xWindow="0" yWindow="0" windowWidth="17250" windowHeight="7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51" i="1" l="1"/>
  <c r="B49" i="1"/>
  <c r="B44" i="1"/>
  <c r="B48" i="1"/>
  <c r="B43" i="1"/>
  <c r="B42" i="1"/>
  <c r="B40" i="1"/>
  <c r="B24" i="1"/>
  <c r="B34" i="1" l="1"/>
  <c r="B35" i="1" s="1"/>
  <c r="B33" i="1"/>
  <c r="B25" i="1"/>
  <c r="B26" i="1" s="1"/>
  <c r="B32" i="1"/>
  <c r="B23" i="1"/>
  <c r="B28" i="1"/>
  <c r="B38" i="1" l="1"/>
  <c r="B36" i="1"/>
  <c r="B37" i="1" s="1"/>
  <c r="B39" i="1" s="1"/>
  <c r="B27" i="1"/>
  <c r="B41" i="1" l="1"/>
  <c r="B45" i="1" l="1"/>
  <c r="B46" i="1" l="1"/>
  <c r="B47" i="1"/>
</calcChain>
</file>

<file path=xl/sharedStrings.xml><?xml version="1.0" encoding="utf-8"?>
<sst xmlns="http://schemas.openxmlformats.org/spreadsheetml/2006/main" count="64" uniqueCount="52">
  <si>
    <t>Adam Gincel</t>
  </si>
  <si>
    <t>FE535</t>
  </si>
  <si>
    <t>Spot Price S&amp;P 500</t>
  </si>
  <si>
    <t>K</t>
  </si>
  <si>
    <t>ATM</t>
  </si>
  <si>
    <t>"at the money"</t>
  </si>
  <si>
    <t>T</t>
  </si>
  <si>
    <t>3 months</t>
  </si>
  <si>
    <t>90 days</t>
  </si>
  <si>
    <t>r (annualized)</t>
  </si>
  <si>
    <t>d (annualized)</t>
  </si>
  <si>
    <t>Call Option Price</t>
  </si>
  <si>
    <t>Black Formula Calculator</t>
  </si>
  <si>
    <t>df(0, T)</t>
  </si>
  <si>
    <t>d1</t>
  </si>
  <si>
    <t>Forward Rate</t>
  </si>
  <si>
    <t>d2</t>
  </si>
  <si>
    <t>N(d)</t>
  </si>
  <si>
    <t>Black's Put Option Price</t>
  </si>
  <si>
    <t>Implied Volatility Calculator</t>
  </si>
  <si>
    <t>Black Formula Calculator Values</t>
  </si>
  <si>
    <t>Implied Volatility Calculator Values</t>
  </si>
  <si>
    <t>Brenner and Subrahmanyam (1988) closed form estimate of IV</t>
  </si>
  <si>
    <t>0: d1</t>
  </si>
  <si>
    <t>0: d2</t>
  </si>
  <si>
    <t>1: d1</t>
  </si>
  <si>
    <t>1: d2</t>
  </si>
  <si>
    <t>Newton-Raphson Solution to Black-Scholes Implied Volatility</t>
  </si>
  <si>
    <t>σ0</t>
  </si>
  <si>
    <t>σ1</t>
  </si>
  <si>
    <t>σ2</t>
  </si>
  <si>
    <r>
      <t xml:space="preserve">Implied Volatility Calculator using </t>
    </r>
    <r>
      <rPr>
        <b/>
        <sz val="18"/>
        <color theme="1"/>
        <rFont val="Calibri"/>
        <family val="2"/>
        <scheme val="minor"/>
      </rPr>
      <t>Black's Formula</t>
    </r>
  </si>
  <si>
    <t>σ (annualized)</t>
  </si>
  <si>
    <t>V(σ) is simply our call price, which is given</t>
  </si>
  <si>
    <t>V(σhat) = SN(d1) - K(e^-rt)N(d2)</t>
  </si>
  <si>
    <t>V'(σhat) = S*sqrt(T)*(e^(-d*T))*N'(d1)</t>
  </si>
  <si>
    <t>σn+1 = (V(σ) - V(σhat) + V'(σhat)*σhat)/V'(σhat)</t>
  </si>
  <si>
    <t>Repeat until σn+1 ≈ σn, to a comfortable degree of accuracy</t>
  </si>
  <si>
    <t>K = S_0, aka the spot price because it is at the money</t>
  </si>
  <si>
    <t>2: d1</t>
  </si>
  <si>
    <t>2: d2</t>
  </si>
  <si>
    <t>σ3</t>
  </si>
  <si>
    <t>Because σ3 σ2, σ3 is our implied volatility</t>
  </si>
  <si>
    <t>0: V(σhat)</t>
  </si>
  <si>
    <t>0: V'(σhat)</t>
  </si>
  <si>
    <t>1: V(σhat)</t>
  </si>
  <si>
    <t>1: V'(σhat)</t>
  </si>
  <si>
    <t>2: V(σhat)</t>
  </si>
  <si>
    <t>2: V'(σhat)</t>
  </si>
  <si>
    <t xml:space="preserve">Implied Volatility σ = </t>
  </si>
  <si>
    <t>We could continue this process an arbitrary number of times until the σn+1 and σn are as close to equal as desired, I chose 5 significant figures</t>
  </si>
  <si>
    <t>Put Option Price = df(0, T)[KN(-d2) - FrN(-d1)]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</si>
</sst>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Border="1"/>
    <xf numFmtId="10" fontId="0" fillId="0" borderId="0" xfId="0" applyNumberFormat="1" applyBorder="1"/>
    <xf numFmtId="0" fontId="0" fillId="0" borderId="0" xfId="0" applyNumberFormat="1" applyBorder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4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6" xfId="0" applyNumberFormat="1" applyFont="1" applyBorder="1"/>
    <xf numFmtId="0" fontId="7" fillId="0" borderId="7" xfId="0" applyFont="1" applyBorder="1"/>
    <xf numFmtId="44" fontId="7" fillId="0" borderId="8" xfId="1" applyFont="1" applyBorder="1"/>
    <xf numFmtId="0" fontId="4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9" xfId="0" applyFont="1" applyBorder="1"/>
    <xf numFmtId="0" fontId="3" fillId="0" borderId="12" xfId="0" applyFont="1" applyBorder="1"/>
    <xf numFmtId="0" fontId="3" fillId="0" borderId="9" xfId="0" applyFont="1" applyBorder="1"/>
    <xf numFmtId="0" fontId="7" fillId="0" borderId="13" xfId="0" applyFont="1" applyBorder="1"/>
    <xf numFmtId="0" fontId="7" fillId="0" borderId="14" xfId="0" applyFont="1" applyBorder="1"/>
    <xf numFmtId="0" fontId="9" fillId="0" borderId="12" xfId="0" applyFont="1" applyBorder="1"/>
    <xf numFmtId="0" fontId="0" fillId="0" borderId="9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5" workbookViewId="0">
      <selection activeCell="B49" sqref="B49"/>
    </sheetView>
  </sheetViews>
  <sheetFormatPr defaultRowHeight="15" x14ac:dyDescent="0.25"/>
  <cols>
    <col min="1" max="1" width="39" bestFit="1" customWidth="1"/>
    <col min="2" max="2" width="20.875" bestFit="1" customWidth="1"/>
  </cols>
  <sheetData>
    <row r="1" spans="1:4" ht="23.25" x14ac:dyDescent="0.35">
      <c r="A1" s="2" t="s">
        <v>0</v>
      </c>
    </row>
    <row r="2" spans="1:4" ht="23.25" x14ac:dyDescent="0.35">
      <c r="A2" s="2" t="s">
        <v>1</v>
      </c>
    </row>
    <row r="3" spans="1:4" ht="23.25" x14ac:dyDescent="0.35">
      <c r="A3" s="2" t="s">
        <v>31</v>
      </c>
    </row>
    <row r="6" spans="1:4" x14ac:dyDescent="0.25">
      <c r="A6" s="8" t="s">
        <v>20</v>
      </c>
      <c r="B6" s="9"/>
      <c r="C6" s="9"/>
      <c r="D6" s="10"/>
    </row>
    <row r="7" spans="1:4" x14ac:dyDescent="0.25">
      <c r="A7" s="11" t="s">
        <v>2</v>
      </c>
      <c r="B7" s="3">
        <v>2328.25</v>
      </c>
      <c r="C7" s="3"/>
      <c r="D7" s="12"/>
    </row>
    <row r="8" spans="1:4" x14ac:dyDescent="0.25">
      <c r="A8" s="11" t="s">
        <v>3</v>
      </c>
      <c r="B8" s="3" t="s">
        <v>4</v>
      </c>
      <c r="C8" s="3" t="s">
        <v>5</v>
      </c>
      <c r="D8" s="12"/>
    </row>
    <row r="9" spans="1:4" x14ac:dyDescent="0.25">
      <c r="A9" s="11" t="s">
        <v>6</v>
      </c>
      <c r="B9" s="3" t="s">
        <v>7</v>
      </c>
      <c r="C9" s="3" t="s">
        <v>8</v>
      </c>
      <c r="D9" s="12"/>
    </row>
    <row r="10" spans="1:4" x14ac:dyDescent="0.25">
      <c r="A10" s="11" t="s">
        <v>32</v>
      </c>
      <c r="B10" s="4">
        <v>8.5999999999999993E-2</v>
      </c>
      <c r="C10" s="3"/>
      <c r="D10" s="12"/>
    </row>
    <row r="11" spans="1:4" x14ac:dyDescent="0.25">
      <c r="A11" s="11" t="s">
        <v>9</v>
      </c>
      <c r="B11" s="4">
        <v>1.04E-2</v>
      </c>
      <c r="C11" s="3"/>
      <c r="D11" s="12"/>
    </row>
    <row r="12" spans="1:4" x14ac:dyDescent="0.25">
      <c r="A12" s="11" t="s">
        <v>10</v>
      </c>
      <c r="B12" s="4">
        <v>1.9599999999999999E-2</v>
      </c>
      <c r="C12" s="3"/>
      <c r="D12" s="12"/>
    </row>
    <row r="13" spans="1:4" x14ac:dyDescent="0.25">
      <c r="A13" s="11"/>
      <c r="B13" s="3"/>
      <c r="C13" s="3"/>
      <c r="D13" s="12"/>
    </row>
    <row r="14" spans="1:4" x14ac:dyDescent="0.25">
      <c r="A14" s="13" t="s">
        <v>21</v>
      </c>
      <c r="B14" s="3"/>
      <c r="C14" s="3"/>
      <c r="D14" s="12"/>
    </row>
    <row r="15" spans="1:4" x14ac:dyDescent="0.25">
      <c r="A15" s="11" t="s">
        <v>11</v>
      </c>
      <c r="B15" s="5">
        <v>43.2</v>
      </c>
      <c r="C15" s="3"/>
      <c r="D15" s="12"/>
    </row>
    <row r="16" spans="1:4" x14ac:dyDescent="0.25">
      <c r="A16" s="11" t="s">
        <v>2</v>
      </c>
      <c r="B16" s="5">
        <v>2328.25</v>
      </c>
      <c r="C16" s="3"/>
      <c r="D16" s="12"/>
    </row>
    <row r="17" spans="1:4" x14ac:dyDescent="0.25">
      <c r="A17" s="11" t="s">
        <v>3</v>
      </c>
      <c r="B17" s="3" t="s">
        <v>4</v>
      </c>
      <c r="C17" s="3" t="s">
        <v>5</v>
      </c>
      <c r="D17" s="12"/>
    </row>
    <row r="18" spans="1:4" x14ac:dyDescent="0.25">
      <c r="A18" s="11" t="s">
        <v>6</v>
      </c>
      <c r="B18" s="3" t="s">
        <v>7</v>
      </c>
      <c r="C18" s="3" t="s">
        <v>8</v>
      </c>
      <c r="D18" s="12"/>
    </row>
    <row r="19" spans="1:4" x14ac:dyDescent="0.25">
      <c r="A19" s="11" t="s">
        <v>9</v>
      </c>
      <c r="B19" s="4">
        <v>1.04E-2</v>
      </c>
      <c r="C19" s="3"/>
      <c r="D19" s="12"/>
    </row>
    <row r="20" spans="1:4" x14ac:dyDescent="0.25">
      <c r="A20" s="14" t="s">
        <v>10</v>
      </c>
      <c r="B20" s="7">
        <v>1.9599999999999999E-2</v>
      </c>
      <c r="C20" s="6"/>
      <c r="D20" s="15"/>
    </row>
    <row r="22" spans="1:4" ht="21" x14ac:dyDescent="0.35">
      <c r="A22" s="16" t="s">
        <v>12</v>
      </c>
      <c r="B22" s="17"/>
    </row>
    <row r="23" spans="1:4" ht="21" x14ac:dyDescent="0.35">
      <c r="A23" s="18" t="s">
        <v>13</v>
      </c>
      <c r="B23" s="19">
        <f>(1 / (1 + (B11/100)*(90/360)))</f>
        <v>0.9999740006759823</v>
      </c>
    </row>
    <row r="24" spans="1:4" ht="21" x14ac:dyDescent="0.35">
      <c r="A24" s="18" t="s">
        <v>3</v>
      </c>
      <c r="B24" s="20">
        <f>B7</f>
        <v>2328.25</v>
      </c>
      <c r="D24" t="s">
        <v>38</v>
      </c>
    </row>
    <row r="25" spans="1:4" ht="21" x14ac:dyDescent="0.35">
      <c r="A25" s="18" t="s">
        <v>15</v>
      </c>
      <c r="B25" s="19">
        <f>B7*(1 + (B11/100) * (90/360))*EXP(-B12*(90/360))</f>
        <v>2316.929718650887</v>
      </c>
    </row>
    <row r="26" spans="1:4" ht="21" x14ac:dyDescent="0.35">
      <c r="A26" s="18" t="s">
        <v>14</v>
      </c>
      <c r="B26" s="19">
        <f>(LN(B25/B24) + (B10*B10)*((90/360)/2))/(B10 * SQRT(90/360))</f>
        <v>-9.1848845069629079E-2</v>
      </c>
    </row>
    <row r="27" spans="1:4" ht="21" x14ac:dyDescent="0.35">
      <c r="A27" s="18" t="s">
        <v>16</v>
      </c>
      <c r="B27" s="19">
        <f>B26-(B10*SQRT(90/360))</f>
        <v>-0.13484884506962908</v>
      </c>
    </row>
    <row r="28" spans="1:4" ht="21" x14ac:dyDescent="0.35">
      <c r="A28" s="18" t="s">
        <v>17</v>
      </c>
      <c r="B28" s="19">
        <f>NORMSDIST(B12)</f>
        <v>0.5078187680830053</v>
      </c>
    </row>
    <row r="29" spans="1:4" ht="26.25" x14ac:dyDescent="0.4">
      <c r="A29" s="21" t="s">
        <v>18</v>
      </c>
      <c r="B29" s="22">
        <f>B23*(B24*NORMSDIST(-B27)-B25*NORMSDIST(-B26))</f>
        <v>45.754408054943134</v>
      </c>
      <c r="D29" t="s">
        <v>51</v>
      </c>
    </row>
    <row r="30" spans="1:4" ht="21.75" thickBot="1" x14ac:dyDescent="0.4">
      <c r="A30" s="1"/>
      <c r="B30" s="1"/>
    </row>
    <row r="31" spans="1:4" ht="21" x14ac:dyDescent="0.35">
      <c r="A31" s="23" t="s">
        <v>19</v>
      </c>
      <c r="B31" s="24"/>
    </row>
    <row r="32" spans="1:4" ht="21" x14ac:dyDescent="0.35">
      <c r="A32" s="25" t="s">
        <v>13</v>
      </c>
      <c r="B32" s="26">
        <f>(1 / (1 + (B19/100)*(90/360)))</f>
        <v>0.9999740006759823</v>
      </c>
    </row>
    <row r="33" spans="1:4" ht="21" x14ac:dyDescent="0.35">
      <c r="A33" s="25" t="s">
        <v>15</v>
      </c>
      <c r="B33" s="26">
        <f>B16*(1 + (B19/100) * (90/360))*EXP(-B20*(90/360))</f>
        <v>2316.929718650887</v>
      </c>
    </row>
    <row r="34" spans="1:4" ht="21" x14ac:dyDescent="0.35">
      <c r="A34" s="25" t="s">
        <v>28</v>
      </c>
      <c r="B34" s="26">
        <f>SQRT(2*3.14159/(90/360))*(B15/B24)</f>
        <v>9.301947448192395E-2</v>
      </c>
      <c r="D34" t="s">
        <v>22</v>
      </c>
    </row>
    <row r="35" spans="1:4" ht="15.75" x14ac:dyDescent="0.25">
      <c r="A35" s="27" t="s">
        <v>23</v>
      </c>
      <c r="B35" s="28">
        <f>(LN(B16/B24)+(B19+0.5*(B34*B34))*(90/360))/(B34*SQRT(90/360))</f>
        <v>7.915714100980191E-2</v>
      </c>
      <c r="D35" t="s">
        <v>27</v>
      </c>
    </row>
    <row r="36" spans="1:4" ht="15.75" x14ac:dyDescent="0.25">
      <c r="A36" s="27" t="s">
        <v>24</v>
      </c>
      <c r="B36" s="28">
        <f>B35-(B34*SQRT(90/360))</f>
        <v>3.2647403768839935E-2</v>
      </c>
    </row>
    <row r="37" spans="1:4" ht="15.75" x14ac:dyDescent="0.25">
      <c r="A37" s="27" t="s">
        <v>43</v>
      </c>
      <c r="B37" s="28">
        <f>B16*NORMSDIST(B35) - (B24*EXP(-B19*0.25))*NORMSDIST(B36)</f>
        <v>46.230177979498876</v>
      </c>
    </row>
    <row r="38" spans="1:4" ht="15.75" x14ac:dyDescent="0.25">
      <c r="A38" s="27" t="s">
        <v>44</v>
      </c>
      <c r="B38" s="28">
        <f>B16*SQRT(0.25)*EXP(-B20*0.25)*((1/SQRT(2*3.14159))*EXP(-0.5*B35*B35))</f>
        <v>460.70317955089502</v>
      </c>
      <c r="D38" t="s">
        <v>33</v>
      </c>
    </row>
    <row r="39" spans="1:4" ht="21" x14ac:dyDescent="0.35">
      <c r="A39" s="25" t="s">
        <v>29</v>
      </c>
      <c r="B39" s="26">
        <f>(B15-B37+(B38*B34))/B38</f>
        <v>8.6442185429018423E-2</v>
      </c>
      <c r="D39" t="s">
        <v>34</v>
      </c>
    </row>
    <row r="40" spans="1:4" ht="15.75" x14ac:dyDescent="0.25">
      <c r="A40" s="27" t="s">
        <v>25</v>
      </c>
      <c r="B40" s="28">
        <f>(LN(B16/B24)+(B19+0.5*(B39*B39))*(90/360))/(B39*SQRT(90/360))</f>
        <v>8.1766360028462104E-2</v>
      </c>
      <c r="D40" t="s">
        <v>35</v>
      </c>
    </row>
    <row r="41" spans="1:4" ht="15.75" x14ac:dyDescent="0.25">
      <c r="A41" s="27" t="s">
        <v>26</v>
      </c>
      <c r="B41" s="28">
        <f>B40-(B39*SQRT(0.25))</f>
        <v>3.8545267313952893E-2</v>
      </c>
      <c r="D41" t="s">
        <v>36</v>
      </c>
    </row>
    <row r="42" spans="1:4" ht="15.75" x14ac:dyDescent="0.25">
      <c r="A42" s="27" t="s">
        <v>45</v>
      </c>
      <c r="B42" s="28">
        <f>B16*NORMSDIST(B40) - (B24*EXP(-B19*0.25))*NORMSDIST(B41)</f>
        <v>43.185422140495575</v>
      </c>
    </row>
    <row r="43" spans="1:4" ht="15.75" x14ac:dyDescent="0.25">
      <c r="A43" s="27" t="s">
        <v>46</v>
      </c>
      <c r="B43" s="28">
        <f>B16*SQRT(0.25)*EXP(-B20*0.25)*((1/SQRT(2*3.14159))*EXP(-0.5*B40*B40))</f>
        <v>460.60646860428238</v>
      </c>
      <c r="D43" t="s">
        <v>37</v>
      </c>
    </row>
    <row r="44" spans="1:4" ht="21" x14ac:dyDescent="0.35">
      <c r="A44" s="25" t="s">
        <v>30</v>
      </c>
      <c r="B44" s="26">
        <f>(B15-B42+(B43*B39))/B43</f>
        <v>8.6473834701223842E-2</v>
      </c>
    </row>
    <row r="45" spans="1:4" ht="15.75" x14ac:dyDescent="0.25">
      <c r="A45" s="27" t="s">
        <v>39</v>
      </c>
      <c r="B45" s="28">
        <f>(LN(B16/B24)+(B19+0.5*(B44*B44))*(90/360))/(B44*SQRT(90/360))</f>
        <v>8.1752255423958822E-2</v>
      </c>
      <c r="D45" t="s">
        <v>50</v>
      </c>
    </row>
    <row r="46" spans="1:4" ht="15.75" x14ac:dyDescent="0.25">
      <c r="A46" s="27" t="s">
        <v>40</v>
      </c>
      <c r="B46" s="28">
        <f>B45-B44*SQRT(0.25)</f>
        <v>3.8515338073346901E-2</v>
      </c>
    </row>
    <row r="47" spans="1:4" ht="15.75" x14ac:dyDescent="0.25">
      <c r="A47" s="27" t="s">
        <v>47</v>
      </c>
      <c r="B47" s="32">
        <f>B16*NORMSDIST(B45) - (B24*EXP(-B19*0.25))*NORMSDIST(B46)</f>
        <v>43.200071609066981</v>
      </c>
    </row>
    <row r="48" spans="1:4" ht="15.75" x14ac:dyDescent="0.25">
      <c r="A48" s="27" t="s">
        <v>48</v>
      </c>
      <c r="B48" s="32">
        <f>B16*SQRT(0.25)*EXP(-B20*0.25)*((1/SQRT(2*3.14159))*EXP(-0.5*B45*B45))</f>
        <v>460.60699976799964</v>
      </c>
    </row>
    <row r="49" spans="1:2" ht="21" x14ac:dyDescent="0.35">
      <c r="A49" s="25" t="s">
        <v>41</v>
      </c>
      <c r="B49" s="26">
        <f>(B15-B47+(B48*B44))/B48</f>
        <v>8.6473679234487524E-2</v>
      </c>
    </row>
    <row r="50" spans="1:2" ht="18.75" x14ac:dyDescent="0.3">
      <c r="A50" s="31" t="s">
        <v>42</v>
      </c>
      <c r="B50" s="32"/>
    </row>
    <row r="51" spans="1:2" ht="27" thickBot="1" x14ac:dyDescent="0.45">
      <c r="A51" s="29" t="s">
        <v>49</v>
      </c>
      <c r="B51" s="30">
        <f>B49</f>
        <v>8.6473679234487524E-2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2017-02-20T03:12:12Z</dcterms:created>
  <dcterms:modified xsi:type="dcterms:W3CDTF">2017-03-09T20:44:54Z</dcterms:modified>
</cp:coreProperties>
</file>