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24226"/>
  <mc:AlternateContent xmlns:mc="http://schemas.openxmlformats.org/markup-compatibility/2006">
    <mc:Choice Requires="x15">
      <x15ac:absPath xmlns:x15ac="http://schemas.microsoft.com/office/spreadsheetml/2010/11/ac" url="E:\PhD\development\python_translator_downloaded\SiriusCode-FilipeSept19-Code-PythonTranslatorExcelAgMIP\Code\PythonTranslatorExcelAgMIP\test_data\input\pierre_june_2020\"/>
    </mc:Choice>
  </mc:AlternateContent>
  <xr:revisionPtr revIDLastSave="0" documentId="13_ncr:1_{69BBC448-72C0-46DE-A621-42C01BAD5FDA}" xr6:coauthVersionLast="45" xr6:coauthVersionMax="45" xr10:uidLastSave="{00000000-0000-0000-0000-000000000000}"/>
  <bookViews>
    <workbookView xWindow="-108" yWindow="-108" windowWidth="23256" windowHeight="12576" tabRatio="907" firstSheet="3" activeTab="14" xr2:uid="{00000000-000D-0000-FFFF-FFFF00000000}"/>
  </bookViews>
  <sheets>
    <sheet name="ReadMe_content" sheetId="15" r:id="rId1"/>
    <sheet name="ReadMe_format" sheetId="16" r:id="rId2"/>
    <sheet name="Definitions" sheetId="17" r:id="rId3"/>
    <sheet name="Comments" sheetId="10" r:id="rId4"/>
    <sheet name="Metadata" sheetId="18" r:id="rId5"/>
    <sheet name="Tillages" sheetId="31" r:id="rId6"/>
    <sheet name="Residue" sheetId="32" r:id="rId7"/>
    <sheet name="Init_conditions" sheetId="19" r:id="rId8"/>
    <sheet name="Init_conditions_Soil_layers" sheetId="20" r:id="rId9"/>
    <sheet name="Plantings" sheetId="21" r:id="rId10"/>
    <sheet name="Irrigations" sheetId="22" r:id="rId11"/>
    <sheet name="Fertilizers" sheetId="23" r:id="rId12"/>
    <sheet name="Env_modifications" sheetId="27" r:id="rId13"/>
    <sheet name="Soils_meta" sheetId="24" r:id="rId14"/>
    <sheet name="Soil_layers" sheetId="4" r:id="rId15"/>
    <sheet name="Weather_meta" sheetId="25" r:id="rId16"/>
    <sheet name="Weather_daily" sheetId="5" r:id="rId17"/>
    <sheet name="Crop_summary" sheetId="28" r:id="rId18"/>
    <sheet name="Crop_daily" sheetId="26" r:id="rId19"/>
    <sheet name="Soil_water_N" sheetId="29" r:id="rId20"/>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112" i="26" l="1"/>
  <c r="E1111" i="26"/>
  <c r="E1110" i="26"/>
  <c r="E1109" i="26"/>
  <c r="E1107" i="26"/>
  <c r="E1106" i="26"/>
  <c r="E1105" i="26"/>
  <c r="E1104" i="26"/>
  <c r="E1102" i="26"/>
  <c r="E1101" i="26"/>
  <c r="E1100" i="26"/>
  <c r="E1099" i="26"/>
  <c r="E83" i="28"/>
  <c r="D83" i="28"/>
  <c r="E82" i="28"/>
  <c r="D82" i="28"/>
  <c r="E81" i="28"/>
  <c r="D81" i="28"/>
  <c r="E80" i="28"/>
  <c r="D80" i="28"/>
  <c r="E79" i="28"/>
  <c r="D79" i="28"/>
  <c r="E78" i="28"/>
  <c r="D78" i="28"/>
  <c r="E77" i="28"/>
  <c r="D77" i="28"/>
  <c r="E76" i="28"/>
  <c r="D76" i="28"/>
  <c r="E75" i="28"/>
  <c r="D75" i="28"/>
  <c r="E74" i="28"/>
  <c r="D74" i="28"/>
  <c r="E73" i="28"/>
  <c r="D73" i="28"/>
  <c r="E72" i="28"/>
  <c r="D72" i="28"/>
  <c r="E71" i="28"/>
  <c r="D71" i="28"/>
  <c r="E70" i="28"/>
  <c r="D70" i="28"/>
  <c r="E69" i="28"/>
  <c r="D69" i="28"/>
  <c r="E68" i="28"/>
  <c r="D68" i="28"/>
  <c r="E67" i="28"/>
  <c r="D67" i="28"/>
  <c r="E66" i="28"/>
  <c r="D66" i="28"/>
  <c r="E65" i="28"/>
  <c r="D65" i="28"/>
  <c r="E64" i="28"/>
  <c r="D64" i="28"/>
  <c r="E63" i="28"/>
  <c r="D63" i="28"/>
  <c r="E62" i="28"/>
  <c r="D62" i="28"/>
  <c r="E61" i="28"/>
  <c r="D61" i="28"/>
  <c r="E60" i="28"/>
  <c r="D60" i="28"/>
  <c r="E59" i="28"/>
  <c r="D59" i="28"/>
  <c r="E58" i="28"/>
  <c r="D58" i="28"/>
  <c r="E57" i="28"/>
  <c r="D57" i="28"/>
  <c r="E56" i="28"/>
  <c r="D56" i="28"/>
  <c r="E55" i="28"/>
  <c r="D55" i="28"/>
  <c r="E54" i="28"/>
  <c r="D54" i="28"/>
  <c r="E53" i="28"/>
  <c r="D53" i="28"/>
  <c r="E52" i="28"/>
  <c r="D52" i="28"/>
  <c r="E51" i="28"/>
  <c r="D51" i="28"/>
  <c r="E50" i="28"/>
  <c r="D50" i="28"/>
  <c r="E49" i="28"/>
  <c r="D49" i="28"/>
  <c r="E48" i="28"/>
  <c r="D48" i="28"/>
  <c r="E47" i="28"/>
  <c r="D47" i="28"/>
  <c r="E46" i="28"/>
  <c r="D46" i="28"/>
  <c r="E45" i="28"/>
  <c r="D45" i="28"/>
  <c r="E44" i="28"/>
  <c r="D44" i="28"/>
  <c r="E43" i="28"/>
  <c r="D43" i="28"/>
  <c r="E42" i="28"/>
  <c r="D42" i="28"/>
  <c r="E41" i="28"/>
  <c r="D41" i="28"/>
  <c r="E40" i="28"/>
  <c r="D40" i="28"/>
  <c r="E39" i="28"/>
  <c r="D39" i="28"/>
  <c r="A43" i="28"/>
  <c r="G733" i="5" l="1"/>
  <c r="G732" i="5"/>
  <c r="G731" i="5"/>
  <c r="G730" i="5"/>
  <c r="G729" i="5"/>
  <c r="G728" i="5"/>
  <c r="G727" i="5"/>
  <c r="G726" i="5"/>
  <c r="G725" i="5"/>
  <c r="G724" i="5"/>
  <c r="G723" i="5"/>
  <c r="G722" i="5"/>
  <c r="G721" i="5"/>
  <c r="G720" i="5"/>
  <c r="G719" i="5"/>
  <c r="G718" i="5"/>
  <c r="G717" i="5"/>
  <c r="G716" i="5"/>
  <c r="G715" i="5"/>
  <c r="G714" i="5"/>
  <c r="G713" i="5"/>
  <c r="G712" i="5"/>
  <c r="G711" i="5"/>
  <c r="G710" i="5"/>
  <c r="G709" i="5"/>
  <c r="G708" i="5"/>
  <c r="G707" i="5"/>
  <c r="G706" i="5"/>
  <c r="G705" i="5"/>
  <c r="G704" i="5"/>
  <c r="G703" i="5"/>
  <c r="G702" i="5"/>
  <c r="G701" i="5"/>
  <c r="G700" i="5"/>
  <c r="G699" i="5"/>
  <c r="G698" i="5"/>
  <c r="G697" i="5"/>
  <c r="G696" i="5"/>
  <c r="G695" i="5"/>
  <c r="G694" i="5"/>
  <c r="G693" i="5"/>
  <c r="G692" i="5"/>
  <c r="G691" i="5"/>
  <c r="G690" i="5"/>
  <c r="G689" i="5"/>
  <c r="G688" i="5"/>
  <c r="G687" i="5"/>
  <c r="G686" i="5"/>
  <c r="G685" i="5"/>
  <c r="G684" i="5"/>
  <c r="G683" i="5"/>
  <c r="G682" i="5"/>
  <c r="G681" i="5"/>
  <c r="G680" i="5"/>
  <c r="G679" i="5"/>
  <c r="G678" i="5"/>
  <c r="G677" i="5"/>
  <c r="G676" i="5"/>
  <c r="G675" i="5"/>
  <c r="G674" i="5"/>
  <c r="G673" i="5"/>
  <c r="G672" i="5"/>
  <c r="G671" i="5"/>
  <c r="G670" i="5"/>
  <c r="G669" i="5"/>
  <c r="G668" i="5"/>
  <c r="G667" i="5"/>
  <c r="G666" i="5"/>
  <c r="G665" i="5"/>
  <c r="G664" i="5"/>
  <c r="G663" i="5"/>
  <c r="G662" i="5"/>
  <c r="G661" i="5"/>
  <c r="G660" i="5"/>
  <c r="G659" i="5"/>
  <c r="G658" i="5"/>
  <c r="G657" i="5"/>
  <c r="G656" i="5"/>
  <c r="G655" i="5"/>
  <c r="G654" i="5"/>
  <c r="G653" i="5"/>
  <c r="G652" i="5"/>
  <c r="G651" i="5"/>
  <c r="G650" i="5"/>
  <c r="G649" i="5"/>
  <c r="G648" i="5"/>
  <c r="G647" i="5"/>
  <c r="G646" i="5"/>
  <c r="G645" i="5"/>
  <c r="G644" i="5"/>
  <c r="G643" i="5"/>
  <c r="G642" i="5"/>
  <c r="G641" i="5"/>
  <c r="G640" i="5"/>
  <c r="G639" i="5"/>
  <c r="G638" i="5"/>
  <c r="G637" i="5"/>
  <c r="G636" i="5"/>
  <c r="G635" i="5"/>
  <c r="G634" i="5"/>
  <c r="G633" i="5"/>
  <c r="G632" i="5"/>
  <c r="G631" i="5"/>
  <c r="G630" i="5"/>
  <c r="G629" i="5"/>
  <c r="G628" i="5"/>
  <c r="G627" i="5"/>
  <c r="G626" i="5"/>
  <c r="G625" i="5"/>
  <c r="G624" i="5"/>
  <c r="G623" i="5"/>
  <c r="G622" i="5"/>
  <c r="G621" i="5"/>
  <c r="G620" i="5"/>
  <c r="G619" i="5"/>
  <c r="G618" i="5"/>
  <c r="G617" i="5"/>
  <c r="G616" i="5"/>
  <c r="G615" i="5"/>
  <c r="G614" i="5"/>
  <c r="G613" i="5"/>
  <c r="G612" i="5"/>
  <c r="G611" i="5"/>
  <c r="G610" i="5"/>
  <c r="G609" i="5"/>
  <c r="G608" i="5"/>
  <c r="G607" i="5"/>
  <c r="G606" i="5"/>
  <c r="G605" i="5"/>
  <c r="G604" i="5"/>
  <c r="G603" i="5"/>
  <c r="G602" i="5"/>
  <c r="G601" i="5"/>
  <c r="G600" i="5"/>
  <c r="G599" i="5"/>
  <c r="G598" i="5"/>
  <c r="G597" i="5"/>
  <c r="G596" i="5"/>
  <c r="G595" i="5"/>
  <c r="G594" i="5"/>
  <c r="G593" i="5"/>
  <c r="G592" i="5"/>
  <c r="G591" i="5"/>
  <c r="G590" i="5"/>
  <c r="G589" i="5"/>
  <c r="G588" i="5"/>
  <c r="G587" i="5"/>
  <c r="G586" i="5"/>
  <c r="G585" i="5"/>
  <c r="G584" i="5"/>
  <c r="G583" i="5"/>
  <c r="G582" i="5"/>
  <c r="G581" i="5"/>
  <c r="G580" i="5"/>
  <c r="G579" i="5"/>
  <c r="G578" i="5"/>
  <c r="G577" i="5"/>
  <c r="G576" i="5"/>
  <c r="G575" i="5"/>
  <c r="G574" i="5"/>
  <c r="G573" i="5"/>
  <c r="G572" i="5"/>
  <c r="G571" i="5"/>
  <c r="G570" i="5"/>
  <c r="G569" i="5"/>
  <c r="G568" i="5"/>
  <c r="G567" i="5"/>
  <c r="G566" i="5"/>
  <c r="G565" i="5"/>
  <c r="G564" i="5"/>
  <c r="G563" i="5"/>
  <c r="G562" i="5"/>
  <c r="G561" i="5"/>
  <c r="G560" i="5"/>
  <c r="G559" i="5"/>
  <c r="G558" i="5"/>
  <c r="G557" i="5"/>
  <c r="G556" i="5"/>
  <c r="G555" i="5"/>
  <c r="G554" i="5"/>
  <c r="G553" i="5"/>
  <c r="G552" i="5"/>
  <c r="G551" i="5"/>
  <c r="G550" i="5"/>
  <c r="G549" i="5"/>
  <c r="G548" i="5"/>
  <c r="G547" i="5"/>
  <c r="G546" i="5"/>
  <c r="G545" i="5"/>
  <c r="G544" i="5"/>
  <c r="G543" i="5"/>
  <c r="G542" i="5"/>
  <c r="G541" i="5"/>
  <c r="G540" i="5"/>
  <c r="G539" i="5"/>
  <c r="G538" i="5"/>
  <c r="G537" i="5"/>
  <c r="G536" i="5"/>
  <c r="G535" i="5"/>
  <c r="G534" i="5"/>
  <c r="G533" i="5"/>
  <c r="G532" i="5"/>
  <c r="G531" i="5"/>
  <c r="G530" i="5"/>
  <c r="G529" i="5"/>
  <c r="G528" i="5"/>
  <c r="G527" i="5"/>
  <c r="G526" i="5"/>
  <c r="G525" i="5"/>
  <c r="G524" i="5"/>
  <c r="G523" i="5"/>
  <c r="G522" i="5"/>
  <c r="G521" i="5"/>
  <c r="G520" i="5"/>
  <c r="G519" i="5"/>
  <c r="G518" i="5"/>
  <c r="G517" i="5"/>
  <c r="G516" i="5"/>
  <c r="G515" i="5"/>
  <c r="G514" i="5"/>
  <c r="G513" i="5"/>
  <c r="G512" i="5"/>
  <c r="G511" i="5"/>
  <c r="G510" i="5"/>
  <c r="G509" i="5"/>
  <c r="G508" i="5"/>
  <c r="G507" i="5"/>
  <c r="G506" i="5"/>
  <c r="G505" i="5"/>
  <c r="G504" i="5"/>
  <c r="G503" i="5"/>
  <c r="G502" i="5"/>
  <c r="G501" i="5"/>
  <c r="G500" i="5"/>
  <c r="G499" i="5"/>
  <c r="G498" i="5"/>
  <c r="G497" i="5"/>
  <c r="G496" i="5"/>
  <c r="G495" i="5"/>
  <c r="G494" i="5"/>
  <c r="G493" i="5"/>
  <c r="G492" i="5"/>
  <c r="G491" i="5"/>
  <c r="G490" i="5"/>
  <c r="G489" i="5"/>
  <c r="G488" i="5"/>
  <c r="G487" i="5"/>
  <c r="G486" i="5"/>
  <c r="G485" i="5"/>
  <c r="G484" i="5"/>
  <c r="G483" i="5"/>
  <c r="G482" i="5"/>
  <c r="G481" i="5"/>
  <c r="G480" i="5"/>
  <c r="G479" i="5"/>
  <c r="G478" i="5"/>
  <c r="G477" i="5"/>
  <c r="G476" i="5"/>
  <c r="G475" i="5"/>
  <c r="G474" i="5"/>
  <c r="G473" i="5"/>
  <c r="G472" i="5"/>
  <c r="G471" i="5"/>
  <c r="G470" i="5"/>
  <c r="G469" i="5"/>
  <c r="G468" i="5"/>
  <c r="G467" i="5"/>
  <c r="G466" i="5"/>
  <c r="G465" i="5"/>
  <c r="G464" i="5"/>
  <c r="G463" i="5"/>
  <c r="G462" i="5"/>
  <c r="G461" i="5"/>
  <c r="G460" i="5"/>
  <c r="G459" i="5"/>
  <c r="G458" i="5"/>
  <c r="G457" i="5"/>
  <c r="G456" i="5"/>
  <c r="G455" i="5"/>
  <c r="G454" i="5"/>
  <c r="G453" i="5"/>
  <c r="G452" i="5"/>
  <c r="G451" i="5"/>
  <c r="G450" i="5"/>
  <c r="G449" i="5"/>
  <c r="G448" i="5"/>
  <c r="G447" i="5"/>
  <c r="G446" i="5"/>
  <c r="G445" i="5"/>
  <c r="G444" i="5"/>
  <c r="G443" i="5"/>
  <c r="G442" i="5"/>
  <c r="G441" i="5"/>
  <c r="G440" i="5"/>
  <c r="G439" i="5"/>
  <c r="G438" i="5"/>
  <c r="G437" i="5"/>
  <c r="G436" i="5"/>
  <c r="G435" i="5"/>
  <c r="G434" i="5"/>
  <c r="G433" i="5"/>
  <c r="G432" i="5"/>
  <c r="G431" i="5"/>
  <c r="G430" i="5"/>
  <c r="G429" i="5"/>
  <c r="G428" i="5"/>
  <c r="G427" i="5"/>
  <c r="G426" i="5"/>
  <c r="G425" i="5"/>
  <c r="G424" i="5"/>
  <c r="G423" i="5"/>
  <c r="G422" i="5"/>
  <c r="G421" i="5"/>
  <c r="G420" i="5"/>
  <c r="G419" i="5"/>
  <c r="G418" i="5"/>
  <c r="G417" i="5"/>
  <c r="G416" i="5"/>
  <c r="G415" i="5"/>
  <c r="G414" i="5"/>
  <c r="G413" i="5"/>
  <c r="G412" i="5"/>
  <c r="G411" i="5"/>
  <c r="G410" i="5"/>
  <c r="G409" i="5"/>
  <c r="G408" i="5"/>
  <c r="G407" i="5"/>
  <c r="G406" i="5"/>
  <c r="G405" i="5"/>
  <c r="G404" i="5"/>
  <c r="G403" i="5"/>
  <c r="G402" i="5"/>
  <c r="G401" i="5"/>
  <c r="G400" i="5"/>
  <c r="G399" i="5"/>
  <c r="G398" i="5"/>
  <c r="G397" i="5"/>
  <c r="G396" i="5"/>
  <c r="G395" i="5"/>
  <c r="G394" i="5"/>
  <c r="G393" i="5"/>
  <c r="G392" i="5"/>
  <c r="G391" i="5"/>
  <c r="G390" i="5"/>
  <c r="G389" i="5"/>
  <c r="G388" i="5"/>
  <c r="G387" i="5"/>
  <c r="G386" i="5"/>
  <c r="G385" i="5"/>
  <c r="G384" i="5"/>
  <c r="G383" i="5"/>
  <c r="G382" i="5"/>
  <c r="G381" i="5"/>
  <c r="G380" i="5"/>
  <c r="G379" i="5"/>
  <c r="G378" i="5"/>
  <c r="G377" i="5"/>
  <c r="G376" i="5"/>
  <c r="G375" i="5"/>
  <c r="G374" i="5"/>
  <c r="G373" i="5"/>
  <c r="G372" i="5"/>
  <c r="G371" i="5"/>
  <c r="G370" i="5"/>
  <c r="G369" i="5"/>
  <c r="G368" i="5"/>
  <c r="H367" i="5"/>
  <c r="G367" i="5"/>
  <c r="H366" i="5"/>
  <c r="G366" i="5"/>
  <c r="H365" i="5"/>
  <c r="G365" i="5"/>
  <c r="H364" i="5"/>
  <c r="G364" i="5"/>
  <c r="H363" i="5"/>
  <c r="G363" i="5"/>
  <c r="H362" i="5"/>
  <c r="G362" i="5"/>
  <c r="H361" i="5"/>
  <c r="G361" i="5"/>
  <c r="H360" i="5"/>
  <c r="G360" i="5"/>
  <c r="H359" i="5"/>
  <c r="G359" i="5"/>
  <c r="H358" i="5"/>
  <c r="G358" i="5"/>
  <c r="H357" i="5"/>
  <c r="G357" i="5"/>
  <c r="H356" i="5"/>
  <c r="G356" i="5"/>
  <c r="H355" i="5"/>
  <c r="G355" i="5"/>
  <c r="H354" i="5"/>
  <c r="G354" i="5"/>
  <c r="H353" i="5"/>
  <c r="G353" i="5"/>
  <c r="H352" i="5"/>
  <c r="G352" i="5"/>
  <c r="H351" i="5"/>
  <c r="G351" i="5"/>
  <c r="H350" i="5"/>
  <c r="G350" i="5"/>
  <c r="H349" i="5"/>
  <c r="G349" i="5"/>
  <c r="H348" i="5"/>
  <c r="G348" i="5"/>
  <c r="H347" i="5"/>
  <c r="G347" i="5"/>
  <c r="H346" i="5"/>
  <c r="G346" i="5"/>
  <c r="H345" i="5"/>
  <c r="G345" i="5"/>
  <c r="H344" i="5"/>
  <c r="G344" i="5"/>
  <c r="H343" i="5"/>
  <c r="G343" i="5"/>
  <c r="H342" i="5"/>
  <c r="G342" i="5"/>
  <c r="H341" i="5"/>
  <c r="G341" i="5"/>
  <c r="H340" i="5"/>
  <c r="G340" i="5"/>
  <c r="H339" i="5"/>
  <c r="G339" i="5"/>
  <c r="H338" i="5"/>
  <c r="G338" i="5"/>
  <c r="H337" i="5"/>
  <c r="G337" i="5"/>
  <c r="H336" i="5"/>
  <c r="G336" i="5"/>
  <c r="H335" i="5"/>
  <c r="G335" i="5"/>
  <c r="H334" i="5"/>
  <c r="G334" i="5"/>
  <c r="H333" i="5"/>
  <c r="G333" i="5"/>
  <c r="H332" i="5"/>
  <c r="G332" i="5"/>
  <c r="H331" i="5"/>
  <c r="G331" i="5"/>
  <c r="H330" i="5"/>
  <c r="G330" i="5"/>
  <c r="H329" i="5"/>
  <c r="G329" i="5"/>
  <c r="H328" i="5"/>
  <c r="G328" i="5"/>
  <c r="H327" i="5"/>
  <c r="G327" i="5"/>
  <c r="H326" i="5"/>
  <c r="G326" i="5"/>
  <c r="H325" i="5"/>
  <c r="G325" i="5"/>
  <c r="H324" i="5"/>
  <c r="G324" i="5"/>
  <c r="H323" i="5"/>
  <c r="G323" i="5"/>
  <c r="H322" i="5"/>
  <c r="G322" i="5"/>
  <c r="H321" i="5"/>
  <c r="G321" i="5"/>
  <c r="H320" i="5"/>
  <c r="G320" i="5"/>
  <c r="H319" i="5"/>
  <c r="G319" i="5"/>
  <c r="H318" i="5"/>
  <c r="G318" i="5"/>
  <c r="H317" i="5"/>
  <c r="G317" i="5"/>
  <c r="H316" i="5"/>
  <c r="G316" i="5"/>
  <c r="H315" i="5"/>
  <c r="G315" i="5"/>
  <c r="H314" i="5"/>
  <c r="G314" i="5"/>
  <c r="H313" i="5"/>
  <c r="G313" i="5"/>
  <c r="H312" i="5"/>
  <c r="G312" i="5"/>
  <c r="H311" i="5"/>
  <c r="G311" i="5"/>
  <c r="H310" i="5"/>
  <c r="G310" i="5"/>
  <c r="H309" i="5"/>
  <c r="G309" i="5"/>
  <c r="H308" i="5"/>
  <c r="G308" i="5"/>
  <c r="H307" i="5"/>
  <c r="G307" i="5"/>
  <c r="H306" i="5"/>
  <c r="G306" i="5"/>
  <c r="H305" i="5"/>
  <c r="G305" i="5"/>
  <c r="H304" i="5"/>
  <c r="G304" i="5"/>
  <c r="H303" i="5"/>
  <c r="G303" i="5"/>
  <c r="H302" i="5"/>
  <c r="G302" i="5"/>
  <c r="H301" i="5"/>
  <c r="G301" i="5"/>
  <c r="H300" i="5"/>
  <c r="G300" i="5"/>
  <c r="H299" i="5"/>
  <c r="G299" i="5"/>
  <c r="H298" i="5"/>
  <c r="G298" i="5"/>
  <c r="H297" i="5"/>
  <c r="G297" i="5"/>
  <c r="H296" i="5"/>
  <c r="G296" i="5"/>
  <c r="H295" i="5"/>
  <c r="G295" i="5"/>
  <c r="H294" i="5"/>
  <c r="G294" i="5"/>
  <c r="H293" i="5"/>
  <c r="G293" i="5"/>
  <c r="H292" i="5"/>
  <c r="G292" i="5"/>
  <c r="H291" i="5"/>
  <c r="G291" i="5"/>
  <c r="H290" i="5"/>
  <c r="G290" i="5"/>
  <c r="H289" i="5"/>
  <c r="G289" i="5"/>
  <c r="H288" i="5"/>
  <c r="G288" i="5"/>
  <c r="H287" i="5"/>
  <c r="G287" i="5"/>
  <c r="H286" i="5"/>
  <c r="G286" i="5"/>
  <c r="H285" i="5"/>
  <c r="G285" i="5"/>
  <c r="H284" i="5"/>
  <c r="G284" i="5"/>
  <c r="H283" i="5"/>
  <c r="G283" i="5"/>
  <c r="H282" i="5"/>
  <c r="G282" i="5"/>
  <c r="H281" i="5"/>
  <c r="G281" i="5"/>
  <c r="H280" i="5"/>
  <c r="G280" i="5"/>
  <c r="H279" i="5"/>
  <c r="G279" i="5"/>
  <c r="H278" i="5"/>
  <c r="G278" i="5"/>
  <c r="H277" i="5"/>
  <c r="G277" i="5"/>
  <c r="H276" i="5"/>
  <c r="G276" i="5"/>
  <c r="H275" i="5"/>
  <c r="G275" i="5"/>
  <c r="H274" i="5"/>
  <c r="G274" i="5"/>
  <c r="H273" i="5"/>
  <c r="G273" i="5"/>
  <c r="H272" i="5"/>
  <c r="G272" i="5"/>
  <c r="H271" i="5"/>
  <c r="G271" i="5"/>
  <c r="H270" i="5"/>
  <c r="G270" i="5"/>
  <c r="H269" i="5"/>
  <c r="G269" i="5"/>
  <c r="H268" i="5"/>
  <c r="G268" i="5"/>
  <c r="H267" i="5"/>
  <c r="G267" i="5"/>
  <c r="H266" i="5"/>
  <c r="G266" i="5"/>
  <c r="H265" i="5"/>
  <c r="G265" i="5"/>
  <c r="H264" i="5"/>
  <c r="G264" i="5"/>
  <c r="H263" i="5"/>
  <c r="G263" i="5"/>
  <c r="H262" i="5"/>
  <c r="G262" i="5"/>
  <c r="H261" i="5"/>
  <c r="G261" i="5"/>
  <c r="H260" i="5"/>
  <c r="G260" i="5"/>
  <c r="H259" i="5"/>
  <c r="G259" i="5"/>
  <c r="H258" i="5"/>
  <c r="G258" i="5"/>
  <c r="H257" i="5"/>
  <c r="G257" i="5"/>
  <c r="H256" i="5"/>
  <c r="G256" i="5"/>
  <c r="H255" i="5"/>
  <c r="G255" i="5"/>
  <c r="H254" i="5"/>
  <c r="G254" i="5"/>
  <c r="H253" i="5"/>
  <c r="G253" i="5"/>
  <c r="H252" i="5"/>
  <c r="G252" i="5"/>
  <c r="H251" i="5"/>
  <c r="G251" i="5"/>
  <c r="H250" i="5"/>
  <c r="G250" i="5"/>
  <c r="H249" i="5"/>
  <c r="G249" i="5"/>
  <c r="H248" i="5"/>
  <c r="G248" i="5"/>
  <c r="H247" i="5"/>
  <c r="G247" i="5"/>
  <c r="H246" i="5"/>
  <c r="G246" i="5"/>
  <c r="H245" i="5"/>
  <c r="G245" i="5"/>
  <c r="H244" i="5"/>
  <c r="G244" i="5"/>
  <c r="H243" i="5"/>
  <c r="G243" i="5"/>
  <c r="H242" i="5"/>
  <c r="G242" i="5"/>
  <c r="H241" i="5"/>
  <c r="G241" i="5"/>
  <c r="H240" i="5"/>
  <c r="G240" i="5"/>
  <c r="H239" i="5"/>
  <c r="G239" i="5"/>
  <c r="H238" i="5"/>
  <c r="G238" i="5"/>
  <c r="H237" i="5"/>
  <c r="G237" i="5"/>
  <c r="H236" i="5"/>
  <c r="G236" i="5"/>
  <c r="H235" i="5"/>
  <c r="G235" i="5"/>
  <c r="H234" i="5"/>
  <c r="G234" i="5"/>
  <c r="H233" i="5"/>
  <c r="G233" i="5"/>
  <c r="H232" i="5"/>
  <c r="G232" i="5"/>
  <c r="H231" i="5"/>
  <c r="G231" i="5"/>
  <c r="H230" i="5"/>
  <c r="G230" i="5"/>
  <c r="H229" i="5"/>
  <c r="G229" i="5"/>
  <c r="H228" i="5"/>
  <c r="G228" i="5"/>
  <c r="H227" i="5"/>
  <c r="G227" i="5"/>
  <c r="H226" i="5"/>
  <c r="G226" i="5"/>
  <c r="H225" i="5"/>
  <c r="G225" i="5"/>
  <c r="H224" i="5"/>
  <c r="G224" i="5"/>
  <c r="H223" i="5"/>
  <c r="G223" i="5"/>
  <c r="H222" i="5"/>
  <c r="G222" i="5"/>
  <c r="H221" i="5"/>
  <c r="G221" i="5"/>
  <c r="H220" i="5"/>
  <c r="G220" i="5"/>
  <c r="H219" i="5"/>
  <c r="G219" i="5"/>
  <c r="H218" i="5"/>
  <c r="G218" i="5"/>
  <c r="H217" i="5"/>
  <c r="G217" i="5"/>
  <c r="H216" i="5"/>
  <c r="G216" i="5"/>
  <c r="H215" i="5"/>
  <c r="G215" i="5"/>
  <c r="H214" i="5"/>
  <c r="G214" i="5"/>
  <c r="H213" i="5"/>
  <c r="G213" i="5"/>
  <c r="H212" i="5"/>
  <c r="G212" i="5"/>
  <c r="H211" i="5"/>
  <c r="G211" i="5"/>
  <c r="H210" i="5"/>
  <c r="G210" i="5"/>
  <c r="H209" i="5"/>
  <c r="G209" i="5"/>
  <c r="H208" i="5"/>
  <c r="G208" i="5"/>
  <c r="H207" i="5"/>
  <c r="G207" i="5"/>
  <c r="H206" i="5"/>
  <c r="G206" i="5"/>
  <c r="H205" i="5"/>
  <c r="G205" i="5"/>
  <c r="H204" i="5"/>
  <c r="G204" i="5"/>
  <c r="H203" i="5"/>
  <c r="G203" i="5"/>
  <c r="H202" i="5"/>
  <c r="G202" i="5"/>
  <c r="H201" i="5"/>
  <c r="G201" i="5"/>
  <c r="H200" i="5"/>
  <c r="G200" i="5"/>
  <c r="H199" i="5"/>
  <c r="G199" i="5"/>
  <c r="H198" i="5"/>
  <c r="G198" i="5"/>
  <c r="H197" i="5"/>
  <c r="G197" i="5"/>
  <c r="H196" i="5"/>
  <c r="G196" i="5"/>
  <c r="H195" i="5"/>
  <c r="G195" i="5"/>
  <c r="H194" i="5"/>
  <c r="G194" i="5"/>
  <c r="H193" i="5"/>
  <c r="G193" i="5"/>
  <c r="H192" i="5"/>
  <c r="G192" i="5"/>
  <c r="H191" i="5"/>
  <c r="G191" i="5"/>
  <c r="H190" i="5"/>
  <c r="G190" i="5"/>
  <c r="H189" i="5"/>
  <c r="G189" i="5"/>
  <c r="H188" i="5"/>
  <c r="G188" i="5"/>
  <c r="H187" i="5"/>
  <c r="G187" i="5"/>
  <c r="H186" i="5"/>
  <c r="G186" i="5"/>
  <c r="H185" i="5"/>
  <c r="G185" i="5"/>
  <c r="H184" i="5"/>
  <c r="G184" i="5"/>
  <c r="H183" i="5"/>
  <c r="G183" i="5"/>
  <c r="H182" i="5"/>
  <c r="G182" i="5"/>
  <c r="H181" i="5"/>
  <c r="G181" i="5"/>
  <c r="H180" i="5"/>
  <c r="G180" i="5"/>
  <c r="H179" i="5"/>
  <c r="G179" i="5"/>
  <c r="H178" i="5"/>
  <c r="G178" i="5"/>
  <c r="H177" i="5"/>
  <c r="G177" i="5"/>
  <c r="H176" i="5"/>
  <c r="G176" i="5"/>
  <c r="H175" i="5"/>
  <c r="G175" i="5"/>
  <c r="H174" i="5"/>
  <c r="G174" i="5"/>
  <c r="H173" i="5"/>
  <c r="G173" i="5"/>
  <c r="H172" i="5"/>
  <c r="G172" i="5"/>
  <c r="H171" i="5"/>
  <c r="G171" i="5"/>
  <c r="H170" i="5"/>
  <c r="G170" i="5"/>
  <c r="H169" i="5"/>
  <c r="G169" i="5"/>
  <c r="H168" i="5"/>
  <c r="G168" i="5"/>
  <c r="H167" i="5"/>
  <c r="G167" i="5"/>
  <c r="H166" i="5"/>
  <c r="G166" i="5"/>
  <c r="H165" i="5"/>
  <c r="G165" i="5"/>
  <c r="H164" i="5"/>
  <c r="G164" i="5"/>
  <c r="H163" i="5"/>
  <c r="G163" i="5"/>
  <c r="H162" i="5"/>
  <c r="G162" i="5"/>
  <c r="H161" i="5"/>
  <c r="G161" i="5"/>
  <c r="H160" i="5"/>
  <c r="G160" i="5"/>
  <c r="H159" i="5"/>
  <c r="G159" i="5"/>
  <c r="H158" i="5"/>
  <c r="G158" i="5"/>
  <c r="H157" i="5"/>
  <c r="G157" i="5"/>
  <c r="H156" i="5"/>
  <c r="G156" i="5"/>
  <c r="H155" i="5"/>
  <c r="G155" i="5"/>
  <c r="H154" i="5"/>
  <c r="G154" i="5"/>
  <c r="H153" i="5"/>
  <c r="G153" i="5"/>
  <c r="H152" i="5"/>
  <c r="G152" i="5"/>
  <c r="H151" i="5"/>
  <c r="G151" i="5"/>
  <c r="H150" i="5"/>
  <c r="G150" i="5"/>
  <c r="H149" i="5"/>
  <c r="G149" i="5"/>
  <c r="H148" i="5"/>
  <c r="G148" i="5"/>
  <c r="H147" i="5"/>
  <c r="G147" i="5"/>
  <c r="H146" i="5"/>
  <c r="G146" i="5"/>
  <c r="H145" i="5"/>
  <c r="G145" i="5"/>
  <c r="H144" i="5"/>
  <c r="G144" i="5"/>
  <c r="H143" i="5"/>
  <c r="G143" i="5"/>
  <c r="H142" i="5"/>
  <c r="G142" i="5"/>
  <c r="H141" i="5"/>
  <c r="G141" i="5"/>
  <c r="H140" i="5"/>
  <c r="G140" i="5"/>
  <c r="H139" i="5"/>
  <c r="G139" i="5"/>
  <c r="H138" i="5"/>
  <c r="G138" i="5"/>
  <c r="H137" i="5"/>
  <c r="G137" i="5"/>
  <c r="H136" i="5"/>
  <c r="G136" i="5"/>
  <c r="H135" i="5"/>
  <c r="G135" i="5"/>
  <c r="H134" i="5"/>
  <c r="G134" i="5"/>
  <c r="H133" i="5"/>
  <c r="G133" i="5"/>
  <c r="H132" i="5"/>
  <c r="G132" i="5"/>
  <c r="H131" i="5"/>
  <c r="G131" i="5"/>
  <c r="H130" i="5"/>
  <c r="G130" i="5"/>
  <c r="H129" i="5"/>
  <c r="G129" i="5"/>
  <c r="H128" i="5"/>
  <c r="G128" i="5"/>
  <c r="H127" i="5"/>
  <c r="G127" i="5"/>
  <c r="H126" i="5"/>
  <c r="G126" i="5"/>
  <c r="H125" i="5"/>
  <c r="G125" i="5"/>
  <c r="H124" i="5"/>
  <c r="G124" i="5"/>
  <c r="H123" i="5"/>
  <c r="G123" i="5"/>
  <c r="H122" i="5"/>
  <c r="G122" i="5"/>
  <c r="H121" i="5"/>
  <c r="G121" i="5"/>
  <c r="H120" i="5"/>
  <c r="G120" i="5"/>
  <c r="H119" i="5"/>
  <c r="G119" i="5"/>
  <c r="H118" i="5"/>
  <c r="G118" i="5"/>
  <c r="H117" i="5"/>
  <c r="G117" i="5"/>
  <c r="H116" i="5"/>
  <c r="G116" i="5"/>
  <c r="H115" i="5"/>
  <c r="G115" i="5"/>
  <c r="H114" i="5"/>
  <c r="G114" i="5"/>
  <c r="H113" i="5"/>
  <c r="G113" i="5"/>
  <c r="H112" i="5"/>
  <c r="G112" i="5"/>
  <c r="H111" i="5"/>
  <c r="G111" i="5"/>
  <c r="H110" i="5"/>
  <c r="G110" i="5"/>
  <c r="H109" i="5"/>
  <c r="G109" i="5"/>
  <c r="H108" i="5"/>
  <c r="G108" i="5"/>
  <c r="H107" i="5"/>
  <c r="G107" i="5"/>
  <c r="H106" i="5"/>
  <c r="G106" i="5"/>
  <c r="H105" i="5"/>
  <c r="G105" i="5"/>
  <c r="H104" i="5"/>
  <c r="G104" i="5"/>
  <c r="H103" i="5"/>
  <c r="G103" i="5"/>
  <c r="H102" i="5"/>
  <c r="G102" i="5"/>
  <c r="H101" i="5"/>
  <c r="G101" i="5"/>
  <c r="H100" i="5"/>
  <c r="G100" i="5"/>
  <c r="H99" i="5"/>
  <c r="G99" i="5"/>
  <c r="H98" i="5"/>
  <c r="G98" i="5"/>
  <c r="H97" i="5"/>
  <c r="G97" i="5"/>
  <c r="H96" i="5"/>
  <c r="G96" i="5"/>
  <c r="H95" i="5"/>
  <c r="G95" i="5"/>
  <c r="H94" i="5"/>
  <c r="G94" i="5"/>
  <c r="H93" i="5"/>
  <c r="G93" i="5"/>
  <c r="H92" i="5"/>
  <c r="G92" i="5"/>
  <c r="H91" i="5"/>
  <c r="G91" i="5"/>
  <c r="H90" i="5"/>
  <c r="G90" i="5"/>
  <c r="H89" i="5"/>
  <c r="G89" i="5"/>
  <c r="H88" i="5"/>
  <c r="G88" i="5"/>
  <c r="H87" i="5"/>
  <c r="G87" i="5"/>
  <c r="H86" i="5"/>
  <c r="G86" i="5"/>
  <c r="H85" i="5"/>
  <c r="G85" i="5"/>
  <c r="H84" i="5"/>
  <c r="G84" i="5"/>
  <c r="H83" i="5"/>
  <c r="G83" i="5"/>
  <c r="H82" i="5"/>
  <c r="G82" i="5"/>
  <c r="H81" i="5"/>
  <c r="G81" i="5"/>
  <c r="H80" i="5"/>
  <c r="G80" i="5"/>
  <c r="H79" i="5"/>
  <c r="G79" i="5"/>
  <c r="H78" i="5"/>
  <c r="G78" i="5"/>
  <c r="H77" i="5"/>
  <c r="G77" i="5"/>
  <c r="H76" i="5"/>
  <c r="G76" i="5"/>
  <c r="H75" i="5"/>
  <c r="G75" i="5"/>
  <c r="H74" i="5"/>
  <c r="G74" i="5"/>
  <c r="H73" i="5"/>
  <c r="G73" i="5"/>
  <c r="H72" i="5"/>
  <c r="G72" i="5"/>
  <c r="H71" i="5"/>
  <c r="G71" i="5"/>
  <c r="H70" i="5"/>
  <c r="G70" i="5"/>
  <c r="H69" i="5"/>
  <c r="G69" i="5"/>
  <c r="H68" i="5"/>
  <c r="G68" i="5"/>
  <c r="H67" i="5"/>
  <c r="G67" i="5"/>
  <c r="H66" i="5"/>
  <c r="G66" i="5"/>
  <c r="H65" i="5"/>
  <c r="G65" i="5"/>
  <c r="H64" i="5"/>
  <c r="G64" i="5"/>
  <c r="H63" i="5"/>
  <c r="G63" i="5"/>
  <c r="H62" i="5"/>
  <c r="G62" i="5"/>
  <c r="H61" i="5"/>
  <c r="G61" i="5"/>
  <c r="H60" i="5"/>
  <c r="G60" i="5"/>
  <c r="H59" i="5"/>
  <c r="G59" i="5"/>
  <c r="H58" i="5"/>
  <c r="G58" i="5"/>
  <c r="H57" i="5"/>
  <c r="G57" i="5"/>
  <c r="H56" i="5"/>
  <c r="G56" i="5"/>
  <c r="H55" i="5"/>
  <c r="G55" i="5"/>
  <c r="H54" i="5"/>
  <c r="G54" i="5"/>
  <c r="H53" i="5"/>
  <c r="G53" i="5"/>
  <c r="H52" i="5"/>
  <c r="G52" i="5"/>
  <c r="H51" i="5"/>
  <c r="G51" i="5"/>
  <c r="H50" i="5"/>
  <c r="G50" i="5"/>
  <c r="H49" i="5"/>
  <c r="G49" i="5"/>
  <c r="H48" i="5"/>
  <c r="G48" i="5"/>
  <c r="H47" i="5"/>
  <c r="G47" i="5"/>
  <c r="H46" i="5"/>
  <c r="G46" i="5"/>
  <c r="H45" i="5"/>
  <c r="G45" i="5"/>
  <c r="H44" i="5"/>
  <c r="G44" i="5"/>
  <c r="H43" i="5"/>
  <c r="G43" i="5"/>
  <c r="H42" i="5"/>
  <c r="G42" i="5"/>
  <c r="H41" i="5"/>
  <c r="G41" i="5"/>
  <c r="H40" i="5"/>
  <c r="G40" i="5"/>
  <c r="H39" i="5"/>
  <c r="G39" i="5"/>
  <c r="H38" i="5"/>
  <c r="G38" i="5"/>
  <c r="H37" i="5"/>
  <c r="G37" i="5"/>
  <c r="H36" i="5"/>
  <c r="G36" i="5"/>
  <c r="H35" i="5"/>
  <c r="G35" i="5"/>
  <c r="H34" i="5"/>
  <c r="G34" i="5"/>
  <c r="H33" i="5"/>
  <c r="G33" i="5"/>
  <c r="H32" i="5"/>
  <c r="G32" i="5"/>
  <c r="H31" i="5"/>
  <c r="G31" i="5"/>
  <c r="H30" i="5"/>
  <c r="G30" i="5"/>
  <c r="H29" i="5"/>
  <c r="G29" i="5"/>
  <c r="H28" i="5"/>
  <c r="G28" i="5"/>
  <c r="H27" i="5"/>
  <c r="G27" i="5"/>
  <c r="H26" i="5"/>
  <c r="G26" i="5"/>
  <c r="H25" i="5"/>
  <c r="G25" i="5"/>
  <c r="H24" i="5"/>
  <c r="G24" i="5"/>
  <c r="H23" i="5"/>
  <c r="G23" i="5"/>
  <c r="H22" i="5"/>
  <c r="G22" i="5"/>
  <c r="H21" i="5"/>
  <c r="G21" i="5"/>
  <c r="H20" i="5"/>
  <c r="G20" i="5"/>
  <c r="H19" i="5"/>
  <c r="G19" i="5"/>
  <c r="H18" i="5"/>
  <c r="G18" i="5"/>
  <c r="H17" i="5"/>
  <c r="G17" i="5"/>
  <c r="H16" i="5"/>
  <c r="G16" i="5"/>
  <c r="H15" i="5"/>
  <c r="G15" i="5"/>
  <c r="H14" i="5"/>
  <c r="G14" i="5"/>
  <c r="H13" i="5"/>
  <c r="G13" i="5"/>
  <c r="H12" i="5"/>
  <c r="G12" i="5"/>
  <c r="H11" i="5"/>
  <c r="G11" i="5"/>
  <c r="H10" i="5"/>
  <c r="G10" i="5"/>
  <c r="H9" i="5"/>
  <c r="G9" i="5"/>
  <c r="H8" i="5"/>
  <c r="G8" i="5"/>
  <c r="H7" i="5"/>
  <c r="G7" i="5"/>
  <c r="H6" i="5"/>
  <c r="G6" i="5"/>
  <c r="H5" i="5"/>
  <c r="G5" i="5"/>
  <c r="H4" i="5"/>
  <c r="G4" i="5"/>
  <c r="H3" i="5"/>
  <c r="G3" i="5"/>
  <c r="R7" i="4"/>
  <c r="N7" i="4"/>
  <c r="K7" i="4"/>
  <c r="L7" i="4" s="1"/>
  <c r="H7" i="4"/>
  <c r="F7" i="4"/>
  <c r="E7" i="4"/>
  <c r="D7" i="4"/>
  <c r="R6" i="4"/>
  <c r="N6" i="4"/>
  <c r="L6" i="4"/>
  <c r="K6" i="4"/>
  <c r="H6" i="4"/>
  <c r="F6" i="4"/>
  <c r="E6" i="4"/>
  <c r="D6" i="4"/>
  <c r="R5" i="4"/>
  <c r="N5" i="4"/>
  <c r="K5" i="4"/>
  <c r="L5" i="4" s="1"/>
  <c r="H5" i="4"/>
  <c r="F5" i="4"/>
  <c r="E5" i="4"/>
  <c r="D5" i="4"/>
  <c r="R4" i="4"/>
  <c r="N4" i="4"/>
  <c r="K4" i="4"/>
  <c r="L4" i="4" s="1"/>
  <c r="H4" i="4"/>
  <c r="F4" i="4"/>
  <c r="E4" i="4"/>
  <c r="D4" i="4"/>
  <c r="R3" i="4"/>
  <c r="N3" i="4"/>
  <c r="L3" i="4"/>
  <c r="K3" i="4"/>
  <c r="H3" i="4"/>
  <c r="F3" i="4"/>
  <c r="E3" i="4"/>
  <c r="D3" i="4"/>
  <c r="G324" i="23"/>
  <c r="G320" i="23"/>
  <c r="G316" i="23"/>
  <c r="G312" i="23"/>
  <c r="G308" i="23"/>
  <c r="G304" i="23"/>
  <c r="G300" i="23"/>
  <c r="G296" i="23"/>
  <c r="G292" i="23"/>
  <c r="G288" i="23"/>
  <c r="G284" i="23"/>
  <c r="G280" i="23"/>
  <c r="G276" i="23"/>
  <c r="G272" i="23"/>
  <c r="G268" i="23"/>
  <c r="G264" i="23"/>
  <c r="G260" i="23"/>
  <c r="G256" i="23"/>
  <c r="G252" i="23"/>
  <c r="G248" i="23"/>
  <c r="G244" i="23"/>
  <c r="G240" i="23"/>
  <c r="G236" i="23"/>
  <c r="G232" i="23"/>
  <c r="G228" i="23"/>
  <c r="G224" i="23"/>
  <c r="G220" i="23"/>
  <c r="G216" i="23"/>
  <c r="G212" i="23"/>
  <c r="G208" i="23"/>
  <c r="G204" i="23"/>
  <c r="G200" i="23"/>
  <c r="G196" i="23"/>
  <c r="G192" i="23"/>
  <c r="G188" i="23"/>
  <c r="G184" i="23"/>
  <c r="G180" i="23"/>
  <c r="G176" i="23"/>
  <c r="G172" i="23"/>
  <c r="G168" i="23"/>
  <c r="G164" i="23"/>
  <c r="G160" i="23"/>
  <c r="G156" i="23"/>
  <c r="G152" i="23"/>
  <c r="G148"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Pierre MARTRE</author>
  </authors>
  <commentList>
    <comment ref="G120" authorId="0" shapeId="0" xr:uid="{00000000-0006-0000-0200-000001000000}">
      <text>
        <r>
          <rPr>
            <sz val="9"/>
            <color indexed="81"/>
            <rFont val="Tahoma"/>
            <family val="2"/>
          </rPr>
          <t>If not available, then SLBDM, SLOM, SLCF are required</t>
        </r>
      </text>
    </comment>
  </commentList>
</comments>
</file>

<file path=xl/sharedStrings.xml><?xml version="1.0" encoding="utf-8"?>
<sst xmlns="http://schemas.openxmlformats.org/spreadsheetml/2006/main" count="4009" uniqueCount="1074">
  <si>
    <t>%</t>
  </si>
  <si>
    <t>cm</t>
  </si>
  <si>
    <t>kg[N]/ha</t>
  </si>
  <si>
    <t>Description</t>
  </si>
  <si>
    <t>When exporting to csv format, please verify that the date format was preserved.</t>
  </si>
  <si>
    <t>To format dates in this format, select "Custom" format and type in "yyyy-mm-dd" under "Type:".</t>
  </si>
  <si>
    <t>Or use the Format Painter to copy the format from another field.</t>
  </si>
  <si>
    <t>TRT_NAME</t>
  </si>
  <si>
    <t>site_name</t>
  </si>
  <si>
    <t>Initial conditions date</t>
  </si>
  <si>
    <t>Previous crop code</t>
  </si>
  <si>
    <t>code</t>
  </si>
  <si>
    <t>kg[dry matter]/ha</t>
  </si>
  <si>
    <t>Soil layer base depth</t>
  </si>
  <si>
    <t>Initial water content</t>
  </si>
  <si>
    <t>mm3/mm3</t>
  </si>
  <si>
    <t>ppm</t>
  </si>
  <si>
    <t>text</t>
  </si>
  <si>
    <t>Row spacing</t>
  </si>
  <si>
    <t>Planting depth</t>
  </si>
  <si>
    <t>CRID</t>
  </si>
  <si>
    <t>PLRS</t>
  </si>
  <si>
    <t>PLDP</t>
  </si>
  <si>
    <t>mm</t>
  </si>
  <si>
    <t>IROP</t>
  </si>
  <si>
    <t>IRVAL</t>
  </si>
  <si>
    <t>ADAT</t>
  </si>
  <si>
    <t>MDAT</t>
  </si>
  <si>
    <t>CWAM</t>
  </si>
  <si>
    <t>HIAM</t>
  </si>
  <si>
    <t>date</t>
  </si>
  <si>
    <t>GWAD</t>
  </si>
  <si>
    <t>LWAD</t>
  </si>
  <si>
    <t>SWAD</t>
  </si>
  <si>
    <t>SKSAT</t>
  </si>
  <si>
    <t>SLCLY</t>
  </si>
  <si>
    <t>SLSIL</t>
  </si>
  <si>
    <t>SLCF</t>
  </si>
  <si>
    <t>SLCEC</t>
  </si>
  <si>
    <t>W_DATE</t>
  </si>
  <si>
    <t>SRAD</t>
  </si>
  <si>
    <t>TMAX</t>
  </si>
  <si>
    <t>TMIN</t>
  </si>
  <si>
    <t>RAIN</t>
  </si>
  <si>
    <t>WIND</t>
  </si>
  <si>
    <t>TDEW</t>
  </si>
  <si>
    <t>FECD</t>
  </si>
  <si>
    <t>FEACD</t>
  </si>
  <si>
    <t>FEDEP</t>
  </si>
  <si>
    <t>WST_NAME</t>
  </si>
  <si>
    <t>WST_LAT</t>
  </si>
  <si>
    <t>WST_LONG</t>
  </si>
  <si>
    <t>WST_ELEV</t>
  </si>
  <si>
    <t>WST_ID</t>
  </si>
  <si>
    <t>HIAD</t>
  </si>
  <si>
    <t>Sheet</t>
  </si>
  <si>
    <t>Query or comment</t>
  </si>
  <si>
    <t>Status</t>
  </si>
  <si>
    <t>Sent to</t>
  </si>
  <si>
    <t>Plant population at emergence</t>
  </si>
  <si>
    <t>Irrigations</t>
  </si>
  <si>
    <t>Fertilizers</t>
  </si>
  <si>
    <t>ECCO2</t>
  </si>
  <si>
    <t>EMCO2</t>
  </si>
  <si>
    <t>DATE</t>
  </si>
  <si>
    <t>CLAD</t>
  </si>
  <si>
    <t>LAID</t>
  </si>
  <si>
    <t>CWAD</t>
  </si>
  <si>
    <t>GWGD</t>
  </si>
  <si>
    <t>SLAD</t>
  </si>
  <si>
    <t>number/m2</t>
  </si>
  <si>
    <t>m</t>
  </si>
  <si>
    <t>Plant population at planting</t>
  </si>
  <si>
    <t>PLPOP</t>
  </si>
  <si>
    <t>PLPOE</t>
  </si>
  <si>
    <t>FEAMN</t>
  </si>
  <si>
    <t>CO2Y</t>
  </si>
  <si>
    <t>! Dataset description</t>
  </si>
  <si>
    <t>Authors</t>
  </si>
  <si>
    <t>Date</t>
  </si>
  <si>
    <t>Version</t>
  </si>
  <si>
    <t>Introduction</t>
  </si>
  <si>
    <t>Definitions</t>
  </si>
  <si>
    <t xml:space="preserve">Each variable should be defined using the ICASA/AgMIP data dictionary as a guide. </t>
  </si>
  <si>
    <t>Variables most often used by AgMIP are listed here:</t>
  </si>
  <si>
    <t>http://research.agmip.org/display/dev/Management+Events</t>
  </si>
  <si>
    <t>The full listing is available here:</t>
  </si>
  <si>
    <t>https://docs.google.com/spreadsheets/d/1MYx1ukUsCAM1pcixbVQSu49NU-LfXg-Dtt-ncLBzGAM/pub?output=html</t>
  </si>
  <si>
    <t>Formatting</t>
  </si>
  <si>
    <r>
      <rPr>
        <b/>
        <sz val="11"/>
        <color theme="1"/>
        <rFont val="Calibri"/>
        <family val="2"/>
        <scheme val="minor"/>
      </rPr>
      <t>NOTE:</t>
    </r>
    <r>
      <rPr>
        <sz val="11"/>
        <color theme="1"/>
        <rFont val="Calibri"/>
        <family val="2"/>
        <scheme val="minor"/>
      </rPr>
      <t xml:space="preserve"> Dates must be in ISO-compliant yyyy-mm-dd format.  </t>
    </r>
  </si>
  <si>
    <t>Worksheet</t>
  </si>
  <si>
    <t>Code_Display</t>
  </si>
  <si>
    <t>Unit_or_type</t>
  </si>
  <si>
    <t>Comments</t>
  </si>
  <si>
    <t>Metadata</t>
  </si>
  <si>
    <t>Init_conditions</t>
  </si>
  <si>
    <t>Plantings</t>
  </si>
  <si>
    <t>Growth stage of planting, as date</t>
  </si>
  <si>
    <t>ISO 8-digit: year-month-day of month</t>
  </si>
  <si>
    <t>Crop (or weed) species identifier</t>
  </si>
  <si>
    <t>Cultivar name</t>
  </si>
  <si>
    <t>code </t>
  </si>
  <si>
    <t>Irrigation date</t>
  </si>
  <si>
    <t>Irrigation amount, depth of water</t>
  </si>
  <si>
    <t>Irrigation operation (e.g., furrow, sprinkler, drip…)</t>
  </si>
  <si>
    <t>Irrigation water nitrogen concentration</t>
  </si>
  <si>
    <t>Fertilization date</t>
  </si>
  <si>
    <t>Fertilizer material</t>
  </si>
  <si>
    <t>Fertilizer application method</t>
  </si>
  <si>
    <t>Fertilizer application depth</t>
  </si>
  <si>
    <t>Nitrogen in applied fertilizer</t>
  </si>
  <si>
    <t>Weather_meta</t>
  </si>
  <si>
    <t>REFHT</t>
  </si>
  <si>
    <t>WNDHT</t>
  </si>
  <si>
    <t>Weather_daily</t>
  </si>
  <si>
    <t>RHAVD</t>
  </si>
  <si>
    <t>Soils_meta</t>
  </si>
  <si>
    <t>SLTX</t>
  </si>
  <si>
    <t>Soil_layers</t>
  </si>
  <si>
    <t>SLLL</t>
  </si>
  <si>
    <t>SLOC</t>
  </si>
  <si>
    <t>SLNI</t>
  </si>
  <si>
    <t>Obs_summary</t>
  </si>
  <si>
    <t>Obs_daily</t>
  </si>
  <si>
    <t/>
  </si>
  <si>
    <t>EXNAME</t>
  </si>
  <si>
    <t>name_of_experiment</t>
  </si>
  <si>
    <t>Name of experiment</t>
  </si>
  <si>
    <t>treatment_name</t>
  </si>
  <si>
    <t>Treatment name</t>
  </si>
  <si>
    <t>INSTITUTION</t>
  </si>
  <si>
    <t>institute_name</t>
  </si>
  <si>
    <t>SITE_NAME</t>
  </si>
  <si>
    <t>Name of site for experiment</t>
  </si>
  <si>
    <t>LOCAL_NAME</t>
  </si>
  <si>
    <t>experiment_name_local</t>
  </si>
  <si>
    <t>Locally used name for experiment</t>
  </si>
  <si>
    <t>FL_LAT</t>
  </si>
  <si>
    <t>field_latitude</t>
  </si>
  <si>
    <t>decimal degrees</t>
  </si>
  <si>
    <t>FL_LONG</t>
  </si>
  <si>
    <t>field_longitude</t>
  </si>
  <si>
    <t>FLELE</t>
  </si>
  <si>
    <t>field_elevation</t>
  </si>
  <si>
    <t>Elevation of field site</t>
  </si>
  <si>
    <t>weather_station_code</t>
  </si>
  <si>
    <t>Weather station identifier to link to site information</t>
  </si>
  <si>
    <t>Variable/TRNO</t>
  </si>
  <si>
    <t>PDATE</t>
  </si>
  <si>
    <t>FEDATE</t>
  </si>
  <si>
    <t>Soil_moisture</t>
  </si>
  <si>
    <t>SLRTD</t>
  </si>
  <si>
    <t>Canopy_temperature</t>
  </si>
  <si>
    <t>integer</t>
  </si>
  <si>
    <t>Most sheets are formatted using the treatment number (TRNO) as the key that allows the data to be linked to data in other sheets. To reduce redundancy, a few sheets use other keys. These can be linked to the other data via information in the Metadata sheet.</t>
  </si>
  <si>
    <t>Data are given in subsequent rows.</t>
  </si>
  <si>
    <t>In the data sheets, valid cells usualy are shown with no fill.</t>
  </si>
  <si>
    <t>weather_sta_latitude</t>
  </si>
  <si>
    <t>Latitude of station, degrees decimal with North as positive value</t>
  </si>
  <si>
    <t>weather_sta_longitude</t>
  </si>
  <si>
    <t>Longitude of station, degrees decimals with East as positive value</t>
  </si>
  <si>
    <t>weather_sta_elevation</t>
  </si>
  <si>
    <t>Elevation of weather station</t>
  </si>
  <si>
    <t>ref_height_weather_meas</t>
  </si>
  <si>
    <t>Reference height for weather measurement</t>
  </si>
  <si>
    <t>ref_height_windsp_meas</t>
  </si>
  <si>
    <t>Reference height for windspeed measurement</t>
  </si>
  <si>
    <t>CO2_concentration_annual</t>
  </si>
  <si>
    <t>CO2 concentration, annual (yearly)</t>
  </si>
  <si>
    <t>Variable_name</t>
  </si>
  <si>
    <t>weather_date</t>
  </si>
  <si>
    <t>Date for daily weather, field observations, etc.</t>
  </si>
  <si>
    <t>solar_radiation</t>
  </si>
  <si>
    <t>Solar radiation</t>
  </si>
  <si>
    <t>maximum_temperature</t>
  </si>
  <si>
    <t>Temperature of air, maximum</t>
  </si>
  <si>
    <t>minimum_temperature</t>
  </si>
  <si>
    <t>Temperature of air, minimum</t>
  </si>
  <si>
    <t>rain_snow_fall</t>
  </si>
  <si>
    <t>Rainfall, including moisture in snow, in one day</t>
  </si>
  <si>
    <t>mm/d</t>
  </si>
  <si>
    <t>wind_speed_daily</t>
  </si>
  <si>
    <t>Wind speed, daily mean or "wind run"</t>
  </si>
  <si>
    <t>km/d</t>
  </si>
  <si>
    <t>temperature_dewpoint</t>
  </si>
  <si>
    <t>realtive_humidity_avg</t>
  </si>
  <si>
    <t>Realtive humidity, average daily value</t>
  </si>
  <si>
    <t>soil_source</t>
  </si>
  <si>
    <t>Source of soil data</t>
  </si>
  <si>
    <t>soil_texture</t>
  </si>
  <si>
    <t>Soil texture</t>
  </si>
  <si>
    <t>soil_notes</t>
  </si>
  <si>
    <t>Notes describing soil dataset</t>
  </si>
  <si>
    <t>number</t>
  </si>
  <si>
    <t>Rooting_depth</t>
  </si>
  <si>
    <t>Maximum depth of root growth</t>
  </si>
  <si>
    <t>SLLB</t>
  </si>
  <si>
    <t>soil_layer_base_depth</t>
  </si>
  <si>
    <t>soil_water_lower_limit</t>
  </si>
  <si>
    <t>Soil water, lower limit</t>
  </si>
  <si>
    <t>cm3/cm3</t>
  </si>
  <si>
    <t>soil_wat_drned_upper_lim</t>
  </si>
  <si>
    <t>Soil water, drained upper limit</t>
  </si>
  <si>
    <t>soil_water_saturated</t>
  </si>
  <si>
    <t>Soil water, saturated</t>
  </si>
  <si>
    <t>sat_hydraul_conductivity</t>
  </si>
  <si>
    <t>Saturated hydraulic conductivity</t>
  </si>
  <si>
    <t>cm/h</t>
  </si>
  <si>
    <t>soil_bulk_density_moist</t>
  </si>
  <si>
    <t>Soil bulk density when moist for layer</t>
  </si>
  <si>
    <t>g/cm3</t>
  </si>
  <si>
    <t>soil_organic_C_perc_layr</t>
  </si>
  <si>
    <t>Total soil organic carbon by layer</t>
  </si>
  <si>
    <t>g[C]/100g[soil]</t>
  </si>
  <si>
    <t>soil_clay_fraction</t>
  </si>
  <si>
    <t>Soil texture, clay (&lt;0.002 mm), weight percent of fine earth</t>
  </si>
  <si>
    <t>soil_silt_fraction</t>
  </si>
  <si>
    <t>Soil texture, silt (0.05 to 0.002 mm), weight percent of fine earth</t>
  </si>
  <si>
    <t>soil_coarse_fraction</t>
  </si>
  <si>
    <t>Soil texture, coarse fraction (&gt;2 mm), weight percent of fine earth</t>
  </si>
  <si>
    <t>soil_organic_N_conc</t>
  </si>
  <si>
    <t>Nitrogen, total soil organic</t>
  </si>
  <si>
    <t>soil_pH_in_water</t>
  </si>
  <si>
    <t>pH of soil in water, from profile description</t>
  </si>
  <si>
    <t>cation_exchange_capacity</t>
  </si>
  <si>
    <t>Cation exchange capacity</t>
  </si>
  <si>
    <t>cmol/kg</t>
  </si>
  <si>
    <t>grain_unit_dry_weight</t>
  </si>
  <si>
    <t>°C</t>
  </si>
  <si>
    <t>Init_conditions_Soil_layers</t>
  </si>
  <si>
    <t>Env_modifications</t>
  </si>
  <si>
    <t>environ_modificat_date</t>
  </si>
  <si>
    <t>environ_modif_code_CO2</t>
  </si>
  <si>
    <t>environ_modif_CO2</t>
  </si>
  <si>
    <t>ECRAI</t>
  </si>
  <si>
    <t>EMRAI</t>
  </si>
  <si>
    <t>environ_modif_code_rain</t>
  </si>
  <si>
    <t>environ_modif_rain</t>
  </si>
  <si>
    <t>field_country</t>
  </si>
  <si>
    <t>FL_LOC_1</t>
  </si>
  <si>
    <t>weather_station_name</t>
  </si>
  <si>
    <t>Weather station name</t>
  </si>
  <si>
    <t>physiologic_maturity_dat</t>
  </si>
  <si>
    <t>tops_dry_weight_maturity</t>
  </si>
  <si>
    <t>harv_no_per_unit</t>
  </si>
  <si>
    <t>harvest_index_maturity</t>
  </si>
  <si>
    <t>harvest_date</t>
  </si>
  <si>
    <t>LnoSX</t>
  </si>
  <si>
    <t>LAIA</t>
  </si>
  <si>
    <t>leaf_area_index_anthesis</t>
  </si>
  <si>
    <t>PLDAE</t>
  </si>
  <si>
    <t>HnoAM</t>
  </si>
  <si>
    <t>EHTX</t>
  </si>
  <si>
    <t>GWGM</t>
  </si>
  <si>
    <t>GNGM</t>
  </si>
  <si>
    <t>NHIAM</t>
  </si>
  <si>
    <t>CWAA</t>
  </si>
  <si>
    <t>CNAA</t>
  </si>
  <si>
    <t>CNAM</t>
  </si>
  <si>
    <t>GNAM</t>
  </si>
  <si>
    <t>GPRCM</t>
  </si>
  <si>
    <t>emergence_date</t>
  </si>
  <si>
    <t>anthesis_date</t>
  </si>
  <si>
    <t>tops_dry_weight_anthesis</t>
  </si>
  <si>
    <t>tops_N_at_anthesis</t>
  </si>
  <si>
    <t>tops_N_at_maturity</t>
  </si>
  <si>
    <t>grain_N_at_maturity</t>
  </si>
  <si>
    <t>grain_protein_conc_matur</t>
  </si>
  <si>
    <t>harvest_no_at_maturity</t>
  </si>
  <si>
    <t>grain_unit_dry_wt_matur</t>
  </si>
  <si>
    <t>N_harvest_index_maturity</t>
  </si>
  <si>
    <t>GWAM</t>
  </si>
  <si>
    <t>grain_dry_wt_at_maturity</t>
  </si>
  <si>
    <t>HnoUM</t>
  </si>
  <si>
    <t>grain_unit_N_matur</t>
  </si>
  <si>
    <t>stem_length_max</t>
  </si>
  <si>
    <t>IRNPC</t>
  </si>
  <si>
    <t>TIIMP</t>
  </si>
  <si>
    <t>soil_water_by_layer</t>
  </si>
  <si>
    <t>SWLD</t>
  </si>
  <si>
    <t>NSLD1</t>
  </si>
  <si>
    <t>NOSLD</t>
  </si>
  <si>
    <t>NHSLD</t>
  </si>
  <si>
    <t>NO3_soil_by_layer</t>
  </si>
  <si>
    <t>NH4_soil_by_layer</t>
  </si>
  <si>
    <t>soil_nitrogen_by_layer</t>
  </si>
  <si>
    <t>soil_sand_fraction</t>
  </si>
  <si>
    <t>SLSND</t>
  </si>
  <si>
    <t>canopy_length</t>
  </si>
  <si>
    <t>leaf_area_index</t>
  </si>
  <si>
    <t>specific_leaf_area</t>
  </si>
  <si>
    <t>tops_dry_weight</t>
  </si>
  <si>
    <t>leaf_dry_weight</t>
  </si>
  <si>
    <t>harvest_index</t>
  </si>
  <si>
    <t>nitrogen_harvest_index</t>
  </si>
  <si>
    <t>NHID</t>
  </si>
  <si>
    <t>GnoAD</t>
  </si>
  <si>
    <t>grain_number</t>
  </si>
  <si>
    <t>initial_conditions_date</t>
  </si>
  <si>
    <t>residue_nature_prev_crop</t>
  </si>
  <si>
    <t>residue_above_ground_wt</t>
  </si>
  <si>
    <t>root_wt_previous_crop</t>
  </si>
  <si>
    <t>residue_N_conc</t>
  </si>
  <si>
    <t>residue_incorporated</t>
  </si>
  <si>
    <t>residue_incorpor_depth</t>
  </si>
  <si>
    <t>initial_watr_conc_by_lyr</t>
  </si>
  <si>
    <t>initial_NH4_mass_layer</t>
  </si>
  <si>
    <t>initial_NO3_mass_layer</t>
  </si>
  <si>
    <t>ICNH4M</t>
  </si>
  <si>
    <t>ICNO3M</t>
  </si>
  <si>
    <t>Initial NH4, as elemental N on dry wt. basis, by layer</t>
  </si>
  <si>
    <t>Initial NO3, as elemental N on dry wt. basis, by layer</t>
  </si>
  <si>
    <t>MJ/m2/d</t>
  </si>
  <si>
    <t>planting_date</t>
  </si>
  <si>
    <t>crop_ident_ICASA</t>
  </si>
  <si>
    <t>cultivar_name</t>
  </si>
  <si>
    <t>plant_pop_at_planting</t>
  </si>
  <si>
    <t>plant_pop_at_emergence</t>
  </si>
  <si>
    <t>row_spacing</t>
  </si>
  <si>
    <t>planting_depth</t>
  </si>
  <si>
    <t>irrigation_date</t>
  </si>
  <si>
    <t>irrigation_operation</t>
  </si>
  <si>
    <t>irrig_amount_depth</t>
  </si>
  <si>
    <t>irrigation_H2O_N_conc</t>
  </si>
  <si>
    <t>fertilization_date</t>
  </si>
  <si>
    <t>fertilizer_material</t>
  </si>
  <si>
    <t>fertilizer_applic_method</t>
  </si>
  <si>
    <t>application_depth_fert</t>
  </si>
  <si>
    <t>N_in_applied_fertilizer</t>
  </si>
  <si>
    <t>ICDAT</t>
  </si>
  <si>
    <t>ICPCR</t>
  </si>
  <si>
    <t>ICRAG</t>
  </si>
  <si>
    <t>ICRT</t>
  </si>
  <si>
    <t>ICRN</t>
  </si>
  <si>
    <t>ICRIP</t>
  </si>
  <si>
    <t>ICRDP</t>
  </si>
  <si>
    <t>ICBL</t>
  </si>
  <si>
    <t>ICH2O</t>
  </si>
  <si>
    <t>CUL_NAME</t>
  </si>
  <si>
    <t>IDATE</t>
  </si>
  <si>
    <t>SL_SOURCE</t>
  </si>
  <si>
    <t>SL_NOTES</t>
  </si>
  <si>
    <t>SLSAT</t>
  </si>
  <si>
    <t>SLDUL</t>
  </si>
  <si>
    <t>SLBDM</t>
  </si>
  <si>
    <t>EMDATE</t>
  </si>
  <si>
    <t>REP_NO</t>
  </si>
  <si>
    <t>RP</t>
  </si>
  <si>
    <t>replicate_number</t>
  </si>
  <si>
    <t>PLLAY</t>
  </si>
  <si>
    <t>plot_layout</t>
  </si>
  <si>
    <t>Plot layout or experimental desin (e.g., "RCBD with four blocks")</t>
  </si>
  <si>
    <t>number_of_replicates</t>
  </si>
  <si>
    <t>Number of blocks or replicates</t>
  </si>
  <si>
    <t>TRTNO</t>
  </si>
  <si>
    <t>Soil texture, sand (0.05 to 2.0 mm), weight percent of fine earth</t>
  </si>
  <si>
    <t>VPRSD</t>
  </si>
  <si>
    <t>vapor_pressure</t>
  </si>
  <si>
    <t>Vapor pressure, average daily</t>
  </si>
  <si>
    <t>kPa</t>
  </si>
  <si>
    <t>CUL_NOTES</t>
  </si>
  <si>
    <t>cultivar_notes</t>
  </si>
  <si>
    <t>Cultivar notes</t>
  </si>
  <si>
    <t>plot_area</t>
  </si>
  <si>
    <t>PLTA</t>
  </si>
  <si>
    <t>Plot area (gross) per rep</t>
  </si>
  <si>
    <t>m2</t>
  </si>
  <si>
    <t>TDATE</t>
  </si>
  <si>
    <t>tillage_date</t>
  </si>
  <si>
    <t>Tillage date</t>
  </si>
  <si>
    <t>TIDEP</t>
  </si>
  <si>
    <t>tillage_operations_depth</t>
  </si>
  <si>
    <t>Tillage operations depth</t>
  </si>
  <si>
    <t>OMCPC</t>
  </si>
  <si>
    <t>org_matter_carbon_conc</t>
  </si>
  <si>
    <t>Organic matter or residue added, carbon concentration</t>
  </si>
  <si>
    <t>OMC2N</t>
  </si>
  <si>
    <t>org_material_c_to_n</t>
  </si>
  <si>
    <t>Organic materials C:N ratio</t>
  </si>
  <si>
    <t>FENH4</t>
  </si>
  <si>
    <t>NH4_applied_fertilizer</t>
  </si>
  <si>
    <t>Ammonium in applied fertilizer</t>
  </si>
  <si>
    <t>FENO3</t>
  </si>
  <si>
    <t>NO3_applied_fertilizer</t>
  </si>
  <si>
    <t>soil_classific_system</t>
  </si>
  <si>
    <t>SL_SYSTEM</t>
  </si>
  <si>
    <t>Soil classification system (e.g., FAO, USDA)</t>
  </si>
  <si>
    <t>SLPHW</t>
  </si>
  <si>
    <t>CACO3</t>
  </si>
  <si>
    <t>CaCO3_content</t>
  </si>
  <si>
    <t>Soil CaCO3 content</t>
  </si>
  <si>
    <t>g/kg</t>
  </si>
  <si>
    <t>SLOM</t>
  </si>
  <si>
    <t>soil_organic_matter_layer</t>
  </si>
  <si>
    <t>Total soil organic matter by layer</t>
  </si>
  <si>
    <t>kg[OM]/ha</t>
  </si>
  <si>
    <t>ICSWPC</t>
  </si>
  <si>
    <t>initial_profile_wtr_cont_%</t>
  </si>
  <si>
    <t>Initial water content of entire profile, expressed as percent of available water</t>
  </si>
  <si>
    <t>ICIN</t>
  </si>
  <si>
    <t>initial_prof_inorg_N</t>
  </si>
  <si>
    <t>Initial profile inorganic nitrogen amount</t>
  </si>
  <si>
    <t>SDAT</t>
  </si>
  <si>
    <t>simulation_start_date</t>
  </si>
  <si>
    <t>Simulation start day date</t>
  </si>
  <si>
    <t>ICRDAT</t>
  </si>
  <si>
    <t>init_residu_measure_date</t>
  </si>
  <si>
    <t>Initial residues measurement date</t>
  </si>
  <si>
    <t>Initial conditions measurement date</t>
  </si>
  <si>
    <t>SABL</t>
  </si>
  <si>
    <t xml:space="preserve"> institute_name</t>
  </si>
  <si>
    <t>Names of institution responsible for the experiment or trial</t>
  </si>
  <si>
    <t>Name of country where field is located</t>
  </si>
  <si>
    <t>Management (comment)</t>
  </si>
  <si>
    <t>Site</t>
  </si>
  <si>
    <t>Management</t>
  </si>
  <si>
    <t>ID_FIELD</t>
  </si>
  <si>
    <t>field_id</t>
  </si>
  <si>
    <t>Field, identifier usually consiting of institution + site + 4 digit number</t>
  </si>
  <si>
    <t>Correspond to SQ management name</t>
  </si>
  <si>
    <t>Field latitude (4 digit precision)</t>
  </si>
  <si>
    <t>Field longitude, E positive, W negative  (4 digit precision)</t>
  </si>
  <si>
    <t xml:space="preserve"> number_of_replicates</t>
  </si>
  <si>
    <t>id</t>
  </si>
  <si>
    <t>Unique identifier linking from other groups</t>
  </si>
  <si>
    <t>SID</t>
  </si>
  <si>
    <t>soil_ID</t>
  </si>
  <si>
    <t>Soil (comment)</t>
  </si>
  <si>
    <t>Mangement</t>
  </si>
  <si>
    <t>Run</t>
  </si>
  <si>
    <t>Soil_NAME</t>
  </si>
  <si>
    <t>name_of_soil</t>
  </si>
  <si>
    <t>Soil profile name</t>
  </si>
  <si>
    <t>Soil</t>
  </si>
  <si>
    <t>weather</t>
  </si>
  <si>
    <t>EOAD</t>
  </si>
  <si>
    <t>potential_evapotrans</t>
  </si>
  <si>
    <t>Evapotranspiration, potential</t>
  </si>
  <si>
    <t>Distance from weather station to field</t>
  </si>
  <si>
    <t>Additional notes on persons involved with the experiment(s)</t>
  </si>
  <si>
    <t>Locally used identification for experiment</t>
  </si>
  <si>
    <t>General type of experiment, e.g., varietal trial</t>
  </si>
  <si>
    <t>Field name</t>
  </si>
  <si>
    <t>Field area (individual plots)</t>
  </si>
  <si>
    <t>Correspond to SQ experiment name</t>
  </si>
  <si>
    <t>Treatment number</t>
  </si>
  <si>
    <t>Use it in SQ if TRT_NAME is not given</t>
  </si>
  <si>
    <t>Treatment, extended comments on treatments</t>
  </si>
  <si>
    <t>Use it in SQ if EXNAME is not given</t>
  </si>
  <si>
    <t>USE it in SQ if neither EXNAME nor LOCAL_ID are given</t>
  </si>
  <si>
    <t>Field, short notes</t>
  </si>
  <si>
    <t>Field length to width ratio (individual plots)</t>
  </si>
  <si>
    <t>PERSON_NOTES</t>
  </si>
  <si>
    <t>EXPER_TYPE</t>
  </si>
  <si>
    <t>FL_NAME</t>
  </si>
  <si>
    <t>LOCAL_ID</t>
  </si>
  <si>
    <t>FL_NOTES</t>
  </si>
  <si>
    <t>FAREA</t>
  </si>
  <si>
    <t>FLLWR</t>
  </si>
  <si>
    <t>TR_NOTES</t>
  </si>
  <si>
    <t>WST_DIST</t>
  </si>
  <si>
    <t>persons_notes</t>
  </si>
  <si>
    <t>experiment_type</t>
  </si>
  <si>
    <t>field_name</t>
  </si>
  <si>
    <t>exp_code_local</t>
  </si>
  <si>
    <t>field_notes</t>
  </si>
  <si>
    <t>field_area</t>
  </si>
  <si>
    <t>field_length_width_ratio</t>
  </si>
  <si>
    <t>treatment_number</t>
  </si>
  <si>
    <t>treatment_comments</t>
  </si>
  <si>
    <t>wsta_distance</t>
  </si>
  <si>
    <t>Correspond to SQ site name</t>
  </si>
  <si>
    <t>Correspond to SQ soil name</t>
  </si>
  <si>
    <t>Use it in SQ if SOIL_NAME is not given</t>
  </si>
  <si>
    <t>Planting distribution</t>
  </si>
  <si>
    <t>Planting material weight</t>
  </si>
  <si>
    <t>kg/ha</t>
  </si>
  <si>
    <t>PLMWT</t>
  </si>
  <si>
    <t>planting_material_weight</t>
  </si>
  <si>
    <t>PLDS</t>
  </si>
  <si>
    <t>planting_distribution</t>
  </si>
  <si>
    <t>Irrigation application depth (e.g., for depth to drip line)</t>
  </si>
  <si>
    <t>IRADP</t>
  </si>
  <si>
    <t>irrigation_applic_depth</t>
  </si>
  <si>
    <t>Tillage operations, name of specific event</t>
  </si>
  <si>
    <t>Tillage implement</t>
  </si>
  <si>
    <t>Tillage operations mixing effectiveness</t>
  </si>
  <si>
    <t>TI_OP_NAME</t>
  </si>
  <si>
    <t>tillage_operation_name</t>
  </si>
  <si>
    <t>tillage_implement</t>
  </si>
  <si>
    <t>till_mix_effectiveness</t>
  </si>
  <si>
    <t>TIMIX</t>
  </si>
  <si>
    <t>Initial water content of entire profile</t>
  </si>
  <si>
    <t>Residue above-ground weight</t>
  </si>
  <si>
    <t>Residue incorporation depth</t>
  </si>
  <si>
    <t>Residue incorporation percentage</t>
  </si>
  <si>
    <t>Residue, above-ground, nitrogen concentration</t>
  </si>
  <si>
    <t>Root weight from previous crop</t>
  </si>
  <si>
    <t>Initial water table depth</t>
  </si>
  <si>
    <t>Initial NO3 concentration, by layer</t>
  </si>
  <si>
    <t>Initial NH4 concentration, by layer</t>
  </si>
  <si>
    <t>initial_NO3_concen_layer</t>
  </si>
  <si>
    <t>initial_NH4_concen_layer</t>
  </si>
  <si>
    <t>ICNH4</t>
  </si>
  <si>
    <t>ICNO3</t>
  </si>
  <si>
    <t>ICWT</t>
  </si>
  <si>
    <t>initial_water_tabl_depth</t>
  </si>
  <si>
    <t>ICSW</t>
  </si>
  <si>
    <t>initial_profile_wtr_cont</t>
  </si>
  <si>
    <t>Soil profile drainage class</t>
  </si>
  <si>
    <t>DRAINAGE</t>
  </si>
  <si>
    <t>soil_drainage_class</t>
  </si>
  <si>
    <t>Source of daily weather data</t>
  </si>
  <si>
    <t>WST_SITE</t>
  </si>
  <si>
    <t>weather_station_site</t>
  </si>
  <si>
    <t>Name and location of site for weather data</t>
  </si>
  <si>
    <t>WST_SOURCE</t>
  </si>
  <si>
    <t>source_daily_weather</t>
  </si>
  <si>
    <t>Temperature, dewpoint, daily average</t>
  </si>
  <si>
    <t>⁰C</t>
  </si>
  <si>
    <t>required</t>
  </si>
  <si>
    <t>optional</t>
  </si>
  <si>
    <t>desired</t>
  </si>
  <si>
    <t>The first and second lines in each sheet contain the variable names and code display, primarily using the name in the ICASA MVL. All variables are defined in the Definitions sheet.</t>
  </si>
  <si>
    <t>Jeff White &amp; Cheryl Porter. Modified by Pierre Martre.</t>
  </si>
  <si>
    <t>Summary_crop</t>
  </si>
  <si>
    <t>Harvested yield at harvest (dry wt)</t>
  </si>
  <si>
    <t>Growth stage date, emergence</t>
  </si>
  <si>
    <t>Growth stage date, anthesis</t>
  </si>
  <si>
    <t>Growth stage of physiological maturity, as date</t>
  </si>
  <si>
    <t>Growth stage date, harvest</t>
  </si>
  <si>
    <t>leaf_no_per_stem</t>
  </si>
  <si>
    <t>Final leaf number</t>
  </si>
  <si>
    <t>Total above ground dry mass at anthesis</t>
  </si>
  <si>
    <t>Total above ground dry mass at maturity</t>
  </si>
  <si>
    <t>Nitrogen in above ground plant parts at anthesis</t>
  </si>
  <si>
    <t>Nitrogen in above ground plant parts at maturity</t>
  </si>
  <si>
    <t>Grain N at maturity</t>
  </si>
  <si>
    <t>Grain protein concentration at maturity</t>
  </si>
  <si>
    <t>Harvest number per unit at maturity (e.g., seed per spike or pod)</t>
  </si>
  <si>
    <t>N harvest index at maturity</t>
  </si>
  <si>
    <t>unitless</t>
  </si>
  <si>
    <t>Harvest index at maturity</t>
  </si>
  <si>
    <t>Harvest number per area at maturity (e.g., seed or tubers)</t>
  </si>
  <si>
    <t>number/m²</t>
  </si>
  <si>
    <t>Average grain dry mass at maturity</t>
  </si>
  <si>
    <t>mg[dry matter]/grain</t>
  </si>
  <si>
    <t>Average grain N mass at maturity</t>
  </si>
  <si>
    <t>mg[N]/grain</t>
  </si>
  <si>
    <t>Leaf area index at anthesis</t>
  </si>
  <si>
    <t>m2/m2</t>
  </si>
  <si>
    <t>Obs_crop</t>
  </si>
  <si>
    <t>Date of sampling</t>
  </si>
  <si>
    <t>LnoSD</t>
  </si>
  <si>
    <t>leaf_number_per_stem</t>
  </si>
  <si>
    <t>Leaf  (ligule) number per stem</t>
  </si>
  <si>
    <t>TnoSD</t>
  </si>
  <si>
    <t>leaf_tip_number_per_stem</t>
  </si>
  <si>
    <t>Leaf tip number per stem</t>
  </si>
  <si>
    <t>Canopy length (to extended leaf tip)</t>
  </si>
  <si>
    <t>Leaf area index on a given day</t>
  </si>
  <si>
    <t>m²/m²</t>
  </si>
  <si>
    <t>Unit weight of grain</t>
  </si>
  <si>
    <t>Grain number on sampling date</t>
  </si>
  <si>
    <t>Specific leaf area</t>
  </si>
  <si>
    <t>cm²/g</t>
  </si>
  <si>
    <t>SLND</t>
  </si>
  <si>
    <t>specific_leaf_N</t>
  </si>
  <si>
    <t>Specific leaf N</t>
  </si>
  <si>
    <t>g/cm²</t>
  </si>
  <si>
    <t>Total above ground dry weight</t>
  </si>
  <si>
    <t>stem_dry_wt</t>
  </si>
  <si>
    <t>Stem dry weight</t>
  </si>
  <si>
    <t>WLVG</t>
  </si>
  <si>
    <t>leaf_dry_wt_green_areas</t>
  </si>
  <si>
    <t>Leaf dry weight, green areas</t>
  </si>
  <si>
    <t>Dead leaf dry weight</t>
  </si>
  <si>
    <t>Leaf dry weight</t>
  </si>
  <si>
    <t>TAWAD</t>
  </si>
  <si>
    <t>tassel_dry_weight</t>
  </si>
  <si>
    <t>Tassel dry weight</t>
  </si>
  <si>
    <t>non-ICASA variable</t>
  </si>
  <si>
    <t>COWAD</t>
  </si>
  <si>
    <t>cob_dry_weight</t>
  </si>
  <si>
    <t>Cob dry weight</t>
  </si>
  <si>
    <t>SCWA</t>
  </si>
  <si>
    <t>stem_plus_chaff</t>
  </si>
  <si>
    <t>Stem plus chaff (or stem+tassel+cob)</t>
  </si>
  <si>
    <t>grain_dry_wt</t>
  </si>
  <si>
    <t>Grain dry weight</t>
  </si>
  <si>
    <t>SNPCD</t>
  </si>
  <si>
    <t>stem_N_conc</t>
  </si>
  <si>
    <t>Stem N concentration</t>
  </si>
  <si>
    <t>LGNPCD</t>
  </si>
  <si>
    <t>green_leaf_N_conc</t>
  </si>
  <si>
    <t>Green leaf N concentration</t>
  </si>
  <si>
    <t>LDNPCD</t>
  </si>
  <si>
    <t>dead_leaf_N_conc</t>
  </si>
  <si>
    <t>Dead leaf N concentration</t>
  </si>
  <si>
    <t>TANPCD</t>
  </si>
  <si>
    <t>tassel_N_conc</t>
  </si>
  <si>
    <t>Tassel N concentration</t>
  </si>
  <si>
    <t>CONPCD</t>
  </si>
  <si>
    <t>cob_N_conc</t>
  </si>
  <si>
    <t>Cob N concentration</t>
  </si>
  <si>
    <t>GNPCD</t>
  </si>
  <si>
    <t>grain_N_conc</t>
  </si>
  <si>
    <t>Grain N concentration on sampling date</t>
  </si>
  <si>
    <t>CNAD</t>
  </si>
  <si>
    <t>tops_N</t>
  </si>
  <si>
    <t>Nitrogen in above ground plant parts</t>
  </si>
  <si>
    <t>SNAD</t>
  </si>
  <si>
    <t>stem_N</t>
  </si>
  <si>
    <t>Stem N</t>
  </si>
  <si>
    <t>LGNAD</t>
  </si>
  <si>
    <t>green_leaf_N</t>
  </si>
  <si>
    <t>Leaf N of green leaves</t>
  </si>
  <si>
    <t>LDNAD</t>
  </si>
  <si>
    <t>dead_leaf_N</t>
  </si>
  <si>
    <t>Leaf N of dead (senesced) leaves</t>
  </si>
  <si>
    <t>LNAD</t>
  </si>
  <si>
    <t>leaf_N</t>
  </si>
  <si>
    <t>Leaf N</t>
  </si>
  <si>
    <t>TANAD</t>
  </si>
  <si>
    <t>tassel_N</t>
  </si>
  <si>
    <t>Tassel N</t>
  </si>
  <si>
    <t>CONAD</t>
  </si>
  <si>
    <t>Cob_N</t>
  </si>
  <si>
    <t>Cob N</t>
  </si>
  <si>
    <t>SCNAD</t>
  </si>
  <si>
    <t>stem_plus_chaff_N</t>
  </si>
  <si>
    <t>Stem chaff N mass (sheath + internode + chaff)</t>
  </si>
  <si>
    <t>GNAD</t>
  </si>
  <si>
    <t>grain_N</t>
  </si>
  <si>
    <t>Grain N</t>
  </si>
  <si>
    <t>Harvest index</t>
  </si>
  <si>
    <t>Harvest index for N on sampling date</t>
  </si>
  <si>
    <t>Soil layer depth to lower boundary of sample (bottom)</t>
  </si>
  <si>
    <t>Soil water measured at a specified depth</t>
  </si>
  <si>
    <t>Soil nitrogen in a soil layer</t>
  </si>
  <si>
    <t>g/Mg</t>
  </si>
  <si>
    <t>NO3[N], for a given soil layer</t>
  </si>
  <si>
    <t>NH4[N], for a given soil layer</t>
  </si>
  <si>
    <t>Site (comment)</t>
  </si>
  <si>
    <t>very high priority</t>
  </si>
  <si>
    <t>high priority</t>
  </si>
  <si>
    <t>moderate priority</t>
  </si>
  <si>
    <t>sqmat</t>
  </si>
  <si>
    <t>sqcan</t>
  </si>
  <si>
    <t>IR_NOTES</t>
  </si>
  <si>
    <t>irrigation_notes</t>
  </si>
  <si>
    <t>Irrigation, notes on irrigation application</t>
  </si>
  <si>
    <t>fertilizer_notes</t>
  </si>
  <si>
    <t>FE_NOTES</t>
  </si>
  <si>
    <t>Fertilizer, comments or explanations of a given treatment</t>
  </si>
  <si>
    <t>TI_NOTES</t>
  </si>
  <si>
    <t>tillage_treatment_notes</t>
  </si>
  <si>
    <t>Tillage, name assigned to treatments over trial</t>
  </si>
  <si>
    <t>Tillages</t>
  </si>
  <si>
    <t>weather_notes</t>
  </si>
  <si>
    <t>WST_NOTES</t>
  </si>
  <si>
    <t>General notes on the weather dataset</t>
  </si>
  <si>
    <t>climate_scenario_id</t>
  </si>
  <si>
    <t>CLIM_ID</t>
  </si>
  <si>
    <t>Climate scenario identification code</t>
  </si>
  <si>
    <t>1.0.1</t>
  </si>
  <si>
    <t>Replicate number or if means or (adjusted means) are more reported indicate "mean" (or "adj.mean")</t>
  </si>
  <si>
    <t>Date format</t>
  </si>
  <si>
    <t>Cell fill colors</t>
  </si>
  <si>
    <r>
      <t>Highlighting is provided to indicate missing, out of range values, or estimated values (</t>
    </r>
    <r>
      <rPr>
        <sz val="11"/>
        <color rgb="FFFFC000"/>
        <rFont val="Calibri"/>
        <family val="2"/>
        <scheme val="minor"/>
      </rPr>
      <t>orange</t>
    </r>
    <r>
      <rPr>
        <sz val="11"/>
        <color theme="1"/>
        <rFont val="Calibri"/>
        <family val="2"/>
        <scheme val="minor"/>
      </rPr>
      <t>), or set to default value (</t>
    </r>
    <r>
      <rPr>
        <sz val="11"/>
        <color rgb="FFFFFF00"/>
        <rFont val="Calibri"/>
        <family val="2"/>
        <scheme val="minor"/>
      </rPr>
      <t>yellow</t>
    </r>
    <r>
      <rPr>
        <sz val="11"/>
        <color theme="1"/>
        <rFont val="Calibri"/>
        <family val="2"/>
        <scheme val="minor"/>
      </rPr>
      <t>).</t>
    </r>
  </si>
  <si>
    <t>This draft template provides an alternative to the original AgMIP/ICASA template. The parallel format requires defining a large number of sheets but facilitates processing with software that assumes that data begin at a given line number.</t>
  </si>
  <si>
    <t>If soil N or water contents were measured at the scale of a treatment (and not for each genotype in a treatment) the first columun the sheet "Obs_soil_water_N" can be replaced by "EXNAME", "LOCAL_ID", ou "LOCAL_NAME", if these variables are unique identifiers of each field/year/treatment combination</t>
  </si>
  <si>
    <t>Field Experiment Data Template</t>
  </si>
  <si>
    <t>HFAH</t>
  </si>
  <si>
    <t>harv_yield_harv_f_wt</t>
  </si>
  <si>
    <t>Harvested yield at harvest (fresh wt)</t>
  </si>
  <si>
    <t>HMAH</t>
  </si>
  <si>
    <t>harvest_moisture</t>
  </si>
  <si>
    <t>Moisture content of fresh yield (e.g., grain, fruit, leaves) at harvest</t>
  </si>
  <si>
    <t>kg[water]/kg[harvest]</t>
  </si>
  <si>
    <t>Ear height, max value</t>
  </si>
  <si>
    <t>PHTM</t>
  </si>
  <si>
    <t>plant_height_maturity</t>
  </si>
  <si>
    <t>Plant height (e.g., including spikes above canopy per se) at maturity</t>
  </si>
  <si>
    <t>LDGPCD</t>
  </si>
  <si>
    <t>lodging_percent</t>
  </si>
  <si>
    <t>Percent or score lodging</t>
  </si>
  <si>
    <t>EEMD</t>
  </si>
  <si>
    <t>ear_emergence_stage</t>
  </si>
  <si>
    <t>Growth stage date, ear emergence (heading)</t>
  </si>
  <si>
    <t>TSPD</t>
  </si>
  <si>
    <t>terminal_spikelet_stage</t>
  </si>
  <si>
    <t>Growth stage date, terminal spikelet</t>
  </si>
  <si>
    <t>Z30D</t>
  </si>
  <si>
    <t>zadoks_30_growth_stage</t>
  </si>
  <si>
    <t>Growth stage date, Zadoks 30</t>
  </si>
  <si>
    <t>Z31D</t>
  </si>
  <si>
    <t>zadoks_31_growth_stage</t>
  </si>
  <si>
    <t>Growth stage date, Zadoks 31</t>
  </si>
  <si>
    <t>Z39D</t>
  </si>
  <si>
    <t>zadoks_39_growth_stage</t>
  </si>
  <si>
    <t>Growth stage date, Zadoks 39</t>
  </si>
  <si>
    <t>GAIA</t>
  </si>
  <si>
    <t>green_area_index_anthesis</t>
  </si>
  <si>
    <t>Green area index anthesis</t>
  </si>
  <si>
    <t>GSTZD</t>
  </si>
  <si>
    <t>growth_stage_Zadoks</t>
  </si>
  <si>
    <t>Growth stage -- Zadoks scale</t>
  </si>
  <si>
    <t>coe</t>
  </si>
  <si>
    <t>TnoAD</t>
  </si>
  <si>
    <t>tiller_number</t>
  </si>
  <si>
    <t>Tiller number</t>
  </si>
  <si>
    <t>LNUM</t>
  </si>
  <si>
    <t>leaf_number_as_haun_stg</t>
  </si>
  <si>
    <t>Leaf number according to Haun stage</t>
  </si>
  <si>
    <t>number/stem</t>
  </si>
  <si>
    <t>GAID</t>
  </si>
  <si>
    <t>green_area_index</t>
  </si>
  <si>
    <t>Green area index (any green material on plants)</t>
  </si>
  <si>
    <t>LDAD</t>
  </si>
  <si>
    <t>dead_leaf_dry_weight</t>
  </si>
  <si>
    <t>CRAD</t>
  </si>
  <si>
    <t>crown_dry_weight</t>
  </si>
  <si>
    <t>Crown dry weight</t>
  </si>
  <si>
    <t>EWAD</t>
  </si>
  <si>
    <t>ear_grain_chaff_dry_wt</t>
  </si>
  <si>
    <t>Ear (grain+chaff) dry weight</t>
  </si>
  <si>
    <t>CHWAD</t>
  </si>
  <si>
    <t>chaff_dry_weight</t>
  </si>
  <si>
    <t>Chaff weight</t>
  </si>
  <si>
    <t>EnoAD</t>
  </si>
  <si>
    <t>ear_number</t>
  </si>
  <si>
    <t>Ear number</t>
  </si>
  <si>
    <t>CHWA</t>
  </si>
  <si>
    <t>chaff_dry_weight_harvest</t>
  </si>
  <si>
    <t>Leaf dry weight at harvest maturity</t>
  </si>
  <si>
    <t>LWAM</t>
  </si>
  <si>
    <t>leaf_dry_wt_at_maturity</t>
  </si>
  <si>
    <t>VWAM</t>
  </si>
  <si>
    <t>vegetative_dry_wt_matur</t>
  </si>
  <si>
    <t>Test weight (fresh) at maturity</t>
  </si>
  <si>
    <t>kg/l</t>
  </si>
  <si>
    <t>GYFVM</t>
  </si>
  <si>
    <t>test_wt_fresh_maturity</t>
  </si>
  <si>
    <t>Z21D</t>
  </si>
  <si>
    <t>zadoks_21_growth_stage</t>
  </si>
  <si>
    <t>Growth stage date, Zadoks 21</t>
  </si>
  <si>
    <t>Z37D</t>
  </si>
  <si>
    <t>zadoks_37_growth_stage</t>
  </si>
  <si>
    <t>Growth stage date, Zadoks 37</t>
  </si>
  <si>
    <t>Roots dry weight at harvest</t>
  </si>
  <si>
    <t>RWAH</t>
  </si>
  <si>
    <t>roots_dry_weight_harvest</t>
  </si>
  <si>
    <t>Tiller number per area at maturity</t>
  </si>
  <si>
    <t>TnoAM</t>
  </si>
  <si>
    <t>tiller_number_maturity</t>
  </si>
  <si>
    <t>Grain moisture at maturity</t>
  </si>
  <si>
    <t>GWPCM</t>
  </si>
  <si>
    <t>grain_moisture_maturity</t>
  </si>
  <si>
    <t>Grain N concentration at maturity</t>
  </si>
  <si>
    <t>GNPCM</t>
  </si>
  <si>
    <t>grain_N_conc_maturity</t>
  </si>
  <si>
    <t>HDATE</t>
  </si>
  <si>
    <t>Root nitrogen amount at harvest</t>
  </si>
  <si>
    <t>Stem N at maturity</t>
  </si>
  <si>
    <t>Vegetative (leaf+stem) N at maturity</t>
  </si>
  <si>
    <t>Vegetative (leaf+stem) dry wt, maturity</t>
  </si>
  <si>
    <t>RNAH</t>
  </si>
  <si>
    <t>SNAM</t>
  </si>
  <si>
    <t>VNAM</t>
  </si>
  <si>
    <t>root_N_at_harvest</t>
  </si>
  <si>
    <t>stem_N_at_maturity</t>
  </si>
  <si>
    <t>veg_N_at_maturity</t>
  </si>
  <si>
    <t>phenology</t>
  </si>
  <si>
    <t>Canopy structure</t>
  </si>
  <si>
    <t>Grain quality</t>
  </si>
  <si>
    <t>Grain yield</t>
  </si>
  <si>
    <t>Yield components</t>
  </si>
  <si>
    <t>N amount in plant parts</t>
  </si>
  <si>
    <t>Dry mass in plant parts</t>
  </si>
  <si>
    <t>Carbohydrate in stem</t>
  </si>
  <si>
    <t>CSPCD</t>
  </si>
  <si>
    <t>stem_carbohydrate_conc</t>
  </si>
  <si>
    <t>PAR absorbed</t>
  </si>
  <si>
    <t>LAPCD</t>
  </si>
  <si>
    <t>PAR_absorbed</t>
  </si>
  <si>
    <t>g/[plant]</t>
  </si>
  <si>
    <t>evapotrans_cumul_matur</t>
  </si>
  <si>
    <t>ETCM</t>
  </si>
  <si>
    <t>Evapotranspiration, cumulative to end of season</t>
  </si>
  <si>
    <t>evapotrans_cumul_pl_harv</t>
  </si>
  <si>
    <t>ETCP</t>
  </si>
  <si>
    <t>Evapotranspiration, cumulative from planting to harvest</t>
  </si>
  <si>
    <t>transpirat_cumul_matur</t>
  </si>
  <si>
    <t>EPCM</t>
  </si>
  <si>
    <t>Transpiration, cumulative to end of season</t>
  </si>
  <si>
    <t>transpirat_cumul_pl_harv</t>
  </si>
  <si>
    <t>EPCP</t>
  </si>
  <si>
    <t>Transpiration, cumulative from planting to harvest</t>
  </si>
  <si>
    <t>transpiration_cumulative</t>
  </si>
  <si>
    <t>EPAC</t>
  </si>
  <si>
    <t>Transpiration, cumulative over season</t>
  </si>
  <si>
    <t>soil_evap_cumul_matur</t>
  </si>
  <si>
    <t>ESCM</t>
  </si>
  <si>
    <t>Evaporation,soil, cumulative to end of season</t>
  </si>
  <si>
    <t>soil_evap_cumul_pl_matur</t>
  </si>
  <si>
    <t>ESCP</t>
  </si>
  <si>
    <t>Evaporation,soil, cumulative from planting to harvest</t>
  </si>
  <si>
    <t>runoff_season</t>
  </si>
  <si>
    <t>ROCM</t>
  </si>
  <si>
    <t>Runoff, season total</t>
  </si>
  <si>
    <t>drainage_over_season</t>
  </si>
  <si>
    <t>DRCM</t>
  </si>
  <si>
    <t>Drainage,season</t>
  </si>
  <si>
    <t>degree_C</t>
  </si>
  <si>
    <t>root_length</t>
  </si>
  <si>
    <t>RLAD</t>
  </si>
  <si>
    <t>Root length</t>
  </si>
  <si>
    <t>cm/cm2</t>
  </si>
  <si>
    <t>root_length/weight</t>
  </si>
  <si>
    <t>RLWD</t>
  </si>
  <si>
    <t>Root length to root weight</t>
  </si>
  <si>
    <t>cm/g</t>
  </si>
  <si>
    <t>root_weight/length</t>
  </si>
  <si>
    <t>RWLD</t>
  </si>
  <si>
    <t>Root weight/length</t>
  </si>
  <si>
    <t>g/cm</t>
  </si>
  <si>
    <t>root_senesced_dry_weight</t>
  </si>
  <si>
    <t>RSPD</t>
  </si>
  <si>
    <t>Root senesced dry weight</t>
  </si>
  <si>
    <t>dead_canopy_dry_wt</t>
  </si>
  <si>
    <t>CDAD</t>
  </si>
  <si>
    <t>Dead canopy dry weight</t>
  </si>
  <si>
    <t>dead_material_dry_weight</t>
  </si>
  <si>
    <t>DWAD</t>
  </si>
  <si>
    <t>Dead material dry weight</t>
  </si>
  <si>
    <t>dead_root_dry_weight</t>
  </si>
  <si>
    <t>RDAD</t>
  </si>
  <si>
    <t>Dead root dry weight</t>
  </si>
  <si>
    <t>root_dry_weight</t>
  </si>
  <si>
    <t>RWAD</t>
  </si>
  <si>
    <t>Root dry weight</t>
  </si>
  <si>
    <t>shoot_weight</t>
  </si>
  <si>
    <t>SHWAD</t>
  </si>
  <si>
    <t>Mass of shoot (leaf + stem) at a given day</t>
  </si>
  <si>
    <t>root_depth</t>
  </si>
  <si>
    <t>RDPD</t>
  </si>
  <si>
    <t>Root depth, maximum extent at date</t>
  </si>
  <si>
    <t>ear_area_index</t>
  </si>
  <si>
    <t>EAID</t>
  </si>
  <si>
    <t>Ear area index</t>
  </si>
  <si>
    <t>stem_area_index</t>
  </si>
  <si>
    <t>SAID</t>
  </si>
  <si>
    <t>Stem area index</t>
  </si>
  <si>
    <t>leaf_ar_index_live_dead</t>
  </si>
  <si>
    <t>TAID</t>
  </si>
  <si>
    <t>Leaf area index (live+dead)</t>
  </si>
  <si>
    <t>plant_density</t>
  </si>
  <si>
    <t>PLPAD</t>
  </si>
  <si>
    <t>Plant density on sampling date</t>
  </si>
  <si>
    <t>ear_length</t>
  </si>
  <si>
    <t>ELAD</t>
  </si>
  <si>
    <t>Ear length</t>
  </si>
  <si>
    <t>grain_number_per_plant</t>
  </si>
  <si>
    <t>GnoPD</t>
  </si>
  <si>
    <t>Grain number per plant</t>
  </si>
  <si>
    <t>number/plant</t>
  </si>
  <si>
    <t>spikelet_number</t>
  </si>
  <si>
    <t>SPnoP</t>
  </si>
  <si>
    <t>Spikelet number</t>
  </si>
  <si>
    <t>grain_number_per_ear</t>
  </si>
  <si>
    <t>GnoED</t>
  </si>
  <si>
    <t>Grain number per ear</t>
  </si>
  <si>
    <t>number/ear</t>
  </si>
  <si>
    <t>chaff_N_concentration</t>
  </si>
  <si>
    <t>CHNPC</t>
  </si>
  <si>
    <t>Chaff N concentration</t>
  </si>
  <si>
    <t>tops_N_concentration</t>
  </si>
  <si>
    <t>CNPCD</t>
  </si>
  <si>
    <t>Tops (i.e., canopy) N concentration</t>
  </si>
  <si>
    <t>grain_protein_concentration</t>
  </si>
  <si>
    <t>GPRPCD</t>
  </si>
  <si>
    <t>Grain protein concentration</t>
  </si>
  <si>
    <t>leaf_N_concentration</t>
  </si>
  <si>
    <t>LNPCD</t>
  </si>
  <si>
    <t>Leaf N concentration</t>
  </si>
  <si>
    <t>root_N_concentration</t>
  </si>
  <si>
    <t>RNPCD</t>
  </si>
  <si>
    <t>Root N concentration on sampling day</t>
  </si>
  <si>
    <t>veg_stem_leaf_N_conc</t>
  </si>
  <si>
    <t>VNPCD</t>
  </si>
  <si>
    <t>Veg (stem+leaf) N concentration</t>
  </si>
  <si>
    <t>vegetative_N_content</t>
  </si>
  <si>
    <t>VNAD</t>
  </si>
  <si>
    <t>Veg (stem+leaf) N</t>
  </si>
  <si>
    <t>chaff_N_content</t>
  </si>
  <si>
    <t>CHNAD</t>
  </si>
  <si>
    <t>Chaff N</t>
  </si>
  <si>
    <t>root_N</t>
  </si>
  <si>
    <t>RNAD</t>
  </si>
  <si>
    <t>Root N on sampling day</t>
  </si>
  <si>
    <t>drainage_cumulative</t>
  </si>
  <si>
    <t>DRNC</t>
  </si>
  <si>
    <t>Drainage, cumulative</t>
  </si>
  <si>
    <t>soil_evap_cumulative</t>
  </si>
  <si>
    <t>ESAC</t>
  </si>
  <si>
    <t>Evaporation,soil, cumulative</t>
  </si>
  <si>
    <t>evapotransp_cumulative</t>
  </si>
  <si>
    <t>ETAC</t>
  </si>
  <si>
    <t>Evapotranspiration, cumulative over season</t>
  </si>
  <si>
    <t>runoff_cumulative</t>
  </si>
  <si>
    <t>ROFC</t>
  </si>
  <si>
    <t>Runoff, cumulative</t>
  </si>
  <si>
    <t>transpiration_daily</t>
  </si>
  <si>
    <t>EPAD</t>
  </si>
  <si>
    <t>Transpiration (evaporation from plant), daily</t>
  </si>
  <si>
    <t>soil_evaporation_daily</t>
  </si>
  <si>
    <t>ESAD</t>
  </si>
  <si>
    <t>Evaporation, soil, daily</t>
  </si>
  <si>
    <t>evapotranspiration_daily</t>
  </si>
  <si>
    <t>ETAD</t>
  </si>
  <si>
    <t>Evapotranspiration</t>
  </si>
  <si>
    <t>runoff_surface</t>
  </si>
  <si>
    <t>ROFD</t>
  </si>
  <si>
    <t>Runoff, surface</t>
  </si>
  <si>
    <t>root_length_dens_lyr</t>
  </si>
  <si>
    <t>RLDLD</t>
  </si>
  <si>
    <t>Root length_density in a soil layer</t>
  </si>
  <si>
    <t>cm/cm3</t>
  </si>
  <si>
    <t>root_mass_dens_lyr</t>
  </si>
  <si>
    <t>RMDLD</t>
  </si>
  <si>
    <t>Root mass density in a soil layer</t>
  </si>
  <si>
    <t>PAR_interception-daily</t>
  </si>
  <si>
    <t>LIPCD</t>
  </si>
  <si>
    <t>PAR (light) interception</t>
  </si>
  <si>
    <t>PAR_intercepted_noon</t>
  </si>
  <si>
    <t>LIPCN</t>
  </si>
  <si>
    <t>PAR (light) noon interception</t>
  </si>
  <si>
    <t>canopy_temp_daily_avg</t>
  </si>
  <si>
    <t>TGAV</t>
  </si>
  <si>
    <t>Temperature, daily canopy average</t>
  </si>
  <si>
    <t>temperature_noon_canopy</t>
  </si>
  <si>
    <t>TGNN</t>
  </si>
  <si>
    <t>Temperature, noon canopy</t>
  </si>
  <si>
    <r>
      <t>Linkages to the metadata table are denoted with a “</t>
    </r>
    <r>
      <rPr>
        <sz val="11"/>
        <color rgb="FFFF0000"/>
        <rFont val="Calibri"/>
        <family val="2"/>
        <scheme val="minor"/>
      </rPr>
      <t>link:&lt;variable name&gt;</t>
    </r>
    <r>
      <rPr>
        <sz val="11"/>
        <color rgb="FF1F497D"/>
        <rFont val="Calibri"/>
        <family val="2"/>
        <scheme val="minor"/>
      </rPr>
      <t>”. There must be at least one linkage from each table to the metadata table. For each table the linkage should be the first column.</t>
    </r>
  </si>
  <si>
    <t>Root</t>
  </si>
  <si>
    <t>Canopy temperature</t>
  </si>
  <si>
    <t>PAR</t>
  </si>
  <si>
    <t>Roots</t>
  </si>
  <si>
    <t>Nitrogen</t>
  </si>
  <si>
    <t>Water</t>
  </si>
  <si>
    <t>Water use</t>
  </si>
  <si>
    <t>Stem carbohydrates</t>
  </si>
  <si>
    <t>%N in plant parts</t>
  </si>
  <si>
    <t>sqoln</t>
  </si>
  <si>
    <t>sqsoi</t>
  </si>
  <si>
    <t>SOIL_ID</t>
  </si>
  <si>
    <t>soil_profile_ID</t>
  </si>
  <si>
    <t>Soil profile identifier</t>
  </si>
  <si>
    <t>Z49D</t>
  </si>
  <si>
    <t>zadoks_49_growth_stage</t>
  </si>
  <si>
    <t>Growth stage date, Zadoks 49</t>
  </si>
  <si>
    <t>Obs_soil_water_n</t>
  </si>
  <si>
    <t>SLLT</t>
  </si>
  <si>
    <t>soil_layer_top_depth</t>
  </si>
  <si>
    <t>Soil layer top depth</t>
  </si>
  <si>
    <t>Residue</t>
  </si>
  <si>
    <t>Locally used ID for experiment</t>
  </si>
  <si>
    <t>Objectives of the study</t>
  </si>
  <si>
    <t>General description of experiment. Can include noteworthy events, findings, etc.</t>
  </si>
  <si>
    <t>Experimental factor combinations</t>
  </si>
  <si>
    <t>General notes on execution of experiment</t>
  </si>
  <si>
    <t>General type of experiment</t>
  </si>
  <si>
    <t>Type of site, e.g., station, on-farm</t>
  </si>
  <si>
    <t>Whether managed by researchers, producers</t>
  </si>
  <si>
    <t>Data license name and url</t>
  </si>
  <si>
    <t>Distribution limitations for the data set</t>
  </si>
  <si>
    <t>Funding source(s) for this data set</t>
  </si>
  <si>
    <t>Date the file was first created</t>
  </si>
  <si>
    <t>Date the file was last revised</t>
  </si>
  <si>
    <t>Notes describing reasons for the revision</t>
  </si>
  <si>
    <t>id of user who uploaded data (typically email address)</t>
  </si>
  <si>
    <t>Name of researchers involved with the experiment(s) or data</t>
  </si>
  <si>
    <t>Additional persons involved with the experiment(s)</t>
  </si>
  <si>
    <t>Role of researcher in experiment or dataset preparation</t>
  </si>
  <si>
    <t>Mailing address of researcher</t>
  </si>
  <si>
    <t>Links to institution associated w person</t>
  </si>
  <si>
    <t>E-mail address of researcher</t>
  </si>
  <si>
    <t>Names of participating institutions</t>
  </si>
  <si>
    <t>Type of participating institutions</t>
  </si>
  <si>
    <t>URL for location of digital document</t>
  </si>
  <si>
    <t>Digital_object_identifier according to international standard (DOI)</t>
  </si>
  <si>
    <t>TRDATE</t>
  </si>
  <si>
    <t>transplant_date</t>
  </si>
  <si>
    <t>Transplant date</t>
  </si>
  <si>
    <t>PLTRno</t>
  </si>
  <si>
    <t>plot_row_number</t>
  </si>
  <si>
    <t>Plot row number for single plot or treatment</t>
  </si>
  <si>
    <t>PLTnoR</t>
  </si>
  <si>
    <t>plant_number_row</t>
  </si>
  <si>
    <t>Plant number in a row</t>
  </si>
  <si>
    <t>Non-ICASA variable</t>
  </si>
  <si>
    <t>PLRD</t>
  </si>
  <si>
    <t>row_direction</t>
  </si>
  <si>
    <t>Row direction, degrees from N</t>
  </si>
  <si>
    <t>arc_degrees</t>
  </si>
  <si>
    <t>PLSP</t>
  </si>
  <si>
    <t>plant_spacing</t>
  </si>
  <si>
    <t>Spacing of plants in a row</t>
  </si>
  <si>
    <t>Run (comment)</t>
  </si>
  <si>
    <t>ICTL</t>
  </si>
  <si>
    <t>SATL</t>
  </si>
  <si>
    <t>Soil layer depth to upper boundary of sample (top)</t>
  </si>
  <si>
    <t>Environmental modifications date</t>
  </si>
  <si>
    <t>Environmental modific.code, CO2</t>
  </si>
  <si>
    <t>Environmental modification, CO2</t>
  </si>
  <si>
    <t>Environmental modific.code, rain</t>
  </si>
  <si>
    <t>Environmental modification,rain</t>
  </si>
  <si>
    <t>SQ files</t>
  </si>
  <si>
    <t>Requirement / priority for crop models</t>
  </si>
  <si>
    <t>distrib_restrictions_wst</t>
  </si>
  <si>
    <t>WST_DISTRIB</t>
  </si>
  <si>
    <t>Distribution limitations for the weather data set</t>
  </si>
  <si>
    <t>License associated with weather data</t>
  </si>
  <si>
    <t>weather_license</t>
  </si>
  <si>
    <t>wst_license</t>
  </si>
  <si>
    <t>ISO 8-digit: YYY-MM-DD</t>
  </si>
  <si>
    <t>weather_first_day</t>
  </si>
  <si>
    <t>weather_last_day</t>
  </si>
  <si>
    <t>WTHFD</t>
  </si>
  <si>
    <t>WTHLD</t>
  </si>
  <si>
    <t>weather_file</t>
  </si>
  <si>
    <t>WTH_DATASET</t>
  </si>
  <si>
    <t>Weather dataset containing relevant data</t>
  </si>
  <si>
    <t>First day of weather record in weather dataset</t>
  </si>
  <si>
    <t>Last day of weather record in weather dataset</t>
  </si>
  <si>
    <t>Correspond to SQ weather file name</t>
  </si>
  <si>
    <t>Correspond to SQ site name if WST_NAME not given</t>
  </si>
  <si>
    <t>Universita degli Studi di Sassari</t>
  </si>
  <si>
    <t>ET001</t>
  </si>
  <si>
    <t>Italy</t>
  </si>
  <si>
    <t>Oristano</t>
  </si>
  <si>
    <t>Santa_Lucia</t>
  </si>
  <si>
    <t>300_1</t>
  </si>
  <si>
    <t>hybrid_sowingDate</t>
  </si>
  <si>
    <t>300_2</t>
  </si>
  <si>
    <t>300_3</t>
  </si>
  <si>
    <t>500_1</t>
  </si>
  <si>
    <t>500_2</t>
  </si>
  <si>
    <t>500_3</t>
  </si>
  <si>
    <t>600_1</t>
  </si>
  <si>
    <t>600_2</t>
  </si>
  <si>
    <t>600_3</t>
  </si>
  <si>
    <t>700_1</t>
  </si>
  <si>
    <t>700_2</t>
  </si>
  <si>
    <t>700_3</t>
  </si>
  <si>
    <t>400_1</t>
  </si>
  <si>
    <t>400_2</t>
  </si>
  <si>
    <t>400_3</t>
  </si>
  <si>
    <t>800_1</t>
  </si>
  <si>
    <t>800_2</t>
  </si>
  <si>
    <t>800_3</t>
  </si>
  <si>
    <t>MAZ</t>
  </si>
  <si>
    <t>PR36B08</t>
  </si>
  <si>
    <t>PR33M15</t>
  </si>
  <si>
    <t>P1501</t>
  </si>
  <si>
    <t>PR31Y43</t>
  </si>
  <si>
    <t>PR35F38</t>
  </si>
  <si>
    <t>P2948W</t>
  </si>
  <si>
    <t>tops_dry_weight_milkstage</t>
  </si>
  <si>
    <t>CWAMS</t>
  </si>
  <si>
    <t>stem_dry_weight_maturity</t>
  </si>
  <si>
    <t>SWAM</t>
  </si>
  <si>
    <t>FIR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</si>
</sst>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000"/>
    <numFmt numFmtId="166" formatCode="0.0000"/>
    <numFmt numFmtId="167" formatCode="0.0"/>
    <numFmt numFmtId="168" formatCode="d/mm/yyyy;@"/>
  </numFmts>
  <fonts count="32" x14ac:knownFonts="1">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u/>
      <sz val="10"/>
      <color indexed="12"/>
      <name val="Arial"/>
      <family val="2"/>
    </font>
    <font>
      <sz val="10"/>
      <name val="Arial"/>
      <family val="2"/>
    </font>
    <font>
      <sz val="11"/>
      <color rgb="FFFF0000"/>
      <name val="Calibri"/>
      <family val="2"/>
      <scheme val="minor"/>
    </font>
    <font>
      <sz val="11"/>
      <color rgb="FF000000"/>
      <name val="Arial"/>
      <family val="2"/>
    </font>
    <font>
      <u/>
      <sz val="11"/>
      <color theme="10"/>
      <name val="Calibri"/>
      <family val="2"/>
      <scheme val="minor"/>
    </font>
    <font>
      <b/>
      <sz val="11"/>
      <color theme="3"/>
      <name val="Arial"/>
      <family val="2"/>
    </font>
    <font>
      <sz val="12"/>
      <color theme="1"/>
      <name val="Calibri"/>
      <family val="2"/>
      <scheme val="minor"/>
    </font>
    <font>
      <sz val="11"/>
      <color rgb="FF1F497D"/>
      <name val="Calibri"/>
      <family val="2"/>
      <scheme val="minor"/>
    </font>
    <font>
      <sz val="11"/>
      <color theme="1"/>
      <name val="Arial"/>
      <family val="2"/>
    </font>
    <font>
      <b/>
      <sz val="11"/>
      <color rgb="FF000000"/>
      <name val="Arial"/>
      <family val="2"/>
    </font>
    <font>
      <b/>
      <sz val="11"/>
      <color theme="1"/>
      <name val="Arial"/>
      <family val="2"/>
    </font>
    <font>
      <b/>
      <sz val="11"/>
      <name val="Arial"/>
      <family val="2"/>
    </font>
    <font>
      <sz val="11"/>
      <name val="Arial"/>
      <family val="2"/>
    </font>
    <font>
      <u/>
      <sz val="11"/>
      <color theme="10"/>
      <name val="Arial"/>
      <family val="2"/>
    </font>
    <font>
      <sz val="11"/>
      <color rgb="FF333333"/>
      <name val="Arial"/>
      <family val="2"/>
    </font>
    <font>
      <b/>
      <sz val="11"/>
      <color rgb="FF333333"/>
      <name val="Arial"/>
      <family val="2"/>
    </font>
    <font>
      <b/>
      <sz val="11"/>
      <color rgb="FFFF0000"/>
      <name val="Arial"/>
      <family val="2"/>
    </font>
    <font>
      <sz val="11"/>
      <color theme="3"/>
      <name val="Arial"/>
      <family val="2"/>
    </font>
    <font>
      <sz val="9"/>
      <color indexed="81"/>
      <name val="Tahoma"/>
      <family val="2"/>
    </font>
    <font>
      <sz val="11"/>
      <color rgb="FFFFC000"/>
      <name val="Calibri"/>
      <family val="2"/>
      <scheme val="minor"/>
    </font>
    <font>
      <sz val="11"/>
      <color rgb="FFFFFF00"/>
      <name val="Calibri"/>
      <family val="2"/>
      <scheme val="minor"/>
    </font>
    <font>
      <sz val="11"/>
      <color rgb="FFFF0000"/>
      <name val="Arial"/>
      <family val="2"/>
    </font>
    <font>
      <sz val="11"/>
      <color theme="0" tint="-0.34998626667073579"/>
      <name val="Arial"/>
      <family val="2"/>
    </font>
    <font>
      <sz val="11"/>
      <color theme="1"/>
      <name val="Calibri"/>
      <family val="2"/>
      <scheme val="minor"/>
    </font>
    <font>
      <sz val="10"/>
      <color theme="1"/>
      <name val="Calibri"/>
      <family val="2"/>
      <scheme val="minor"/>
    </font>
    <font>
      <sz val="10"/>
      <color rgb="FF000000"/>
      <name val="Arial"/>
      <family val="2"/>
    </font>
    <font>
      <sz val="10"/>
      <color theme="1"/>
      <name val="Arial"/>
      <family val="2"/>
    </font>
    <font>
      <b/>
      <sz val="10"/>
      <color rgb="FFFF0000"/>
      <name val="Arial"/>
      <family val="2"/>
    </font>
  </fonts>
  <fills count="12">
    <fill>
      <patternFill patternType="none"/>
    </fill>
    <fill>
      <patternFill patternType="gray125"/>
    </fill>
    <fill>
      <patternFill patternType="solid">
        <fgColor theme="9" tint="0.39997558519241921"/>
        <bgColor indexed="64"/>
      </patternFill>
    </fill>
    <fill>
      <patternFill patternType="solid">
        <fgColor rgb="FFF0F0F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FF9999"/>
        <bgColor indexed="64"/>
      </patternFill>
    </fill>
    <fill>
      <patternFill patternType="solid">
        <fgColor theme="7" tint="0.39997558519241921"/>
        <bgColor indexed="64"/>
      </patternFill>
    </fill>
    <fill>
      <patternFill patternType="solid">
        <fgColor rgb="FFFFFF00"/>
        <bgColor indexed="64"/>
      </patternFill>
    </fill>
  </fills>
  <borders count="19">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style="medium">
        <color rgb="FFDDDDDD"/>
      </bottom>
      <diagonal/>
    </border>
    <border>
      <left/>
      <right/>
      <top/>
      <bottom style="medium">
        <color indexed="64"/>
      </bottom>
      <diagonal/>
    </border>
    <border>
      <left style="medium">
        <color rgb="FFDDDDDD"/>
      </left>
      <right/>
      <top/>
      <bottom/>
      <diagonal/>
    </border>
    <border>
      <left/>
      <right/>
      <top/>
      <bottom style="thin">
        <color indexed="64"/>
      </bottom>
      <diagonal/>
    </border>
    <border>
      <left/>
      <right/>
      <top style="medium">
        <color indexed="64"/>
      </top>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4" fillId="0" borderId="0" applyNumberFormat="0" applyFill="0" applyBorder="0" applyAlignment="0" applyProtection="0">
      <alignment vertical="top"/>
      <protection locked="0"/>
    </xf>
    <xf numFmtId="0" fontId="5" fillId="0" borderId="0"/>
    <xf numFmtId="0" fontId="8" fillId="0" borderId="0" applyNumberFormat="0" applyFill="0" applyBorder="0" applyAlignment="0" applyProtection="0"/>
    <xf numFmtId="164" fontId="27" fillId="0" borderId="0"/>
  </cellStyleXfs>
  <cellXfs count="412">
    <xf numFmtId="0" fontId="0" fillId="0" borderId="0" xfId="0"/>
    <xf numFmtId="0" fontId="0" fillId="0" borderId="0" xfId="0" applyFill="1" applyBorder="1"/>
    <xf numFmtId="164" fontId="0" fillId="0" borderId="0" xfId="0" applyNumberFormat="1" applyFill="1"/>
    <xf numFmtId="0" fontId="0" fillId="0" borderId="0" xfId="0" applyFill="1"/>
    <xf numFmtId="0" fontId="0" fillId="0" borderId="0" xfId="0" applyBorder="1"/>
    <xf numFmtId="164" fontId="0" fillId="0" borderId="0" xfId="0" applyNumberFormat="1"/>
    <xf numFmtId="0" fontId="0" fillId="0" borderId="0" xfId="0" applyAlignment="1">
      <alignment horizontal="right"/>
    </xf>
    <xf numFmtId="0" fontId="0" fillId="0" borderId="0" xfId="0" applyFont="1" applyFill="1" applyBorder="1"/>
    <xf numFmtId="0" fontId="0" fillId="0" borderId="0" xfId="0" applyFont="1" applyFill="1" applyBorder="1" applyAlignment="1">
      <alignment horizontal="left"/>
    </xf>
    <xf numFmtId="0" fontId="0" fillId="0" borderId="0" xfId="0" applyFont="1" applyFill="1" applyBorder="1" applyAlignment="1">
      <alignment horizontal="right"/>
    </xf>
    <xf numFmtId="0" fontId="0" fillId="0" borderId="0" xfId="0" applyFont="1" applyFill="1" applyAlignment="1">
      <alignment horizontal="right"/>
    </xf>
    <xf numFmtId="0" fontId="0" fillId="0" borderId="0" xfId="0" applyFill="1" applyBorder="1" applyAlignment="1">
      <alignment wrapText="1"/>
    </xf>
    <xf numFmtId="0" fontId="3" fillId="0" borderId="0" xfId="0" applyFont="1" applyFill="1" applyBorder="1"/>
    <xf numFmtId="0" fontId="0" fillId="0" borderId="0" xfId="0" applyFill="1" applyBorder="1" applyAlignment="1">
      <alignment horizontal="center"/>
    </xf>
    <xf numFmtId="164" fontId="3" fillId="0" borderId="0" xfId="0" applyNumberFormat="1" applyFont="1" applyFill="1"/>
    <xf numFmtId="0" fontId="3" fillId="0" borderId="0" xfId="0" applyFont="1" applyFill="1"/>
    <xf numFmtId="0" fontId="0" fillId="0" borderId="0" xfId="0" applyFill="1" applyBorder="1" applyAlignment="1">
      <alignment horizontal="right" wrapText="1"/>
    </xf>
    <xf numFmtId="0" fontId="6" fillId="0" borderId="0" xfId="0" applyFont="1" applyFill="1" applyBorder="1"/>
    <xf numFmtId="0" fontId="3" fillId="0" borderId="0" xfId="0" applyFont="1" applyFill="1" applyBorder="1" applyAlignment="1">
      <alignment horizontal="left"/>
    </xf>
    <xf numFmtId="165" fontId="0" fillId="0" borderId="0" xfId="0" applyNumberFormat="1"/>
    <xf numFmtId="165" fontId="3" fillId="0" borderId="0" xfId="0" applyNumberFormat="1" applyFont="1" applyFill="1" applyBorder="1"/>
    <xf numFmtId="0" fontId="7" fillId="0" borderId="0" xfId="0" applyFont="1" applyFill="1" applyBorder="1" applyAlignment="1">
      <alignment vertical="center" wrapText="1"/>
    </xf>
    <xf numFmtId="164" fontId="3" fillId="0" borderId="0" xfId="0" applyNumberFormat="1" applyFont="1" applyFill="1" applyBorder="1"/>
    <xf numFmtId="0" fontId="5" fillId="0" borderId="0" xfId="2"/>
    <xf numFmtId="0" fontId="2" fillId="2" borderId="0" xfId="0" applyFont="1" applyFill="1" applyAlignment="1">
      <alignment vertical="top"/>
    </xf>
    <xf numFmtId="0" fontId="1" fillId="0" borderId="0" xfId="0" applyFont="1" applyAlignment="1">
      <alignment vertical="top"/>
    </xf>
    <xf numFmtId="0" fontId="0" fillId="0" borderId="0" xfId="0" applyAlignment="1">
      <alignment vertical="top"/>
    </xf>
    <xf numFmtId="0" fontId="0" fillId="0" borderId="0" xfId="0" applyBorder="1" applyAlignment="1">
      <alignment wrapText="1"/>
    </xf>
    <xf numFmtId="0" fontId="9" fillId="4" borderId="0" xfId="0" applyFont="1" applyFill="1"/>
    <xf numFmtId="2" fontId="3" fillId="0" borderId="0" xfId="0" applyNumberFormat="1" applyFont="1" applyFill="1" applyBorder="1"/>
    <xf numFmtId="165" fontId="0" fillId="0" borderId="0" xfId="0" applyNumberFormat="1" applyFont="1" applyFill="1" applyBorder="1"/>
    <xf numFmtId="0" fontId="0" fillId="0" borderId="0" xfId="0" applyFill="1" applyAlignment="1">
      <alignment vertical="top" wrapText="1"/>
    </xf>
    <xf numFmtId="2" fontId="3" fillId="0" borderId="0" xfId="0" applyNumberFormat="1" applyFont="1" applyFill="1" applyBorder="1" applyAlignment="1">
      <alignment horizontal="center"/>
    </xf>
    <xf numFmtId="164" fontId="0" fillId="0" borderId="0" xfId="0" applyNumberFormat="1" applyFill="1" applyBorder="1"/>
    <xf numFmtId="2" fontId="0" fillId="0" borderId="0" xfId="0" applyNumberFormat="1" applyFill="1" applyBorder="1"/>
    <xf numFmtId="0" fontId="3" fillId="0" borderId="0" xfId="0" applyFont="1" applyFill="1" applyAlignment="1">
      <alignment horizontal="right"/>
    </xf>
    <xf numFmtId="0" fontId="0" fillId="0" borderId="0" xfId="0" applyFill="1" applyAlignment="1">
      <alignment vertical="top"/>
    </xf>
    <xf numFmtId="0" fontId="0" fillId="0" borderId="0" xfId="0" applyFont="1" applyAlignment="1">
      <alignment horizontal="left" vertical="top" wrapText="1"/>
    </xf>
    <xf numFmtId="0" fontId="0" fillId="0" borderId="0" xfId="0" applyAlignment="1">
      <alignment vertical="top" wrapText="1"/>
    </xf>
    <xf numFmtId="2" fontId="0" fillId="0" borderId="0" xfId="0" applyNumberFormat="1"/>
    <xf numFmtId="2" fontId="5" fillId="0" borderId="0" xfId="0" applyNumberFormat="1" applyFont="1"/>
    <xf numFmtId="1" fontId="0" fillId="0" borderId="0" xfId="0" applyNumberFormat="1"/>
    <xf numFmtId="1" fontId="5" fillId="0" borderId="0" xfId="0" applyNumberFormat="1" applyFont="1"/>
    <xf numFmtId="0" fontId="7" fillId="0" borderId="0" xfId="0" applyFont="1"/>
    <xf numFmtId="0" fontId="12" fillId="0" borderId="0" xfId="0" applyFont="1"/>
    <xf numFmtId="0" fontId="0" fillId="2" borderId="0" xfId="0" applyFill="1" applyAlignment="1">
      <alignment vertical="top" wrapText="1"/>
    </xf>
    <xf numFmtId="0" fontId="1" fillId="0" borderId="0" xfId="0" applyFont="1" applyAlignment="1">
      <alignment vertical="top" wrapText="1"/>
    </xf>
    <xf numFmtId="2" fontId="0" fillId="0" borderId="0" xfId="0" applyNumberFormat="1" applyBorder="1"/>
    <xf numFmtId="0" fontId="7" fillId="0" borderId="3" xfId="0" applyFont="1" applyBorder="1"/>
    <xf numFmtId="0" fontId="7" fillId="0" borderId="0" xfId="0" applyFont="1" applyBorder="1"/>
    <xf numFmtId="0" fontId="7" fillId="0" borderId="0" xfId="0" applyFont="1" applyBorder="1" applyAlignment="1">
      <alignment vertical="center" wrapText="1"/>
    </xf>
    <xf numFmtId="0" fontId="7" fillId="0" borderId="3" xfId="0" applyFont="1" applyBorder="1" applyAlignment="1">
      <alignment vertical="center" wrapText="1"/>
    </xf>
    <xf numFmtId="165" fontId="0" fillId="0" borderId="0" xfId="0" applyNumberFormat="1" applyBorder="1"/>
    <xf numFmtId="0" fontId="12" fillId="0" borderId="3" xfId="0" applyFont="1" applyBorder="1"/>
    <xf numFmtId="0" fontId="12" fillId="0" borderId="0" xfId="0" applyFont="1" applyBorder="1"/>
    <xf numFmtId="0" fontId="12" fillId="0" borderId="0" xfId="0" applyFont="1" applyFill="1" applyBorder="1" applyAlignment="1">
      <alignment horizontal="left"/>
    </xf>
    <xf numFmtId="0" fontId="12" fillId="0" borderId="0" xfId="0" applyFont="1" applyFill="1" applyBorder="1" applyAlignment="1">
      <alignment horizontal="left" wrapText="1"/>
    </xf>
    <xf numFmtId="0" fontId="16" fillId="0" borderId="0" xfId="0" applyFont="1" applyFill="1" applyBorder="1" applyAlignment="1">
      <alignment horizontal="left" wrapText="1"/>
    </xf>
    <xf numFmtId="0" fontId="12" fillId="0" borderId="3" xfId="0" applyFont="1" applyFill="1" applyBorder="1" applyAlignment="1">
      <alignment horizontal="left"/>
    </xf>
    <xf numFmtId="0" fontId="12" fillId="0" borderId="3" xfId="0" applyFont="1" applyFill="1" applyBorder="1"/>
    <xf numFmtId="0" fontId="12" fillId="0" borderId="0" xfId="0" applyFont="1" applyFill="1" applyBorder="1"/>
    <xf numFmtId="0" fontId="16" fillId="0" borderId="0" xfId="0" applyFont="1" applyFill="1"/>
    <xf numFmtId="0" fontId="16" fillId="0" borderId="0" xfId="0" applyFont="1" applyFill="1" applyBorder="1"/>
    <xf numFmtId="0" fontId="12" fillId="0" borderId="0" xfId="0" applyFont="1" applyAlignment="1">
      <alignment vertical="center" wrapText="1" readingOrder="1"/>
    </xf>
    <xf numFmtId="0" fontId="12" fillId="0" borderId="0" xfId="0" applyFont="1" applyAlignment="1"/>
    <xf numFmtId="0" fontId="18" fillId="0" borderId="0" xfId="0" applyFont="1" applyFill="1" applyBorder="1" applyAlignment="1">
      <alignment horizontal="left" vertical="top" wrapText="1"/>
    </xf>
    <xf numFmtId="0" fontId="18" fillId="0" borderId="0" xfId="0" applyFont="1" applyFill="1" applyBorder="1" applyAlignment="1">
      <alignment horizontal="left" vertical="top"/>
    </xf>
    <xf numFmtId="0" fontId="18" fillId="0" borderId="3" xfId="0" applyFont="1" applyFill="1" applyBorder="1" applyAlignment="1">
      <alignment horizontal="left" vertical="top" wrapText="1"/>
    </xf>
    <xf numFmtId="0" fontId="5" fillId="0" borderId="0" xfId="2" applyBorder="1"/>
    <xf numFmtId="2" fontId="5" fillId="0" borderId="0" xfId="2" applyNumberFormat="1" applyBorder="1"/>
    <xf numFmtId="165" fontId="5" fillId="0" borderId="0" xfId="2" applyNumberFormat="1" applyBorder="1"/>
    <xf numFmtId="165" fontId="5" fillId="0" borderId="0" xfId="0" applyNumberFormat="1" applyFont="1" applyFill="1" applyBorder="1"/>
    <xf numFmtId="0" fontId="15" fillId="0" borderId="0" xfId="0" applyFont="1" applyAlignment="1"/>
    <xf numFmtId="0" fontId="15" fillId="0" borderId="0" xfId="0" applyFont="1" applyFill="1" applyBorder="1" applyAlignment="1"/>
    <xf numFmtId="0" fontId="15" fillId="0" borderId="3" xfId="0" applyFont="1" applyFill="1" applyBorder="1" applyAlignment="1"/>
    <xf numFmtId="0" fontId="15" fillId="0" borderId="0" xfId="0" applyFont="1" applyFill="1" applyAlignment="1"/>
    <xf numFmtId="0" fontId="15" fillId="0" borderId="0" xfId="0" applyFont="1" applyBorder="1" applyAlignment="1"/>
    <xf numFmtId="0" fontId="0" fillId="0" borderId="0" xfId="0" applyFont="1" applyFill="1" applyBorder="1" applyAlignment="1">
      <alignment horizontal="left" vertical="center"/>
    </xf>
    <xf numFmtId="0" fontId="0" fillId="0" borderId="0" xfId="0" applyFont="1" applyFill="1" applyBorder="1" applyAlignment="1"/>
    <xf numFmtId="0" fontId="5" fillId="0" borderId="0" xfId="2" applyFont="1" applyFill="1" applyBorder="1" applyAlignment="1"/>
    <xf numFmtId="164" fontId="3" fillId="0" borderId="0" xfId="2" applyNumberFormat="1" applyFont="1" applyFill="1" applyBorder="1" applyAlignment="1"/>
    <xf numFmtId="0" fontId="16" fillId="0" borderId="3" xfId="0" applyFont="1" applyFill="1" applyBorder="1"/>
    <xf numFmtId="0" fontId="15" fillId="0" borderId="3" xfId="0" applyFont="1" applyBorder="1" applyAlignment="1"/>
    <xf numFmtId="0" fontId="12" fillId="0" borderId="0" xfId="0" applyFont="1" applyFill="1"/>
    <xf numFmtId="0" fontId="18" fillId="0" borderId="2" xfId="0" applyFont="1" applyFill="1" applyBorder="1" applyAlignment="1">
      <alignment horizontal="left" vertical="top" wrapText="1"/>
    </xf>
    <xf numFmtId="0" fontId="7" fillId="0" borderId="0" xfId="0" applyFont="1" applyFill="1" applyBorder="1" applyAlignment="1">
      <alignment horizontal="left" vertical="center" wrapText="1"/>
    </xf>
    <xf numFmtId="0" fontId="14" fillId="0" borderId="0" xfId="0" applyFont="1" applyBorder="1"/>
    <xf numFmtId="0" fontId="7" fillId="0" borderId="3" xfId="0" applyFont="1" applyFill="1" applyBorder="1" applyAlignment="1">
      <alignment horizontal="left" vertical="center" wrapText="1"/>
    </xf>
    <xf numFmtId="0" fontId="16" fillId="0" borderId="3" xfId="0" applyFont="1" applyFill="1" applyBorder="1" applyAlignment="1">
      <alignment horizontal="left" wrapText="1"/>
    </xf>
    <xf numFmtId="0" fontId="20" fillId="0" borderId="0" xfId="0" applyFont="1" applyBorder="1" applyAlignment="1">
      <alignment vertical="center"/>
    </xf>
    <xf numFmtId="0" fontId="15" fillId="0" borderId="0" xfId="0" applyFont="1" applyFill="1" applyBorder="1"/>
    <xf numFmtId="0" fontId="15" fillId="0" borderId="0" xfId="0" applyFont="1" applyFill="1" applyAlignment="1">
      <alignment vertical="center"/>
    </xf>
    <xf numFmtId="0" fontId="20" fillId="0" borderId="0" xfId="0" applyFont="1" applyBorder="1"/>
    <xf numFmtId="0" fontId="15" fillId="5" borderId="0" xfId="0" applyFont="1" applyFill="1" applyAlignment="1">
      <alignment vertical="center"/>
    </xf>
    <xf numFmtId="0" fontId="12" fillId="5" borderId="0" xfId="0" applyFont="1" applyFill="1"/>
    <xf numFmtId="0" fontId="16" fillId="0" borderId="0" xfId="0" applyFont="1" applyBorder="1"/>
    <xf numFmtId="0" fontId="15" fillId="0" borderId="0" xfId="0" applyFont="1" applyFill="1" applyBorder="1" applyAlignment="1">
      <alignment vertical="center"/>
    </xf>
    <xf numFmtId="0" fontId="15" fillId="0" borderId="3" xfId="0" applyFont="1" applyFill="1" applyBorder="1" applyAlignment="1">
      <alignment vertical="center"/>
    </xf>
    <xf numFmtId="0" fontId="15" fillId="0" borderId="0" xfId="0" applyFont="1" applyFill="1" applyBorder="1" applyAlignment="1">
      <alignment vertical="top" wrapText="1"/>
    </xf>
    <xf numFmtId="0" fontId="15" fillId="0" borderId="3" xfId="0" applyFont="1" applyFill="1" applyBorder="1" applyAlignment="1">
      <alignment vertical="top" wrapText="1"/>
    </xf>
    <xf numFmtId="0" fontId="15" fillId="0" borderId="2" xfId="0" applyFont="1" applyFill="1" applyBorder="1" applyAlignment="1">
      <alignment vertical="top" wrapText="1"/>
    </xf>
    <xf numFmtId="0" fontId="9" fillId="0" borderId="0" xfId="0" applyFont="1" applyFill="1"/>
    <xf numFmtId="0" fontId="7" fillId="0" borderId="0" xfId="0" applyFont="1" applyFill="1" applyBorder="1"/>
    <xf numFmtId="0" fontId="12" fillId="0" borderId="0" xfId="0" applyFont="1" applyAlignment="1">
      <alignment vertical="center" wrapText="1"/>
    </xf>
    <xf numFmtId="0" fontId="17" fillId="0" borderId="0" xfId="3" applyFont="1" applyAlignment="1">
      <alignment vertical="center" wrapText="1"/>
    </xf>
    <xf numFmtId="0" fontId="12" fillId="0" borderId="0" xfId="0" applyFont="1" applyFill="1" applyAlignment="1">
      <alignment vertical="center" wrapText="1"/>
    </xf>
    <xf numFmtId="0" fontId="17" fillId="0" borderId="0" xfId="3" applyFont="1" applyFill="1" applyAlignment="1">
      <alignment vertical="center" wrapText="1"/>
    </xf>
    <xf numFmtId="0" fontId="16" fillId="0" borderId="0" xfId="0" applyFont="1" applyFill="1" applyBorder="1" applyAlignment="1">
      <alignment horizontal="left" vertical="top" wrapText="1"/>
    </xf>
    <xf numFmtId="0" fontId="16" fillId="0" borderId="0" xfId="0" applyFont="1" applyFill="1" applyBorder="1" applyAlignment="1">
      <alignment horizontal="left" vertical="top"/>
    </xf>
    <xf numFmtId="164" fontId="15" fillId="0" borderId="0" xfId="0" applyNumberFormat="1" applyFont="1" applyFill="1" applyBorder="1" applyAlignment="1"/>
    <xf numFmtId="0" fontId="12" fillId="0" borderId="3" xfId="0" applyFont="1" applyBorder="1" applyAlignment="1">
      <alignment vertical="center" wrapText="1"/>
    </xf>
    <xf numFmtId="0" fontId="17" fillId="0" borderId="0" xfId="3" applyFont="1" applyFill="1"/>
    <xf numFmtId="0" fontId="12" fillId="0" borderId="3" xfId="0" applyFont="1" applyFill="1" applyBorder="1" applyAlignment="1">
      <alignment vertical="center" wrapText="1"/>
    </xf>
    <xf numFmtId="0" fontId="16" fillId="0" borderId="3" xfId="0" applyFont="1" applyFill="1" applyBorder="1" applyAlignment="1">
      <alignment horizontal="left" vertical="top" wrapText="1"/>
    </xf>
    <xf numFmtId="0" fontId="15" fillId="0" borderId="0" xfId="0" applyFont="1" applyAlignment="1">
      <alignment vertical="center" wrapText="1"/>
    </xf>
    <xf numFmtId="0" fontId="14" fillId="0" borderId="0" xfId="0" applyFont="1" applyAlignment="1">
      <alignment vertical="center" wrapText="1" readingOrder="1"/>
    </xf>
    <xf numFmtId="0" fontId="16" fillId="0" borderId="0" xfId="0" applyFont="1"/>
    <xf numFmtId="0" fontId="16" fillId="0" borderId="3" xfId="0" applyFont="1" applyBorder="1"/>
    <xf numFmtId="0" fontId="21" fillId="0" borderId="0" xfId="0" applyFont="1" applyFill="1" applyBorder="1"/>
    <xf numFmtId="0" fontId="9" fillId="0" borderId="0" xfId="0" applyFont="1"/>
    <xf numFmtId="0" fontId="21" fillId="0" borderId="0" xfId="0" applyFont="1"/>
    <xf numFmtId="0" fontId="9" fillId="0" borderId="3" xfId="0" applyFont="1" applyBorder="1"/>
    <xf numFmtId="0" fontId="21" fillId="0" borderId="0" xfId="0" applyFont="1" applyBorder="1"/>
    <xf numFmtId="0" fontId="21" fillId="0" borderId="3" xfId="0" applyFont="1" applyBorder="1"/>
    <xf numFmtId="0" fontId="9" fillId="3" borderId="2" xfId="0" applyFont="1" applyFill="1" applyBorder="1" applyAlignment="1">
      <alignment horizontal="left" vertical="top" wrapText="1"/>
    </xf>
    <xf numFmtId="0" fontId="9" fillId="0" borderId="0" xfId="0" applyFont="1" applyFill="1" applyBorder="1" applyAlignment="1">
      <alignment horizontal="left" vertical="top" wrapText="1"/>
    </xf>
    <xf numFmtId="0" fontId="21" fillId="0" borderId="3" xfId="0" applyFont="1" applyFill="1" applyBorder="1"/>
    <xf numFmtId="0" fontId="9" fillId="3" borderId="1" xfId="0" applyFont="1" applyFill="1" applyBorder="1" applyAlignment="1">
      <alignment horizontal="left" vertical="top" wrapText="1"/>
    </xf>
    <xf numFmtId="0" fontId="9" fillId="3" borderId="1" xfId="0" applyFont="1" applyFill="1" applyBorder="1" applyAlignment="1">
      <alignment vertical="top" wrapText="1"/>
    </xf>
    <xf numFmtId="0" fontId="9" fillId="3" borderId="1" xfId="0" applyFont="1" applyFill="1" applyBorder="1" applyAlignment="1">
      <alignment horizontal="left" vertical="top"/>
    </xf>
    <xf numFmtId="0" fontId="9" fillId="3" borderId="4" xfId="0" applyFont="1" applyFill="1" applyBorder="1" applyAlignment="1">
      <alignment horizontal="left" vertical="top" wrapText="1"/>
    </xf>
    <xf numFmtId="0" fontId="16" fillId="0" borderId="0" xfId="0" applyFont="1" applyBorder="1" applyAlignment="1">
      <alignment vertical="center"/>
    </xf>
    <xf numFmtId="0" fontId="16" fillId="0" borderId="0" xfId="0" applyFont="1" applyFill="1" applyBorder="1" applyAlignment="1">
      <alignment horizontal="left"/>
    </xf>
    <xf numFmtId="0" fontId="16" fillId="0" borderId="3" xfId="0" applyFont="1" applyFill="1" applyBorder="1" applyAlignment="1">
      <alignment horizontal="left"/>
    </xf>
    <xf numFmtId="0" fontId="1" fillId="2" borderId="3" xfId="0" applyFont="1" applyFill="1" applyBorder="1" applyAlignment="1">
      <alignment vertical="top"/>
    </xf>
    <xf numFmtId="0" fontId="1" fillId="2" borderId="0" xfId="0" applyFont="1" applyFill="1" applyBorder="1" applyAlignment="1">
      <alignment vertical="top"/>
    </xf>
    <xf numFmtId="0" fontId="0" fillId="2" borderId="0" xfId="0" applyFill="1" applyBorder="1" applyAlignment="1">
      <alignment vertical="top" wrapText="1"/>
    </xf>
    <xf numFmtId="0" fontId="12" fillId="0" borderId="5" xfId="0" applyFont="1" applyBorder="1"/>
    <xf numFmtId="0" fontId="12" fillId="0" borderId="5" xfId="0" applyFont="1" applyFill="1" applyBorder="1"/>
    <xf numFmtId="0" fontId="16" fillId="0" borderId="0" xfId="0" applyFont="1" applyFill="1" applyAlignment="1">
      <alignment vertical="center" wrapText="1" readingOrder="1"/>
    </xf>
    <xf numFmtId="0" fontId="15" fillId="0" borderId="0" xfId="0" quotePrefix="1" applyFont="1" applyFill="1" applyBorder="1" applyAlignment="1"/>
    <xf numFmtId="165" fontId="15" fillId="0" borderId="0" xfId="0" applyNumberFormat="1" applyFont="1" applyFill="1" applyBorder="1" applyAlignment="1"/>
    <xf numFmtId="0" fontId="15" fillId="0" borderId="0" xfId="0" applyFont="1" applyFill="1"/>
    <xf numFmtId="0" fontId="16" fillId="0" borderId="0" xfId="0" applyFont="1" applyFill="1" applyAlignment="1"/>
    <xf numFmtId="0" fontId="16" fillId="0" borderId="0" xfId="0" applyFont="1" applyFill="1" applyBorder="1" applyAlignment="1"/>
    <xf numFmtId="0" fontId="15" fillId="0" borderId="5" xfId="0" applyFont="1" applyFill="1" applyBorder="1" applyAlignment="1"/>
    <xf numFmtId="0" fontId="16" fillId="0" borderId="5" xfId="0" applyFont="1" applyFill="1" applyBorder="1"/>
    <xf numFmtId="0" fontId="16" fillId="0" borderId="5" xfId="0" applyFont="1" applyFill="1" applyBorder="1" applyAlignment="1">
      <alignment horizontal="left" wrapText="1"/>
    </xf>
    <xf numFmtId="0" fontId="9" fillId="4" borderId="6" xfId="0" applyFont="1" applyFill="1" applyBorder="1"/>
    <xf numFmtId="14" fontId="0" fillId="2" borderId="3" xfId="0" applyNumberFormat="1" applyFill="1" applyBorder="1" applyAlignment="1">
      <alignment horizontal="left" vertical="top" wrapText="1"/>
    </xf>
    <xf numFmtId="167" fontId="0" fillId="8" borderId="7" xfId="0" applyNumberFormat="1" applyFill="1" applyBorder="1" applyAlignment="1">
      <alignment horizontal="left" vertical="top" wrapText="1"/>
    </xf>
    <xf numFmtId="0" fontId="0" fillId="8" borderId="3" xfId="0" applyFill="1" applyBorder="1" applyAlignment="1">
      <alignment vertical="top" wrapText="1"/>
    </xf>
    <xf numFmtId="0" fontId="0" fillId="8" borderId="6" xfId="0" applyFill="1" applyBorder="1" applyAlignment="1">
      <alignment vertical="top" wrapText="1"/>
    </xf>
    <xf numFmtId="0" fontId="0" fillId="8" borderId="0" xfId="0" applyFill="1" applyBorder="1" applyAlignment="1">
      <alignment vertical="top" wrapText="1"/>
    </xf>
    <xf numFmtId="0" fontId="8" fillId="8" borderId="0" xfId="3" applyFill="1" applyBorder="1" applyAlignment="1">
      <alignment vertical="top" wrapText="1"/>
    </xf>
    <xf numFmtId="0" fontId="8" fillId="8" borderId="3" xfId="3" applyFill="1" applyBorder="1" applyAlignment="1">
      <alignment vertical="top" wrapText="1"/>
    </xf>
    <xf numFmtId="49" fontId="11" fillId="8" borderId="0" xfId="0" applyNumberFormat="1" applyFont="1" applyFill="1" applyBorder="1" applyAlignment="1">
      <alignment vertical="top" wrapText="1"/>
    </xf>
    <xf numFmtId="0" fontId="0" fillId="8" borderId="8" xfId="0" applyFill="1" applyBorder="1" applyAlignment="1">
      <alignment vertical="top" wrapText="1"/>
    </xf>
    <xf numFmtId="49" fontId="3" fillId="8" borderId="0" xfId="0" applyNumberFormat="1" applyFont="1" applyFill="1" applyBorder="1" applyAlignment="1">
      <alignment vertical="top" wrapText="1"/>
    </xf>
    <xf numFmtId="0" fontId="1" fillId="8" borderId="7" xfId="0" applyFont="1" applyFill="1" applyBorder="1" applyAlignment="1">
      <alignment horizontal="left"/>
    </xf>
    <xf numFmtId="0" fontId="1" fillId="8" borderId="3" xfId="0" applyFont="1" applyFill="1" applyBorder="1" applyAlignment="1">
      <alignment vertical="top"/>
    </xf>
    <xf numFmtId="0" fontId="12" fillId="0" borderId="0" xfId="0" applyFont="1" applyFill="1" applyAlignment="1"/>
    <xf numFmtId="0" fontId="14" fillId="0" borderId="0" xfId="0" applyFont="1" applyAlignment="1"/>
    <xf numFmtId="0" fontId="15" fillId="0" borderId="5" xfId="0" applyFont="1" applyBorder="1" applyAlignment="1"/>
    <xf numFmtId="165" fontId="15" fillId="0" borderId="5" xfId="0" applyNumberFormat="1" applyFont="1" applyFill="1" applyBorder="1" applyAlignment="1"/>
    <xf numFmtId="0" fontId="16" fillId="0" borderId="5" xfId="0" applyFont="1" applyFill="1" applyBorder="1" applyAlignment="1">
      <alignment vertical="center" wrapText="1" readingOrder="1"/>
    </xf>
    <xf numFmtId="0" fontId="15" fillId="0" borderId="5" xfId="0" applyFont="1" applyFill="1" applyBorder="1" applyAlignment="1">
      <alignment vertical="center"/>
    </xf>
    <xf numFmtId="0" fontId="12" fillId="0" borderId="5" xfId="0" applyFont="1" applyBorder="1" applyAlignment="1">
      <alignment vertical="center" wrapText="1" readingOrder="1"/>
    </xf>
    <xf numFmtId="0" fontId="15" fillId="0" borderId="0" xfId="0" applyFont="1"/>
    <xf numFmtId="0" fontId="15" fillId="0" borderId="5" xfId="0" applyFont="1" applyBorder="1"/>
    <xf numFmtId="0" fontId="12" fillId="0" borderId="0" xfId="0" applyFont="1" applyBorder="1" applyAlignment="1">
      <alignment vertical="center" wrapText="1" readingOrder="1"/>
    </xf>
    <xf numFmtId="0" fontId="12" fillId="0" borderId="8" xfId="0" applyFont="1" applyBorder="1"/>
    <xf numFmtId="0" fontId="12" fillId="0" borderId="8" xfId="0" applyFont="1" applyFill="1" applyBorder="1"/>
    <xf numFmtId="0" fontId="15" fillId="0" borderId="0" xfId="0" applyFont="1" applyBorder="1"/>
    <xf numFmtId="0" fontId="15" fillId="0" borderId="3" xfId="0" applyFont="1" applyBorder="1"/>
    <xf numFmtId="0" fontId="15" fillId="0" borderId="5" xfId="0" applyFont="1" applyFill="1" applyBorder="1"/>
    <xf numFmtId="0" fontId="12" fillId="0" borderId="0" xfId="0" applyFont="1" applyFill="1" applyBorder="1" applyAlignment="1">
      <alignment horizontal="center"/>
    </xf>
    <xf numFmtId="0" fontId="16" fillId="0" borderId="5" xfId="0" applyFont="1" applyBorder="1"/>
    <xf numFmtId="0" fontId="14" fillId="0" borderId="0" xfId="0" applyFont="1" applyBorder="1" applyAlignment="1">
      <alignment vertical="center" wrapText="1" readingOrder="1"/>
    </xf>
    <xf numFmtId="0" fontId="12" fillId="0" borderId="3" xfId="0" applyFont="1" applyBorder="1" applyAlignment="1">
      <alignment vertical="center" wrapText="1" readingOrder="1"/>
    </xf>
    <xf numFmtId="0" fontId="12" fillId="0" borderId="8" xfId="0" applyFont="1" applyBorder="1" applyAlignment="1">
      <alignment vertical="center" wrapText="1" readingOrder="1"/>
    </xf>
    <xf numFmtId="0" fontId="14" fillId="0" borderId="5" xfId="0" applyFont="1" applyBorder="1" applyAlignment="1">
      <alignment vertical="center" wrapText="1" readingOrder="1"/>
    </xf>
    <xf numFmtId="0" fontId="14" fillId="0" borderId="8" xfId="0" applyFont="1" applyBorder="1" applyAlignment="1">
      <alignment vertical="center" wrapText="1" readingOrder="1"/>
    </xf>
    <xf numFmtId="0" fontId="15" fillId="0" borderId="0" xfId="0" applyFont="1" applyAlignment="1">
      <alignment vertical="center" wrapText="1" readingOrder="1"/>
    </xf>
    <xf numFmtId="0" fontId="15" fillId="0" borderId="3" xfId="0" applyFont="1" applyBorder="1" applyAlignment="1">
      <alignment vertical="center" wrapText="1"/>
    </xf>
    <xf numFmtId="0" fontId="15" fillId="0" borderId="0" xfId="0" applyFont="1" applyBorder="1" applyAlignment="1">
      <alignment vertical="center" wrapText="1" readingOrder="1"/>
    </xf>
    <xf numFmtId="0" fontId="15" fillId="0" borderId="3" xfId="0" applyFont="1" applyBorder="1" applyAlignment="1">
      <alignment vertical="center" wrapText="1" readingOrder="1"/>
    </xf>
    <xf numFmtId="0" fontId="15" fillId="0" borderId="5" xfId="0" applyFont="1" applyBorder="1" applyAlignment="1">
      <alignment vertical="center" wrapText="1" readingOrder="1"/>
    </xf>
    <xf numFmtId="0" fontId="15" fillId="0" borderId="8" xfId="0" applyFont="1" applyBorder="1" applyAlignment="1">
      <alignment vertical="center" wrapText="1" readingOrder="1"/>
    </xf>
    <xf numFmtId="0" fontId="9" fillId="0" borderId="8" xfId="0" applyFont="1" applyBorder="1" applyAlignment="1">
      <alignment vertical="center"/>
    </xf>
    <xf numFmtId="0" fontId="15" fillId="0" borderId="10" xfId="0" applyFont="1" applyBorder="1"/>
    <xf numFmtId="0" fontId="12" fillId="0" borderId="10" xfId="0" applyFont="1" applyBorder="1"/>
    <xf numFmtId="0" fontId="16" fillId="0" borderId="10" xfId="0" applyFont="1" applyFill="1" applyBorder="1"/>
    <xf numFmtId="0" fontId="12" fillId="0" borderId="10" xfId="0" applyFont="1" applyFill="1" applyBorder="1"/>
    <xf numFmtId="0" fontId="9" fillId="0" borderId="10" xfId="0" applyFont="1" applyBorder="1" applyAlignment="1">
      <alignment horizontal="center" vertical="center"/>
    </xf>
    <xf numFmtId="0" fontId="16" fillId="0" borderId="0" xfId="0" applyFont="1" applyFill="1" applyBorder="1" applyAlignment="1">
      <alignment horizontal="center"/>
    </xf>
    <xf numFmtId="0" fontId="12" fillId="0" borderId="0" xfId="0" applyFont="1" applyBorder="1" applyAlignment="1">
      <alignment horizontal="center"/>
    </xf>
    <xf numFmtId="0" fontId="12" fillId="0" borderId="0" xfId="0" applyFont="1" applyBorder="1" applyAlignment="1">
      <alignment horizontal="center" wrapText="1"/>
    </xf>
    <xf numFmtId="0" fontId="7" fillId="0" borderId="0" xfId="0" applyFont="1" applyBorder="1" applyAlignment="1">
      <alignment horizontal="center"/>
    </xf>
    <xf numFmtId="0" fontId="16" fillId="0" borderId="0" xfId="0" applyFont="1" applyBorder="1" applyAlignment="1">
      <alignment horizontal="center"/>
    </xf>
    <xf numFmtId="0" fontId="20" fillId="5" borderId="0" xfId="0" applyFont="1" applyFill="1" applyAlignment="1">
      <alignment vertical="center"/>
    </xf>
    <xf numFmtId="0" fontId="25" fillId="5" borderId="0" xfId="0" applyFont="1" applyFill="1"/>
    <xf numFmtId="0" fontId="20" fillId="0" borderId="0" xfId="0" applyFont="1" applyFill="1" applyAlignment="1">
      <alignment vertical="center"/>
    </xf>
    <xf numFmtId="0" fontId="25" fillId="0" borderId="0" xfId="0" applyFont="1" applyFill="1"/>
    <xf numFmtId="0" fontId="20" fillId="6" borderId="0" xfId="0" applyFont="1" applyFill="1" applyBorder="1" applyAlignment="1">
      <alignment vertical="center"/>
    </xf>
    <xf numFmtId="0" fontId="25" fillId="6" borderId="0" xfId="0" applyFont="1" applyFill="1" applyBorder="1"/>
    <xf numFmtId="164" fontId="20" fillId="0" borderId="0" xfId="0" applyNumberFormat="1" applyFont="1" applyFill="1" applyBorder="1" applyAlignment="1"/>
    <xf numFmtId="0" fontId="25" fillId="0" borderId="0" xfId="0" applyFont="1" applyFill="1" applyBorder="1"/>
    <xf numFmtId="0" fontId="25" fillId="0" borderId="0" xfId="0" applyFont="1" applyFill="1" applyBorder="1" applyAlignment="1">
      <alignment horizontal="left" vertical="top"/>
    </xf>
    <xf numFmtId="0" fontId="25" fillId="0" borderId="0" xfId="0" applyFont="1" applyFill="1" applyBorder="1" applyAlignment="1">
      <alignment horizontal="left" vertical="top" wrapText="1"/>
    </xf>
    <xf numFmtId="0" fontId="20" fillId="0" borderId="0" xfId="0" applyFont="1" applyFill="1" applyBorder="1" applyAlignment="1"/>
    <xf numFmtId="0" fontId="25" fillId="0" borderId="0" xfId="0" applyFont="1" applyFill="1" applyBorder="1" applyAlignment="1">
      <alignment vertical="center" wrapText="1"/>
    </xf>
    <xf numFmtId="0" fontId="25" fillId="0" borderId="0" xfId="0" applyFont="1" applyBorder="1" applyAlignment="1">
      <alignment vertical="center" wrapText="1"/>
    </xf>
    <xf numFmtId="0" fontId="20" fillId="0" borderId="0" xfId="0" applyFont="1" applyAlignment="1"/>
    <xf numFmtId="0" fontId="25" fillId="0" borderId="0" xfId="0" applyFont="1" applyBorder="1"/>
    <xf numFmtId="0" fontId="14" fillId="0" borderId="3" xfId="0" applyFont="1" applyFill="1" applyBorder="1" applyAlignment="1">
      <alignment horizontal="center" vertical="center"/>
    </xf>
    <xf numFmtId="0" fontId="12" fillId="0" borderId="0" xfId="0" applyFont="1" applyFill="1" applyBorder="1" applyAlignment="1">
      <alignment horizontal="center" vertical="center"/>
    </xf>
    <xf numFmtId="0" fontId="12" fillId="6" borderId="0" xfId="0" applyFont="1" applyFill="1" applyBorder="1" applyAlignment="1">
      <alignment horizontal="center"/>
    </xf>
    <xf numFmtId="0" fontId="12" fillId="9" borderId="0" xfId="0" applyFont="1" applyFill="1" applyBorder="1" applyAlignment="1">
      <alignment horizontal="center"/>
    </xf>
    <xf numFmtId="0" fontId="0" fillId="0" borderId="0" xfId="0" applyFont="1" applyFill="1" applyBorder="1" applyAlignment="1">
      <alignment horizontal="center" vertical="center"/>
    </xf>
    <xf numFmtId="0" fontId="14" fillId="6" borderId="3" xfId="0" applyFont="1" applyFill="1" applyBorder="1" applyAlignment="1">
      <alignment horizontal="center"/>
    </xf>
    <xf numFmtId="0" fontId="14" fillId="9" borderId="3" xfId="0" applyFont="1" applyFill="1" applyBorder="1" applyAlignment="1">
      <alignment horizontal="center"/>
    </xf>
    <xf numFmtId="0" fontId="14" fillId="0" borderId="3" xfId="0" applyFont="1" applyFill="1" applyBorder="1" applyAlignment="1">
      <alignment horizontal="center"/>
    </xf>
    <xf numFmtId="0" fontId="0" fillId="0" borderId="0" xfId="0" applyFont="1" applyFill="1" applyBorder="1" applyAlignment="1">
      <alignment horizontal="center"/>
    </xf>
    <xf numFmtId="0" fontId="25" fillId="0" borderId="0" xfId="0" applyFont="1"/>
    <xf numFmtId="0" fontId="20" fillId="0" borderId="3" xfId="0" applyFont="1" applyBorder="1" applyAlignment="1"/>
    <xf numFmtId="0" fontId="25" fillId="0" borderId="3" xfId="0" applyFont="1" applyBorder="1"/>
    <xf numFmtId="0" fontId="20" fillId="0" borderId="0" xfId="0" applyFont="1" applyBorder="1" applyAlignment="1"/>
    <xf numFmtId="0" fontId="20" fillId="6" borderId="3" xfId="0" applyFont="1" applyFill="1" applyBorder="1" applyAlignment="1">
      <alignment vertical="center"/>
    </xf>
    <xf numFmtId="0" fontId="20" fillId="6" borderId="3" xfId="0" applyFont="1" applyFill="1" applyBorder="1"/>
    <xf numFmtId="0" fontId="25" fillId="6" borderId="3" xfId="0" applyFont="1" applyFill="1" applyBorder="1"/>
    <xf numFmtId="0" fontId="12" fillId="5" borderId="0" xfId="0" applyFont="1" applyFill="1" applyBorder="1" applyAlignment="1">
      <alignment horizontal="center"/>
    </xf>
    <xf numFmtId="0" fontId="12" fillId="0" borderId="0" xfId="0" applyFont="1" applyAlignment="1">
      <alignment horizontal="center"/>
    </xf>
    <xf numFmtId="0" fontId="12" fillId="0" borderId="5" xfId="0" applyFont="1" applyBorder="1" applyAlignment="1">
      <alignment horizontal="center"/>
    </xf>
    <xf numFmtId="0" fontId="12" fillId="0" borderId="0" xfId="0" applyFont="1" applyFill="1" applyAlignment="1">
      <alignment horizontal="center"/>
    </xf>
    <xf numFmtId="0" fontId="0" fillId="0" borderId="0" xfId="0" applyAlignment="1">
      <alignment horizontal="center"/>
    </xf>
    <xf numFmtId="0" fontId="15" fillId="5" borderId="3"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3" xfId="0" applyFont="1" applyBorder="1" applyAlignment="1">
      <alignment horizontal="center"/>
    </xf>
    <xf numFmtId="0" fontId="15" fillId="0" borderId="3" xfId="0" applyFont="1" applyFill="1" applyBorder="1" applyAlignment="1">
      <alignment horizontal="center"/>
    </xf>
    <xf numFmtId="0" fontId="15" fillId="0" borderId="3" xfId="0" quotePrefix="1" applyFont="1" applyFill="1" applyBorder="1" applyAlignment="1">
      <alignment horizontal="center"/>
    </xf>
    <xf numFmtId="165" fontId="15" fillId="0" borderId="3" xfId="0" applyNumberFormat="1" applyFont="1" applyFill="1" applyBorder="1" applyAlignment="1">
      <alignment horizontal="center"/>
    </xf>
    <xf numFmtId="0" fontId="15" fillId="0" borderId="9" xfId="0" applyFont="1" applyBorder="1" applyAlignment="1">
      <alignment horizontal="center"/>
    </xf>
    <xf numFmtId="0" fontId="5" fillId="0" borderId="0" xfId="2" applyAlignment="1">
      <alignment horizontal="center"/>
    </xf>
    <xf numFmtId="0" fontId="12" fillId="0" borderId="0" xfId="0" applyFont="1" applyFill="1" applyAlignment="1">
      <alignment horizontal="center" vertical="center"/>
    </xf>
    <xf numFmtId="0" fontId="12" fillId="9" borderId="0" xfId="0" applyFont="1" applyFill="1" applyAlignment="1">
      <alignment horizontal="center" vertical="center"/>
    </xf>
    <xf numFmtId="0" fontId="16" fillId="0" borderId="0" xfId="0" applyFont="1" applyFill="1" applyAlignment="1">
      <alignment horizontal="center" vertical="center"/>
    </xf>
    <xf numFmtId="0" fontId="12" fillId="9" borderId="0" xfId="0" applyFont="1" applyFill="1" applyBorder="1" applyAlignment="1">
      <alignment horizontal="center" vertical="center"/>
    </xf>
    <xf numFmtId="0" fontId="16" fillId="0" borderId="0" xfId="0" applyFont="1" applyFill="1" applyBorder="1" applyAlignment="1">
      <alignment horizontal="center" vertical="center"/>
    </xf>
    <xf numFmtId="0" fontId="15" fillId="9" borderId="3" xfId="0" applyFont="1" applyFill="1" applyBorder="1" applyAlignment="1">
      <alignment horizontal="center" vertical="center"/>
    </xf>
    <xf numFmtId="0" fontId="14" fillId="0" borderId="0" xfId="0" applyFont="1" applyFill="1" applyAlignment="1">
      <alignment horizontal="center" vertical="center"/>
    </xf>
    <xf numFmtId="0" fontId="13" fillId="0" borderId="3" xfId="0" applyFont="1" applyFill="1" applyBorder="1" applyAlignment="1">
      <alignment horizontal="center" vertical="center"/>
    </xf>
    <xf numFmtId="0" fontId="15" fillId="9" borderId="3" xfId="0" applyFont="1" applyFill="1" applyBorder="1" applyAlignment="1">
      <alignment horizontal="center" vertical="center" wrapText="1"/>
    </xf>
    <xf numFmtId="0" fontId="1" fillId="0" borderId="0" xfId="0" applyFont="1" applyFill="1" applyBorder="1" applyAlignment="1">
      <alignment horizontal="center" vertical="center"/>
    </xf>
    <xf numFmtId="0" fontId="14" fillId="9" borderId="3" xfId="0" applyFont="1" applyFill="1" applyBorder="1" applyAlignment="1">
      <alignment horizontal="center" vertical="center"/>
    </xf>
    <xf numFmtId="0" fontId="15" fillId="5" borderId="3" xfId="0" applyFont="1" applyFill="1" applyBorder="1" applyAlignment="1">
      <alignment horizontal="center"/>
    </xf>
    <xf numFmtId="0" fontId="16" fillId="5" borderId="0" xfId="0" applyFont="1" applyFill="1" applyBorder="1" applyAlignment="1">
      <alignment horizontal="center" vertical="center"/>
    </xf>
    <xf numFmtId="2" fontId="16" fillId="0" borderId="0" xfId="0" applyNumberFormat="1" applyFont="1" applyFill="1" applyBorder="1" applyAlignment="1">
      <alignment horizontal="center" vertical="center"/>
    </xf>
    <xf numFmtId="165" fontId="16" fillId="0" borderId="0" xfId="0" applyNumberFormat="1" applyFont="1" applyFill="1" applyBorder="1" applyAlignment="1">
      <alignment horizontal="center" vertical="center"/>
    </xf>
    <xf numFmtId="2" fontId="15" fillId="0" borderId="3" xfId="0" applyNumberFormat="1" applyFont="1" applyFill="1" applyBorder="1" applyAlignment="1">
      <alignment horizontal="center" vertical="center"/>
    </xf>
    <xf numFmtId="165" fontId="15" fillId="0" borderId="3" xfId="0" applyNumberFormat="1" applyFont="1" applyFill="1" applyBorder="1" applyAlignment="1">
      <alignment horizontal="center" vertical="center"/>
    </xf>
    <xf numFmtId="0" fontId="12" fillId="5" borderId="0" xfId="0" applyFont="1" applyFill="1" applyBorder="1" applyAlignment="1">
      <alignment horizontal="center" vertical="center"/>
    </xf>
    <xf numFmtId="165" fontId="0" fillId="0" borderId="0" xfId="0" applyNumberFormat="1" applyFont="1" applyFill="1" applyBorder="1" applyAlignment="1">
      <alignment horizontal="center" vertical="center"/>
    </xf>
    <xf numFmtId="0" fontId="14" fillId="5" borderId="3" xfId="0" applyFont="1" applyFill="1" applyBorder="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xf>
    <xf numFmtId="0" fontId="12" fillId="0" borderId="0" xfId="0" applyFont="1" applyAlignment="1">
      <alignment horizontal="center" vertical="center"/>
    </xf>
    <xf numFmtId="0" fontId="1" fillId="5" borderId="3" xfId="0" applyFont="1" applyFill="1" applyBorder="1" applyAlignment="1">
      <alignment horizontal="center" vertical="center"/>
    </xf>
    <xf numFmtId="0" fontId="1" fillId="0" borderId="3" xfId="0" applyFont="1" applyBorder="1" applyAlignment="1">
      <alignment horizontal="center" vertical="center"/>
    </xf>
    <xf numFmtId="0" fontId="14" fillId="0" borderId="3" xfId="0" applyFont="1" applyBorder="1" applyAlignment="1">
      <alignment horizontal="center" vertical="center"/>
    </xf>
    <xf numFmtId="0" fontId="12" fillId="0" borderId="0" xfId="0" applyFont="1" applyBorder="1" applyAlignment="1">
      <alignment horizontal="center" vertical="center"/>
    </xf>
    <xf numFmtId="0" fontId="0" fillId="0" borderId="0" xfId="0" applyBorder="1" applyAlignment="1">
      <alignment horizontal="center" vertical="center"/>
    </xf>
    <xf numFmtId="0" fontId="1" fillId="0" borderId="0" xfId="0" applyFont="1" applyBorder="1" applyAlignment="1">
      <alignment horizontal="center" vertical="center"/>
    </xf>
    <xf numFmtId="0" fontId="0" fillId="0" borderId="0" xfId="0" applyFill="1" applyBorder="1" applyAlignment="1">
      <alignment horizontal="center" vertical="center" wrapText="1"/>
    </xf>
    <xf numFmtId="0" fontId="0" fillId="0" borderId="0" xfId="0"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Fill="1" applyBorder="1" applyAlignment="1">
      <alignment horizontal="center" vertical="center"/>
    </xf>
    <xf numFmtId="0" fontId="13" fillId="5" borderId="3" xfId="0" applyFont="1" applyFill="1" applyBorder="1" applyAlignment="1">
      <alignment horizontal="center" vertical="center"/>
    </xf>
    <xf numFmtId="0" fontId="19" fillId="0" borderId="3" xfId="0" applyFont="1" applyFill="1" applyBorder="1" applyAlignment="1">
      <alignment horizontal="center" vertical="center" wrapText="1"/>
    </xf>
    <xf numFmtId="0" fontId="19" fillId="9" borderId="3" xfId="0" applyFont="1" applyFill="1" applyBorder="1" applyAlignment="1">
      <alignment horizontal="center" vertical="center" wrapText="1"/>
    </xf>
    <xf numFmtId="0" fontId="7" fillId="0" borderId="0" xfId="0" applyFont="1" applyBorder="1" applyAlignment="1">
      <alignment horizontal="center" vertical="center"/>
    </xf>
    <xf numFmtId="164" fontId="15" fillId="0" borderId="3" xfId="0" applyNumberFormat="1" applyFont="1" applyFill="1" applyBorder="1" applyAlignment="1">
      <alignment horizontal="center" vertical="center"/>
    </xf>
    <xf numFmtId="0" fontId="14" fillId="0" borderId="3" xfId="0" applyFont="1" applyBorder="1" applyAlignment="1">
      <alignment horizontal="center"/>
    </xf>
    <xf numFmtId="0" fontId="14" fillId="0" borderId="3" xfId="0" applyFont="1" applyBorder="1" applyAlignment="1">
      <alignment horizontal="center" wrapText="1"/>
    </xf>
    <xf numFmtId="0" fontId="12" fillId="6" borderId="0" xfId="0" applyFont="1" applyFill="1" applyBorder="1" applyAlignment="1">
      <alignment horizontal="center" vertical="center"/>
    </xf>
    <xf numFmtId="0" fontId="14" fillId="6" borderId="3" xfId="0" applyFont="1" applyFill="1" applyBorder="1" applyAlignment="1">
      <alignment horizontal="center" vertical="center"/>
    </xf>
    <xf numFmtId="164" fontId="0" fillId="9" borderId="0" xfId="0" applyNumberFormat="1" applyFill="1" applyBorder="1" applyAlignment="1">
      <alignment horizontal="center" vertical="center"/>
    </xf>
    <xf numFmtId="0" fontId="0" fillId="9" borderId="0" xfId="0" applyFill="1" applyBorder="1" applyAlignment="1">
      <alignment horizontal="center" vertical="center"/>
    </xf>
    <xf numFmtId="164" fontId="1" fillId="9" borderId="3" xfId="0" applyNumberFormat="1" applyFont="1" applyFill="1" applyBorder="1" applyAlignment="1">
      <alignment horizontal="center" vertical="center"/>
    </xf>
    <xf numFmtId="0" fontId="1" fillId="9" borderId="3" xfId="0" applyFont="1" applyFill="1" applyBorder="1" applyAlignment="1">
      <alignment horizontal="center" vertical="center"/>
    </xf>
    <xf numFmtId="0" fontId="1" fillId="0" borderId="3" xfId="0" applyFont="1" applyFill="1" applyBorder="1" applyAlignment="1">
      <alignment horizontal="center" vertical="center"/>
    </xf>
    <xf numFmtId="0" fontId="0" fillId="9" borderId="0" xfId="0" applyFill="1" applyAlignment="1">
      <alignment horizontal="center"/>
    </xf>
    <xf numFmtId="0" fontId="15" fillId="0" borderId="3" xfId="0" applyFont="1" applyBorder="1" applyAlignment="1">
      <alignment horizontal="center" wrapText="1"/>
    </xf>
    <xf numFmtId="164" fontId="15" fillId="0" borderId="3" xfId="0" applyNumberFormat="1" applyFont="1" applyFill="1" applyBorder="1" applyAlignment="1">
      <alignment horizontal="center"/>
    </xf>
    <xf numFmtId="0" fontId="7" fillId="0" borderId="0" xfId="0" applyFont="1" applyFill="1" applyBorder="1" applyAlignment="1">
      <alignment horizontal="center"/>
    </xf>
    <xf numFmtId="0" fontId="0" fillId="0" borderId="0" xfId="0" applyFill="1" applyAlignment="1">
      <alignment horizontal="center"/>
    </xf>
    <xf numFmtId="0" fontId="1" fillId="0" borderId="3" xfId="0" applyFont="1" applyFill="1" applyBorder="1" applyAlignment="1">
      <alignment horizontal="center"/>
    </xf>
    <xf numFmtId="0" fontId="1" fillId="9" borderId="3" xfId="0" applyFont="1" applyFill="1" applyBorder="1" applyAlignment="1">
      <alignment horizontal="center"/>
    </xf>
    <xf numFmtId="0" fontId="0" fillId="0" borderId="11" xfId="0" applyBorder="1" applyAlignment="1">
      <alignment vertical="center" wrapText="1" readingOrder="1"/>
    </xf>
    <xf numFmtId="0" fontId="0" fillId="0" borderId="12" xfId="0" applyFont="1" applyBorder="1" applyAlignment="1">
      <alignment horizontal="left" vertical="top" wrapText="1"/>
    </xf>
    <xf numFmtId="0" fontId="0" fillId="0" borderId="13" xfId="0" applyBorder="1" applyAlignment="1">
      <alignment vertical="center" wrapText="1" readingOrder="1"/>
    </xf>
    <xf numFmtId="0" fontId="0" fillId="0" borderId="14" xfId="0" applyFont="1" applyBorder="1" applyAlignment="1">
      <alignment horizontal="left" vertical="top" wrapText="1"/>
    </xf>
    <xf numFmtId="0" fontId="0" fillId="0" borderId="13" xfId="0" applyFill="1" applyBorder="1" applyAlignment="1">
      <alignment vertical="center" wrapText="1" readingOrder="1"/>
    </xf>
    <xf numFmtId="0" fontId="10" fillId="0" borderId="14" xfId="0" applyFont="1" applyBorder="1" applyAlignment="1">
      <alignment wrapText="1"/>
    </xf>
    <xf numFmtId="0" fontId="0" fillId="0" borderId="13" xfId="0" applyBorder="1" applyAlignment="1">
      <alignment horizontal="left" vertical="top" wrapText="1" readingOrder="1"/>
    </xf>
    <xf numFmtId="0" fontId="10" fillId="0" borderId="14" xfId="0" applyFont="1" applyBorder="1" applyAlignment="1">
      <alignment vertical="center" wrapText="1"/>
    </xf>
    <xf numFmtId="0" fontId="0" fillId="0" borderId="15" xfId="0" applyBorder="1" applyAlignment="1">
      <alignment vertical="center" wrapText="1" readingOrder="1"/>
    </xf>
    <xf numFmtId="0" fontId="0" fillId="0" borderId="16" xfId="0" applyFont="1" applyBorder="1" applyAlignment="1">
      <alignment horizontal="left" vertical="top" wrapText="1"/>
    </xf>
    <xf numFmtId="0" fontId="12" fillId="5" borderId="0" xfId="0" applyFont="1" applyFill="1" applyAlignment="1">
      <alignment horizontal="center" vertical="center"/>
    </xf>
    <xf numFmtId="0" fontId="15" fillId="0" borderId="0" xfId="0" applyFont="1" applyFill="1" applyAlignment="1">
      <alignment horizontal="left" vertical="center"/>
    </xf>
    <xf numFmtId="0" fontId="12" fillId="0" borderId="0" xfId="0" applyFont="1" applyFill="1" applyAlignment="1">
      <alignment horizontal="left" vertical="center"/>
    </xf>
    <xf numFmtId="0" fontId="12" fillId="0" borderId="0" xfId="0" applyFont="1" applyFill="1" applyAlignment="1">
      <alignment horizontal="left"/>
    </xf>
    <xf numFmtId="164" fontId="15" fillId="0" borderId="0" xfId="0" applyNumberFormat="1" applyFont="1" applyFill="1" applyBorder="1" applyAlignment="1">
      <alignment horizontal="left" vertical="center"/>
    </xf>
    <xf numFmtId="0" fontId="12" fillId="0" borderId="0" xfId="0" applyFont="1" applyFill="1" applyBorder="1" applyAlignment="1">
      <alignment horizontal="left" vertical="center"/>
    </xf>
    <xf numFmtId="0" fontId="15" fillId="0" borderId="0" xfId="0" applyFont="1" applyAlignment="1">
      <alignment horizontal="left" vertical="center"/>
    </xf>
    <xf numFmtId="0" fontId="12" fillId="0" borderId="0" xfId="0" applyFont="1" applyAlignment="1">
      <alignment horizontal="left" vertical="center"/>
    </xf>
    <xf numFmtId="0" fontId="12" fillId="0" borderId="0" xfId="0" applyFont="1" applyFill="1" applyAlignment="1">
      <alignment horizontal="left" vertical="center" wrapText="1"/>
    </xf>
    <xf numFmtId="0" fontId="26" fillId="0" borderId="0" xfId="0" applyFont="1" applyFill="1" applyBorder="1"/>
    <xf numFmtId="0" fontId="26" fillId="0" borderId="3" xfId="0" applyFont="1" applyFill="1" applyBorder="1"/>
    <xf numFmtId="0" fontId="9" fillId="0" borderId="0" xfId="0" applyFont="1" applyFill="1" applyBorder="1"/>
    <xf numFmtId="0" fontId="15" fillId="0" borderId="0" xfId="0" applyFont="1" applyFill="1" applyBorder="1" applyAlignment="1">
      <alignment horizontal="left" vertical="center"/>
    </xf>
    <xf numFmtId="0" fontId="20" fillId="0" borderId="0" xfId="0" applyFont="1" applyFill="1" applyAlignment="1"/>
    <xf numFmtId="1" fontId="12" fillId="0" borderId="0" xfId="0" applyNumberFormat="1" applyFont="1" applyAlignment="1">
      <alignment horizontal="center"/>
    </xf>
    <xf numFmtId="164" fontId="14" fillId="0" borderId="3" xfId="0" applyNumberFormat="1" applyFont="1" applyBorder="1" applyAlignment="1">
      <alignment horizontal="center"/>
    </xf>
    <xf numFmtId="0" fontId="20" fillId="0" borderId="0" xfId="0" applyFont="1" applyFill="1" applyBorder="1" applyAlignment="1">
      <alignment vertical="top" wrapText="1"/>
    </xf>
    <xf numFmtId="0" fontId="20" fillId="0" borderId="3" xfId="0" applyFont="1" applyFill="1" applyBorder="1" applyAlignment="1"/>
    <xf numFmtId="0" fontId="16" fillId="0" borderId="0" xfId="0" applyFont="1" applyFill="1" applyBorder="1" applyAlignment="1">
      <alignment horizontal="center" vertical="center" wrapText="1"/>
    </xf>
    <xf numFmtId="0" fontId="15" fillId="0" borderId="3" xfId="0" applyFont="1" applyFill="1" applyBorder="1" applyAlignment="1">
      <alignment horizontal="center" vertical="center" wrapText="1"/>
    </xf>
    <xf numFmtId="164" fontId="12" fillId="0" borderId="0" xfId="0" applyNumberFormat="1" applyFont="1" applyFill="1" applyBorder="1" applyAlignment="1">
      <alignment horizontal="center" vertical="center"/>
    </xf>
    <xf numFmtId="164" fontId="14" fillId="0" borderId="3" xfId="0" applyNumberFormat="1" applyFont="1" applyFill="1" applyBorder="1" applyAlignment="1">
      <alignment horizontal="center" vertical="center"/>
    </xf>
    <xf numFmtId="0" fontId="0" fillId="0" borderId="0" xfId="0" applyBorder="1" applyAlignment="1">
      <alignment horizontal="center"/>
    </xf>
    <xf numFmtId="164" fontId="15" fillId="9" borderId="3" xfId="0" applyNumberFormat="1" applyFont="1" applyFill="1" applyBorder="1" applyAlignment="1">
      <alignment horizontal="center"/>
    </xf>
    <xf numFmtId="0" fontId="1" fillId="0" borderId="3" xfId="0" applyFont="1" applyBorder="1" applyAlignment="1">
      <alignment horizontal="center"/>
    </xf>
    <xf numFmtId="0" fontId="0" fillId="9" borderId="0" xfId="0" applyFill="1" applyBorder="1" applyAlignment="1">
      <alignment horizontal="center"/>
    </xf>
    <xf numFmtId="0" fontId="16" fillId="0" borderId="0" xfId="0" applyFont="1" applyFill="1" applyBorder="1" applyAlignment="1">
      <alignment vertical="top" wrapText="1"/>
    </xf>
    <xf numFmtId="0" fontId="16" fillId="0" borderId="3" xfId="0" applyFont="1" applyFill="1" applyBorder="1" applyAlignment="1">
      <alignment vertical="top" wrapText="1"/>
    </xf>
    <xf numFmtId="0" fontId="16" fillId="5" borderId="0" xfId="0" applyFont="1" applyFill="1"/>
    <xf numFmtId="0" fontId="20" fillId="0" borderId="0" xfId="0" applyFont="1"/>
    <xf numFmtId="0" fontId="9" fillId="0" borderId="5" xfId="0" applyFont="1" applyBorder="1" applyAlignment="1">
      <alignment horizontal="center" vertical="center"/>
    </xf>
    <xf numFmtId="0" fontId="14" fillId="0" borderId="0" xfId="0" applyFont="1" applyFill="1" applyBorder="1"/>
    <xf numFmtId="0" fontId="27" fillId="9" borderId="0" xfId="0" applyFont="1" applyFill="1" applyAlignment="1">
      <alignment horizontal="center"/>
    </xf>
    <xf numFmtId="0" fontId="12" fillId="9" borderId="0" xfId="0" applyFont="1" applyFill="1" applyAlignment="1">
      <alignment horizontal="center"/>
    </xf>
    <xf numFmtId="0" fontId="20" fillId="7" borderId="0" xfId="0" applyFont="1" applyFill="1" applyBorder="1"/>
    <xf numFmtId="0" fontId="25" fillId="7" borderId="0" xfId="0" applyFont="1" applyFill="1" applyBorder="1"/>
    <xf numFmtId="0" fontId="25" fillId="7" borderId="0" xfId="0" applyFont="1" applyFill="1" applyBorder="1" applyAlignment="1">
      <alignment vertical="center" wrapText="1"/>
    </xf>
    <xf numFmtId="0" fontId="20" fillId="0" borderId="0" xfId="0" applyFont="1" applyFill="1" applyBorder="1"/>
    <xf numFmtId="0" fontId="1" fillId="0" borderId="3" xfId="0" applyFont="1" applyFill="1" applyBorder="1" applyAlignment="1">
      <alignment horizontal="center" wrapText="1"/>
    </xf>
    <xf numFmtId="0" fontId="16" fillId="0" borderId="0" xfId="0" applyFont="1" applyBorder="1" applyAlignment="1">
      <alignment vertical="center" wrapText="1"/>
    </xf>
    <xf numFmtId="0" fontId="0" fillId="10" borderId="0" xfId="0" applyFont="1" applyFill="1" applyBorder="1"/>
    <xf numFmtId="0" fontId="0" fillId="10" borderId="0" xfId="0" applyFill="1"/>
    <xf numFmtId="0" fontId="3" fillId="10" borderId="0" xfId="0" applyFont="1" applyFill="1"/>
    <xf numFmtId="0" fontId="0" fillId="10" borderId="0" xfId="0" applyFont="1" applyFill="1" applyAlignment="1">
      <alignment horizontal="right"/>
    </xf>
    <xf numFmtId="0" fontId="0" fillId="10" borderId="0" xfId="0" applyFont="1" applyFill="1" applyBorder="1" applyAlignment="1">
      <alignment horizontal="left"/>
    </xf>
    <xf numFmtId="0" fontId="0" fillId="10" borderId="0" xfId="0" applyFont="1" applyFill="1" applyBorder="1" applyAlignment="1">
      <alignment horizontal="right"/>
    </xf>
    <xf numFmtId="0" fontId="0" fillId="10" borderId="0" xfId="0" applyFill="1" applyAlignment="1">
      <alignment horizontal="center"/>
    </xf>
    <xf numFmtId="164" fontId="28" fillId="0" borderId="0" xfId="0" applyNumberFormat="1" applyFont="1" applyFill="1"/>
    <xf numFmtId="164" fontId="0" fillId="10" borderId="0" xfId="0" applyNumberFormat="1" applyFill="1" applyAlignment="1">
      <alignment horizontal="right"/>
    </xf>
    <xf numFmtId="0" fontId="3" fillId="10" borderId="0" xfId="0" applyFont="1" applyFill="1" applyAlignment="1">
      <alignment horizontal="right"/>
    </xf>
    <xf numFmtId="14" fontId="0" fillId="0" borderId="0" xfId="0" applyNumberFormat="1"/>
    <xf numFmtId="14" fontId="0" fillId="0" borderId="0" xfId="0" applyNumberFormat="1" applyFill="1" applyBorder="1"/>
    <xf numFmtId="164" fontId="27" fillId="0" borderId="0" xfId="4"/>
    <xf numFmtId="0" fontId="0" fillId="0" borderId="0" xfId="0" applyBorder="1" applyAlignment="1">
      <alignment horizontal="right"/>
    </xf>
    <xf numFmtId="14" fontId="0" fillId="0" borderId="0" xfId="0" applyNumberFormat="1" applyBorder="1"/>
    <xf numFmtId="14" fontId="3" fillId="0" borderId="0" xfId="0" applyNumberFormat="1" applyFont="1" applyFill="1" applyBorder="1"/>
    <xf numFmtId="2" fontId="0" fillId="0" borderId="0" xfId="0" applyNumberFormat="1" applyAlignment="1">
      <alignment horizontal="center"/>
    </xf>
    <xf numFmtId="167" fontId="0" fillId="0" borderId="0" xfId="0" applyNumberFormat="1" applyAlignment="1">
      <alignment horizontal="center"/>
    </xf>
    <xf numFmtId="167" fontId="0" fillId="0" borderId="0" xfId="0" applyNumberFormat="1" applyFont="1" applyFill="1" applyBorder="1" applyAlignment="1"/>
    <xf numFmtId="14" fontId="0" fillId="0" borderId="0" xfId="0" applyNumberFormat="1" applyFont="1" applyFill="1" applyBorder="1" applyAlignment="1">
      <alignment horizontal="right"/>
    </xf>
    <xf numFmtId="167" fontId="5" fillId="0" borderId="0" xfId="0" applyNumberFormat="1" applyFont="1" applyAlignment="1">
      <alignment horizontal="center"/>
    </xf>
    <xf numFmtId="167" fontId="29" fillId="0" borderId="0" xfId="0" applyNumberFormat="1" applyFont="1" applyAlignment="1">
      <alignment horizontal="center"/>
    </xf>
    <xf numFmtId="167" fontId="5" fillId="0" borderId="0" xfId="0" applyNumberFormat="1" applyFont="1" applyAlignment="1">
      <alignment horizontal="center" vertical="center"/>
    </xf>
    <xf numFmtId="1" fontId="29" fillId="0" borderId="0" xfId="0" applyNumberFormat="1" applyFont="1" applyAlignment="1">
      <alignment horizontal="center"/>
    </xf>
    <xf numFmtId="167" fontId="29" fillId="0" borderId="0" xfId="0" applyNumberFormat="1" applyFont="1" applyAlignment="1">
      <alignment horizontal="center" vertical="center"/>
    </xf>
    <xf numFmtId="1" fontId="29" fillId="0" borderId="0" xfId="0" applyNumberFormat="1" applyFont="1" applyAlignment="1">
      <alignment horizontal="center" vertical="center"/>
    </xf>
    <xf numFmtId="1" fontId="5" fillId="0" borderId="0" xfId="0" applyNumberFormat="1" applyFont="1" applyAlignment="1">
      <alignment horizontal="center" vertical="center"/>
    </xf>
    <xf numFmtId="167" fontId="28" fillId="0" borderId="0" xfId="0" applyNumberFormat="1" applyFont="1" applyAlignment="1">
      <alignment horizontal="center"/>
    </xf>
    <xf numFmtId="167" fontId="0" fillId="0" borderId="0" xfId="0" applyNumberFormat="1" applyAlignment="1">
      <alignment horizontal="center" vertical="center"/>
    </xf>
    <xf numFmtId="167" fontId="0" fillId="0" borderId="0" xfId="0" applyNumberFormat="1" applyAlignment="1">
      <alignment horizontal="right"/>
    </xf>
    <xf numFmtId="0" fontId="5" fillId="0" borderId="0" xfId="0" applyFont="1" applyAlignment="1">
      <alignment horizontal="center" vertical="center"/>
    </xf>
    <xf numFmtId="0" fontId="29" fillId="0" borderId="0" xfId="0" applyFont="1" applyAlignment="1">
      <alignment horizontal="center"/>
    </xf>
    <xf numFmtId="167" fontId="28" fillId="0" borderId="0" xfId="0" applyNumberFormat="1" applyFont="1" applyAlignment="1">
      <alignment horizontal="center" vertical="center"/>
    </xf>
    <xf numFmtId="164" fontId="27" fillId="0" borderId="0" xfId="4" applyNumberFormat="1"/>
    <xf numFmtId="164" fontId="5" fillId="0" borderId="0" xfId="0" applyNumberFormat="1" applyFont="1" applyAlignment="1">
      <alignment horizontal="center" vertical="top"/>
    </xf>
    <xf numFmtId="168" fontId="0" fillId="0" borderId="0" xfId="0" applyNumberFormat="1"/>
    <xf numFmtId="167" fontId="3" fillId="0" borderId="0" xfId="0" applyNumberFormat="1" applyFont="1" applyAlignment="1">
      <alignment horizontal="center"/>
    </xf>
    <xf numFmtId="165" fontId="0" fillId="0" borderId="0" xfId="0" applyNumberFormat="1" applyAlignment="1">
      <alignment horizontal="center"/>
    </xf>
    <xf numFmtId="165" fontId="3" fillId="0" borderId="0" xfId="0" applyNumberFormat="1" applyFont="1" applyAlignment="1">
      <alignment horizontal="center"/>
    </xf>
    <xf numFmtId="0" fontId="30" fillId="0" borderId="0" xfId="0" applyFont="1" applyBorder="1"/>
    <xf numFmtId="0" fontId="31" fillId="0" borderId="3" xfId="0" applyFont="1" applyBorder="1" applyAlignment="1"/>
    <xf numFmtId="14" fontId="28" fillId="0" borderId="0" xfId="0" applyNumberFormat="1" applyFont="1"/>
    <xf numFmtId="14" fontId="0" fillId="0" borderId="0" xfId="0" applyNumberFormat="1" applyFont="1"/>
    <xf numFmtId="14" fontId="0" fillId="0" borderId="0" xfId="0" applyNumberFormat="1" applyFill="1" applyAlignment="1">
      <alignment horizontal="center"/>
    </xf>
    <xf numFmtId="14" fontId="0" fillId="0" borderId="0" xfId="0" applyNumberFormat="1" applyAlignment="1">
      <alignment horizontal="center"/>
    </xf>
    <xf numFmtId="0" fontId="15" fillId="0" borderId="0" xfId="0" applyFont="1" applyBorder="1" applyAlignment="1">
      <alignment vertical="center" wrapText="1"/>
    </xf>
    <xf numFmtId="167" fontId="0" fillId="0" borderId="0" xfId="0" applyNumberFormat="1" applyFill="1" applyAlignment="1">
      <alignment horizontal="center"/>
    </xf>
    <xf numFmtId="2" fontId="0" fillId="0" borderId="0" xfId="0" applyNumberFormat="1" applyFill="1" applyAlignment="1">
      <alignment horizontal="center"/>
    </xf>
    <xf numFmtId="2" fontId="0" fillId="11" borderId="0" xfId="0" applyNumberFormat="1" applyFill="1" applyAlignment="1">
      <alignment horizontal="center"/>
    </xf>
    <xf numFmtId="166" fontId="0" fillId="0" borderId="0" xfId="0" applyNumberFormat="1" applyAlignment="1">
      <alignment horizontal="center"/>
    </xf>
    <xf numFmtId="0" fontId="2" fillId="2" borderId="17" xfId="0" applyFont="1" applyFill="1" applyBorder="1" applyAlignment="1">
      <alignment horizontal="left" vertical="top"/>
    </xf>
    <xf numFmtId="0" fontId="2" fillId="2" borderId="18" xfId="0" applyFont="1" applyFill="1" applyBorder="1" applyAlignment="1">
      <alignment horizontal="left" vertical="top"/>
    </xf>
    <xf numFmtId="0" fontId="1" fillId="8" borderId="6" xfId="0" applyFont="1" applyFill="1" applyBorder="1" applyAlignment="1">
      <alignment horizontal="left" vertical="top"/>
    </xf>
    <xf numFmtId="0" fontId="1" fillId="8" borderId="0" xfId="0" applyFont="1" applyFill="1" applyBorder="1" applyAlignment="1">
      <alignment horizontal="left" vertical="top"/>
    </xf>
    <xf numFmtId="0" fontId="1" fillId="8" borderId="3" xfId="0" applyFont="1" applyFill="1" applyBorder="1" applyAlignment="1">
      <alignment horizontal="left" vertical="top"/>
    </xf>
    <xf numFmtId="0" fontId="9" fillId="0" borderId="0" xfId="0" applyFont="1" applyAlignment="1">
      <alignment horizontal="center" vertical="center"/>
    </xf>
    <xf numFmtId="0" fontId="9" fillId="0" borderId="3" xfId="0" applyFont="1" applyBorder="1" applyAlignment="1">
      <alignment horizontal="center" vertical="center"/>
    </xf>
    <xf numFmtId="0" fontId="9" fillId="0" borderId="0" xfId="0" applyFont="1" applyBorder="1" applyAlignment="1">
      <alignment horizontal="center" vertical="center"/>
    </xf>
    <xf numFmtId="0" fontId="9" fillId="0" borderId="5" xfId="0" applyFont="1" applyBorder="1" applyAlignment="1">
      <alignment horizontal="center" vertical="center"/>
    </xf>
    <xf numFmtId="0" fontId="9" fillId="0" borderId="8" xfId="0" applyFont="1" applyBorder="1" applyAlignment="1">
      <alignment horizontal="center" vertical="center"/>
    </xf>
    <xf numFmtId="0" fontId="9" fillId="0" borderId="0"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8" xfId="0" applyFont="1" applyFill="1" applyBorder="1" applyAlignment="1">
      <alignment horizontal="center" vertical="center"/>
    </xf>
  </cellXfs>
  <cellStyles count="5">
    <cellStyle name="date AgMIP" xfId="4" xr:uid="{00000000-0005-0000-0000-000000000000}"/>
    <cellStyle name="Hyperlink" xfId="3" builtinId="8"/>
    <cellStyle name="Hyperlink 2" xfId="1" xr:uid="{00000000-0005-0000-0000-000001000000}"/>
    <cellStyle name="Normal" xfId="0" builtinId="0"/>
    <cellStyle name="Normal 2" xfId="2" xr:uid="{00000000-0005-0000-0000-000004000000}"/>
  </cellStyles>
  <dxfs count="54">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rgb="FF9C0006"/>
      </font>
      <fill>
        <patternFill>
          <bgColor rgb="FFFFC7CE"/>
        </patternFill>
      </fill>
    </dxf>
    <dxf>
      <font>
        <color rgb="FF00B050"/>
      </font>
      <fill>
        <patternFill patternType="none">
          <bgColor auto="1"/>
        </patternFill>
      </fill>
    </dxf>
    <dxf>
      <font>
        <color theme="3" tint="0.39994506668294322"/>
      </font>
    </dxf>
    <dxf>
      <font>
        <color theme="3"/>
      </font>
    </dxf>
    <dxf>
      <font>
        <color rgb="FF00B050"/>
      </font>
    </dxf>
    <dxf>
      <font>
        <color rgb="FFFF0000"/>
      </font>
    </dxf>
    <dxf>
      <font>
        <color rgb="FF9C0006"/>
      </font>
      <fill>
        <patternFill>
          <bgColor rgb="FFFFC7CE"/>
        </patternFill>
      </fill>
    </dxf>
    <dxf>
      <font>
        <color rgb="FF00B050"/>
      </font>
      <fill>
        <patternFill patternType="none">
          <bgColor auto="1"/>
        </patternFill>
      </fill>
    </dxf>
    <dxf>
      <font>
        <color theme="3" tint="0.39994506668294322"/>
      </font>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cs.google.com/spreadsheets/d/1MYx1ukUsCAM1pcixbVQSu49NU-LfXg-Dtt-ncLBzGAM/pub?output=html" TargetMode="External"/><Relationship Id="rId1" Type="http://schemas.openxmlformats.org/officeDocument/2006/relationships/hyperlink" Target="http://research.agmip.org/display/dev/Management+Event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ocs.google.com/spreadsheets/u/0/d/1MYx1ukUsCAM1pcixbVQSu49NU-LfXg-Dtt-ncLBzGAM/pub?output=html" TargetMode="External"/><Relationship Id="rId13" Type="http://schemas.openxmlformats.org/officeDocument/2006/relationships/hyperlink" Target="https://docs.google.com/spreadsheets/u/0/d/1MYx1ukUsCAM1pcixbVQSu49NU-LfXg-Dtt-ncLBzGAM/pub?output=html" TargetMode="External"/><Relationship Id="rId3" Type="http://schemas.openxmlformats.org/officeDocument/2006/relationships/hyperlink" Target="https://docs.google.com/spreadsheets/u/0/d/1MYx1ukUsCAM1pcixbVQSu49NU-LfXg-Dtt-ncLBzGAM/pub?output=html" TargetMode="External"/><Relationship Id="rId7" Type="http://schemas.openxmlformats.org/officeDocument/2006/relationships/hyperlink" Target="https://docs.google.com/spreadsheets/u/0/d/1MYx1ukUsCAM1pcixbVQSu49NU-LfXg-Dtt-ncLBzGAM/pub?output=html" TargetMode="External"/><Relationship Id="rId12" Type="http://schemas.openxmlformats.org/officeDocument/2006/relationships/hyperlink" Target="https://docs.google.com/spreadsheets/u/0/d/1MYx1ukUsCAM1pcixbVQSu49NU-LfXg-Dtt-ncLBzGAM/pub?output=html" TargetMode="External"/><Relationship Id="rId2" Type="http://schemas.openxmlformats.org/officeDocument/2006/relationships/hyperlink" Target="https://docs.google.com/spreadsheets/u/0/d/1MYx1ukUsCAM1pcixbVQSu49NU-LfXg-Dtt-ncLBzGAM/pub?output=html" TargetMode="External"/><Relationship Id="rId16" Type="http://schemas.openxmlformats.org/officeDocument/2006/relationships/comments" Target="../comments1.xml"/><Relationship Id="rId1" Type="http://schemas.openxmlformats.org/officeDocument/2006/relationships/hyperlink" Target="https://docs.google.com/spreadsheets/u/0/d/1MYx1ukUsCAM1pcixbVQSu49NU-LfXg-Dtt-ncLBzGAM/pub?output=html" TargetMode="External"/><Relationship Id="rId6" Type="http://schemas.openxmlformats.org/officeDocument/2006/relationships/hyperlink" Target="https://docs.google.com/spreadsheets/u/0/d/1MYx1ukUsCAM1pcixbVQSu49NU-LfXg-Dtt-ncLBzGAM/pub?output=html" TargetMode="External"/><Relationship Id="rId11" Type="http://schemas.openxmlformats.org/officeDocument/2006/relationships/hyperlink" Target="https://docs.google.com/spreadsheets/u/0/d/1MYx1ukUsCAM1pcixbVQSu49NU-LfXg-Dtt-ncLBzGAM/pub?output=html" TargetMode="External"/><Relationship Id="rId5" Type="http://schemas.openxmlformats.org/officeDocument/2006/relationships/hyperlink" Target="https://docs.google.com/spreadsheets/u/0/d/1MYx1ukUsCAM1pcixbVQSu49NU-LfXg-Dtt-ncLBzGAM/pub?output=html" TargetMode="External"/><Relationship Id="rId15" Type="http://schemas.openxmlformats.org/officeDocument/2006/relationships/vmlDrawing" Target="../drawings/vmlDrawing1.vml"/><Relationship Id="rId10" Type="http://schemas.openxmlformats.org/officeDocument/2006/relationships/hyperlink" Target="https://docs.google.com/spreadsheets/u/0/d/1MYx1ukUsCAM1pcixbVQSu49NU-LfXg-Dtt-ncLBzGAM/pub?output=html" TargetMode="External"/><Relationship Id="rId4" Type="http://schemas.openxmlformats.org/officeDocument/2006/relationships/hyperlink" Target="https://docs.google.com/spreadsheets/u/0/d/1MYx1ukUsCAM1pcixbVQSu49NU-LfXg-Dtt-ncLBzGAM/pub?output=html" TargetMode="External"/><Relationship Id="rId9" Type="http://schemas.openxmlformats.org/officeDocument/2006/relationships/hyperlink" Target="https://docs.google.com/spreadsheets/u/0/d/1MYx1ukUsCAM1pcixbVQSu49NU-LfXg-Dtt-ncLBzGAM/pub?output=html"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
  <sheetViews>
    <sheetView workbookViewId="0">
      <selection activeCell="B4" sqref="B4"/>
    </sheetView>
  </sheetViews>
  <sheetFormatPr defaultColWidth="9.21875" defaultRowHeight="14.4" x14ac:dyDescent="0.3"/>
  <cols>
    <col min="1" max="1" width="60" style="26" customWidth="1"/>
    <col min="2" max="2" width="87.21875" style="37" customWidth="1"/>
  </cols>
  <sheetData>
    <row r="1" spans="1:2" ht="18.600000000000001" thickBot="1" x14ac:dyDescent="0.35">
      <c r="A1" s="399" t="s">
        <v>77</v>
      </c>
      <c r="B1" s="400"/>
    </row>
    <row r="2" spans="1:2" x14ac:dyDescent="0.3">
      <c r="A2" s="299" t="s">
        <v>127</v>
      </c>
      <c r="B2" s="300"/>
    </row>
    <row r="3" spans="1:2" x14ac:dyDescent="0.3">
      <c r="A3" s="301" t="s">
        <v>967</v>
      </c>
      <c r="B3" s="302"/>
    </row>
    <row r="4" spans="1:2" x14ac:dyDescent="0.3">
      <c r="A4" s="301" t="s">
        <v>136</v>
      </c>
      <c r="B4" s="302"/>
    </row>
    <row r="5" spans="1:2" ht="15.6" x14ac:dyDescent="0.3">
      <c r="A5" s="303" t="s">
        <v>968</v>
      </c>
      <c r="B5" s="304"/>
    </row>
    <row r="6" spans="1:2" ht="28.8" x14ac:dyDescent="0.3">
      <c r="A6" s="305" t="s">
        <v>969</v>
      </c>
      <c r="B6" s="306"/>
    </row>
    <row r="7" spans="1:2" ht="15.6" x14ac:dyDescent="0.3">
      <c r="A7" s="301" t="s">
        <v>970</v>
      </c>
      <c r="B7" s="304"/>
    </row>
    <row r="8" spans="1:2" x14ac:dyDescent="0.3">
      <c r="A8" s="301" t="s">
        <v>353</v>
      </c>
      <c r="B8" s="302"/>
    </row>
    <row r="9" spans="1:2" x14ac:dyDescent="0.3">
      <c r="A9" s="301" t="s">
        <v>971</v>
      </c>
      <c r="B9" s="302"/>
    </row>
    <row r="10" spans="1:2" x14ac:dyDescent="0.3">
      <c r="A10" s="301" t="s">
        <v>972</v>
      </c>
      <c r="B10" s="302"/>
    </row>
    <row r="11" spans="1:2" x14ac:dyDescent="0.3">
      <c r="A11" s="301" t="s">
        <v>133</v>
      </c>
      <c r="B11" s="302"/>
    </row>
    <row r="12" spans="1:2" x14ac:dyDescent="0.3">
      <c r="A12" s="301" t="s">
        <v>973</v>
      </c>
      <c r="B12" s="302"/>
    </row>
    <row r="13" spans="1:2" x14ac:dyDescent="0.3">
      <c r="A13" s="301" t="s">
        <v>974</v>
      </c>
      <c r="B13" s="302"/>
    </row>
    <row r="14" spans="1:2" x14ac:dyDescent="0.3">
      <c r="A14" s="301" t="s">
        <v>975</v>
      </c>
      <c r="B14" s="302"/>
    </row>
    <row r="15" spans="1:2" x14ac:dyDescent="0.3">
      <c r="A15" s="301" t="s">
        <v>976</v>
      </c>
      <c r="B15" s="302"/>
    </row>
    <row r="16" spans="1:2" x14ac:dyDescent="0.3">
      <c r="A16" s="301" t="s">
        <v>977</v>
      </c>
      <c r="B16" s="302"/>
    </row>
    <row r="17" spans="1:2" x14ac:dyDescent="0.3">
      <c r="A17" s="301" t="s">
        <v>978</v>
      </c>
      <c r="B17" s="302"/>
    </row>
    <row r="18" spans="1:2" x14ac:dyDescent="0.3">
      <c r="A18" s="301" t="s">
        <v>979</v>
      </c>
      <c r="B18" s="302"/>
    </row>
    <row r="19" spans="1:2" x14ac:dyDescent="0.3">
      <c r="A19" s="301" t="s">
        <v>980</v>
      </c>
      <c r="B19" s="302"/>
    </row>
    <row r="20" spans="1:2" x14ac:dyDescent="0.3">
      <c r="A20" s="301" t="s">
        <v>981</v>
      </c>
      <c r="B20" s="302"/>
    </row>
    <row r="21" spans="1:2" x14ac:dyDescent="0.3">
      <c r="A21" s="301" t="s">
        <v>982</v>
      </c>
      <c r="B21" s="302"/>
    </row>
    <row r="22" spans="1:2" x14ac:dyDescent="0.3">
      <c r="A22" s="301" t="s">
        <v>983</v>
      </c>
      <c r="B22" s="302"/>
    </row>
    <row r="23" spans="1:2" x14ac:dyDescent="0.3">
      <c r="A23" s="301" t="s">
        <v>984</v>
      </c>
      <c r="B23" s="302"/>
    </row>
    <row r="24" spans="1:2" x14ac:dyDescent="0.3">
      <c r="A24" s="301" t="s">
        <v>985</v>
      </c>
      <c r="B24" s="302"/>
    </row>
    <row r="25" spans="1:2" x14ac:dyDescent="0.3">
      <c r="A25" s="301" t="s">
        <v>986</v>
      </c>
      <c r="B25" s="302"/>
    </row>
    <row r="26" spans="1:2" x14ac:dyDescent="0.3">
      <c r="A26" s="301" t="s">
        <v>987</v>
      </c>
      <c r="B26" s="302"/>
    </row>
    <row r="27" spans="1:2" x14ac:dyDescent="0.3">
      <c r="A27" s="301" t="s">
        <v>988</v>
      </c>
      <c r="B27" s="302"/>
    </row>
    <row r="28" spans="1:2" x14ac:dyDescent="0.3">
      <c r="A28" s="301" t="s">
        <v>989</v>
      </c>
      <c r="B28" s="302"/>
    </row>
    <row r="29" spans="1:2" x14ac:dyDescent="0.3">
      <c r="A29" s="301" t="s">
        <v>990</v>
      </c>
      <c r="B29" s="302"/>
    </row>
    <row r="30" spans="1:2" ht="15" thickBot="1" x14ac:dyDescent="0.35">
      <c r="A30" s="307" t="s">
        <v>991</v>
      </c>
      <c r="B30" s="308"/>
    </row>
  </sheetData>
  <mergeCells count="1">
    <mergeCell ref="A1:B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M83"/>
  <sheetViews>
    <sheetView workbookViewId="0">
      <pane ySplit="2" topLeftCell="A3" activePane="bottomLeft" state="frozen"/>
      <selection pane="bottomLeft" activeCell="D4" sqref="D4"/>
    </sheetView>
  </sheetViews>
  <sheetFormatPr defaultColWidth="9.21875" defaultRowHeight="14.4" x14ac:dyDescent="0.3"/>
  <cols>
    <col min="1" max="1" width="2.77734375" bestFit="1" customWidth="1"/>
    <col min="2" max="2" width="13.21875" style="6" bestFit="1" customWidth="1"/>
    <col min="3" max="3" width="14.44140625" style="6" bestFit="1" customWidth="1"/>
    <col min="4" max="4" width="15.21875" style="6" bestFit="1" customWidth="1"/>
    <col min="5" max="5" width="17.21875" style="6" bestFit="1" customWidth="1"/>
    <col min="6" max="6" width="18.44140625" bestFit="1" customWidth="1"/>
    <col min="7" max="7" width="13.44140625" bestFit="1" customWidth="1"/>
    <col min="8" max="8" width="12.77734375" bestFit="1" customWidth="1"/>
    <col min="9" max="9" width="13.21875" bestFit="1" customWidth="1"/>
    <col min="10" max="10" width="19.77734375" bestFit="1" customWidth="1"/>
    <col min="11" max="11" width="24.21875" bestFit="1" customWidth="1"/>
    <col min="12" max="12" width="21.21875" bestFit="1" customWidth="1"/>
    <col min="13" max="13" width="24" bestFit="1" customWidth="1"/>
  </cols>
  <sheetData>
    <row r="1" spans="1:13" s="271" customFormat="1" x14ac:dyDescent="0.3">
      <c r="A1" s="231" t="s">
        <v>423</v>
      </c>
      <c r="B1" s="218" t="s">
        <v>313</v>
      </c>
      <c r="C1" s="196" t="s">
        <v>319</v>
      </c>
      <c r="D1" s="196" t="s">
        <v>993</v>
      </c>
      <c r="E1" s="196" t="s">
        <v>996</v>
      </c>
      <c r="F1" s="196" t="s">
        <v>999</v>
      </c>
      <c r="G1" s="176" t="s">
        <v>1003</v>
      </c>
      <c r="H1" s="196" t="s">
        <v>318</v>
      </c>
      <c r="I1" s="331" t="s">
        <v>1007</v>
      </c>
      <c r="J1" s="331" t="s">
        <v>480</v>
      </c>
      <c r="K1" s="331" t="s">
        <v>478</v>
      </c>
      <c r="L1" s="334" t="s">
        <v>316</v>
      </c>
      <c r="M1" s="331" t="s">
        <v>317</v>
      </c>
    </row>
    <row r="2" spans="1:13" s="272" customFormat="1" ht="15" thickBot="1" x14ac:dyDescent="0.35">
      <c r="A2" s="255" t="s">
        <v>423</v>
      </c>
      <c r="B2" s="332" t="s">
        <v>148</v>
      </c>
      <c r="C2" s="283" t="s">
        <v>22</v>
      </c>
      <c r="D2" s="283" t="s">
        <v>992</v>
      </c>
      <c r="E2" s="283" t="s">
        <v>995</v>
      </c>
      <c r="F2" s="283" t="s">
        <v>998</v>
      </c>
      <c r="G2" s="294" t="s">
        <v>1002</v>
      </c>
      <c r="H2" s="283" t="s">
        <v>21</v>
      </c>
      <c r="I2" s="333" t="s">
        <v>1006</v>
      </c>
      <c r="J2" s="333" t="s">
        <v>479</v>
      </c>
      <c r="K2" s="333" t="s">
        <v>477</v>
      </c>
      <c r="L2" s="298" t="s">
        <v>73</v>
      </c>
      <c r="M2" s="333" t="s">
        <v>74</v>
      </c>
    </row>
    <row r="3" spans="1:13" x14ac:dyDescent="0.3">
      <c r="A3" s="3">
        <v>1</v>
      </c>
      <c r="B3" s="356">
        <v>42123</v>
      </c>
      <c r="C3" s="35">
        <v>3.5</v>
      </c>
      <c r="D3" s="35"/>
      <c r="E3" s="35"/>
      <c r="F3" s="3"/>
      <c r="H3" s="1"/>
      <c r="L3">
        <v>8.5</v>
      </c>
      <c r="M3">
        <v>8.5</v>
      </c>
    </row>
    <row r="4" spans="1:13" x14ac:dyDescent="0.3">
      <c r="A4" s="3">
        <v>2</v>
      </c>
      <c r="B4" s="356">
        <v>42144</v>
      </c>
      <c r="C4" s="35">
        <v>3.5</v>
      </c>
      <c r="D4" s="35"/>
      <c r="E4" s="35"/>
      <c r="F4" s="3"/>
      <c r="H4" s="1"/>
      <c r="L4">
        <v>8.5</v>
      </c>
      <c r="M4">
        <v>8.5</v>
      </c>
    </row>
    <row r="5" spans="1:13" x14ac:dyDescent="0.3">
      <c r="A5" s="3">
        <v>3</v>
      </c>
      <c r="B5" s="356">
        <v>42178</v>
      </c>
      <c r="C5" s="35">
        <v>3.5</v>
      </c>
      <c r="D5" s="35"/>
      <c r="E5" s="35"/>
      <c r="F5" s="3"/>
      <c r="H5" s="21"/>
      <c r="L5">
        <v>8.5</v>
      </c>
      <c r="M5">
        <v>8.5</v>
      </c>
    </row>
    <row r="6" spans="1:13" x14ac:dyDescent="0.3">
      <c r="A6" s="3">
        <v>4</v>
      </c>
      <c r="B6" s="356">
        <v>42123</v>
      </c>
      <c r="C6" s="35">
        <v>3.5</v>
      </c>
      <c r="L6">
        <v>8.5</v>
      </c>
      <c r="M6">
        <v>8.5</v>
      </c>
    </row>
    <row r="7" spans="1:13" x14ac:dyDescent="0.3">
      <c r="A7" s="3">
        <v>5</v>
      </c>
      <c r="B7" s="356">
        <v>42144</v>
      </c>
      <c r="C7" s="35">
        <v>3.5</v>
      </c>
      <c r="L7">
        <v>8.5</v>
      </c>
      <c r="M7">
        <v>8.5</v>
      </c>
    </row>
    <row r="8" spans="1:13" x14ac:dyDescent="0.3">
      <c r="A8" s="3">
        <v>6</v>
      </c>
      <c r="B8" s="356">
        <v>42178</v>
      </c>
      <c r="C8" s="35">
        <v>3.5</v>
      </c>
      <c r="L8">
        <v>8.5</v>
      </c>
      <c r="M8">
        <v>8.5</v>
      </c>
    </row>
    <row r="9" spans="1:13" x14ac:dyDescent="0.3">
      <c r="A9" s="3">
        <v>7</v>
      </c>
      <c r="B9" s="356">
        <v>42123</v>
      </c>
      <c r="C9" s="35">
        <v>3.5</v>
      </c>
      <c r="D9" s="35"/>
      <c r="E9" s="35"/>
      <c r="F9" s="3"/>
      <c r="L9">
        <v>7.5</v>
      </c>
      <c r="M9">
        <v>7.5</v>
      </c>
    </row>
    <row r="10" spans="1:13" x14ac:dyDescent="0.3">
      <c r="A10" s="3">
        <v>8</v>
      </c>
      <c r="B10" s="356">
        <v>42144</v>
      </c>
      <c r="C10" s="35">
        <v>3.5</v>
      </c>
      <c r="D10" s="35"/>
      <c r="E10" s="35"/>
      <c r="F10" s="3"/>
      <c r="L10">
        <v>7.5</v>
      </c>
      <c r="M10">
        <v>7.5</v>
      </c>
    </row>
    <row r="11" spans="1:13" x14ac:dyDescent="0.3">
      <c r="A11" s="3">
        <v>9</v>
      </c>
      <c r="B11" s="356">
        <v>42178</v>
      </c>
      <c r="C11" s="35">
        <v>3.5</v>
      </c>
      <c r="L11">
        <v>7.5</v>
      </c>
      <c r="M11">
        <v>7.5</v>
      </c>
    </row>
    <row r="12" spans="1:13" x14ac:dyDescent="0.3">
      <c r="A12" s="3">
        <v>10</v>
      </c>
      <c r="B12" s="356">
        <v>42123</v>
      </c>
      <c r="C12" s="35">
        <v>3.5</v>
      </c>
      <c r="L12">
        <v>7.5</v>
      </c>
      <c r="M12">
        <v>7.5</v>
      </c>
    </row>
    <row r="13" spans="1:13" x14ac:dyDescent="0.3">
      <c r="A13" s="3">
        <v>11</v>
      </c>
      <c r="B13" s="356">
        <v>42144</v>
      </c>
      <c r="C13" s="35">
        <v>3.5</v>
      </c>
      <c r="L13">
        <v>7.5</v>
      </c>
      <c r="M13">
        <v>7.5</v>
      </c>
    </row>
    <row r="14" spans="1:13" x14ac:dyDescent="0.3">
      <c r="A14" s="3">
        <v>12</v>
      </c>
      <c r="B14" s="356">
        <v>42178</v>
      </c>
      <c r="C14" s="35">
        <v>3.5</v>
      </c>
      <c r="L14">
        <v>7.5</v>
      </c>
      <c r="M14">
        <v>7.5</v>
      </c>
    </row>
    <row r="15" spans="1:13" x14ac:dyDescent="0.3">
      <c r="A15" s="3">
        <v>13</v>
      </c>
      <c r="B15" s="356">
        <v>42123</v>
      </c>
      <c r="C15" s="35">
        <v>3.5</v>
      </c>
      <c r="L15">
        <v>8.5</v>
      </c>
      <c r="M15">
        <v>8.5</v>
      </c>
    </row>
    <row r="16" spans="1:13" x14ac:dyDescent="0.3">
      <c r="A16" s="3">
        <v>14</v>
      </c>
      <c r="B16" s="356">
        <v>42144</v>
      </c>
      <c r="C16" s="35">
        <v>3.5</v>
      </c>
      <c r="L16">
        <v>8.5</v>
      </c>
      <c r="M16">
        <v>8.5</v>
      </c>
    </row>
    <row r="17" spans="1:13" x14ac:dyDescent="0.3">
      <c r="A17" s="3">
        <v>15</v>
      </c>
      <c r="B17" s="356">
        <v>42178</v>
      </c>
      <c r="C17" s="35">
        <v>3.5</v>
      </c>
      <c r="L17">
        <v>8.5</v>
      </c>
      <c r="M17">
        <v>8.5</v>
      </c>
    </row>
    <row r="18" spans="1:13" x14ac:dyDescent="0.3">
      <c r="A18" s="3">
        <v>16</v>
      </c>
      <c r="B18" s="356">
        <v>42123</v>
      </c>
      <c r="C18" s="35">
        <v>3.5</v>
      </c>
      <c r="L18">
        <v>8.5</v>
      </c>
      <c r="M18">
        <v>8.5</v>
      </c>
    </row>
    <row r="19" spans="1:13" x14ac:dyDescent="0.3">
      <c r="A19" s="3">
        <v>17</v>
      </c>
      <c r="B19" s="356">
        <v>42144</v>
      </c>
      <c r="C19" s="35">
        <v>3.5</v>
      </c>
      <c r="L19">
        <v>8.5</v>
      </c>
      <c r="M19">
        <v>8.5</v>
      </c>
    </row>
    <row r="20" spans="1:13" x14ac:dyDescent="0.3">
      <c r="A20" s="3">
        <v>18</v>
      </c>
      <c r="B20" s="356">
        <v>42178</v>
      </c>
      <c r="C20" s="35">
        <v>3.5</v>
      </c>
      <c r="L20">
        <v>8.5</v>
      </c>
      <c r="M20">
        <v>8.5</v>
      </c>
    </row>
    <row r="21" spans="1:13" x14ac:dyDescent="0.3">
      <c r="A21" s="3">
        <v>19</v>
      </c>
      <c r="B21" s="356">
        <v>42123</v>
      </c>
      <c r="C21" s="35">
        <v>3.5</v>
      </c>
      <c r="L21">
        <v>7.5</v>
      </c>
      <c r="M21">
        <v>7.5</v>
      </c>
    </row>
    <row r="22" spans="1:13" x14ac:dyDescent="0.3">
      <c r="A22" s="3">
        <v>20</v>
      </c>
      <c r="B22" s="356">
        <v>42144</v>
      </c>
      <c r="C22" s="35">
        <v>3.5</v>
      </c>
      <c r="L22">
        <v>7.5</v>
      </c>
      <c r="M22">
        <v>7.5</v>
      </c>
    </row>
    <row r="23" spans="1:13" x14ac:dyDescent="0.3">
      <c r="A23" s="3">
        <v>21</v>
      </c>
      <c r="B23" s="356">
        <v>42178</v>
      </c>
      <c r="C23" s="35">
        <v>3.5</v>
      </c>
      <c r="L23">
        <v>7.5</v>
      </c>
      <c r="M23">
        <v>7.5</v>
      </c>
    </row>
    <row r="24" spans="1:13" x14ac:dyDescent="0.3">
      <c r="A24" s="3">
        <v>22</v>
      </c>
      <c r="B24" s="356">
        <v>42123</v>
      </c>
      <c r="C24" s="35">
        <v>3.5</v>
      </c>
      <c r="L24">
        <v>7.5</v>
      </c>
      <c r="M24">
        <v>7.5</v>
      </c>
    </row>
    <row r="25" spans="1:13" x14ac:dyDescent="0.3">
      <c r="A25" s="3">
        <v>23</v>
      </c>
      <c r="B25" s="356">
        <v>42144</v>
      </c>
      <c r="C25" s="35">
        <v>3.5</v>
      </c>
      <c r="L25">
        <v>7.5</v>
      </c>
      <c r="M25">
        <v>7.5</v>
      </c>
    </row>
    <row r="26" spans="1:13" x14ac:dyDescent="0.3">
      <c r="A26" s="3">
        <v>24</v>
      </c>
      <c r="B26" s="356">
        <v>42178</v>
      </c>
      <c r="C26" s="35">
        <v>3.5</v>
      </c>
      <c r="L26">
        <v>7.5</v>
      </c>
      <c r="M26">
        <v>7.5</v>
      </c>
    </row>
    <row r="27" spans="1:13" x14ac:dyDescent="0.3">
      <c r="A27" s="3">
        <v>25</v>
      </c>
      <c r="B27" s="356">
        <v>42123</v>
      </c>
      <c r="C27" s="35">
        <v>3.5</v>
      </c>
      <c r="L27">
        <v>8.5</v>
      </c>
      <c r="M27">
        <v>8.5</v>
      </c>
    </row>
    <row r="28" spans="1:13" x14ac:dyDescent="0.3">
      <c r="A28" s="3">
        <v>26</v>
      </c>
      <c r="B28" s="356">
        <v>42144</v>
      </c>
      <c r="C28" s="35">
        <v>3.5</v>
      </c>
      <c r="L28">
        <v>8.5</v>
      </c>
      <c r="M28">
        <v>8.5</v>
      </c>
    </row>
    <row r="29" spans="1:13" x14ac:dyDescent="0.3">
      <c r="A29" s="3">
        <v>27</v>
      </c>
      <c r="B29" s="356">
        <v>42178</v>
      </c>
      <c r="C29" s="35">
        <v>3.5</v>
      </c>
      <c r="L29">
        <v>8.5</v>
      </c>
      <c r="M29">
        <v>8.5</v>
      </c>
    </row>
    <row r="30" spans="1:13" x14ac:dyDescent="0.3">
      <c r="A30" s="3">
        <v>28</v>
      </c>
      <c r="B30" s="356">
        <v>42123</v>
      </c>
      <c r="C30" s="35">
        <v>3.5</v>
      </c>
      <c r="L30">
        <v>8.5</v>
      </c>
      <c r="M30">
        <v>8.5</v>
      </c>
    </row>
    <row r="31" spans="1:13" x14ac:dyDescent="0.3">
      <c r="A31" s="3">
        <v>29</v>
      </c>
      <c r="B31" s="356">
        <v>42144</v>
      </c>
      <c r="C31" s="35">
        <v>3.5</v>
      </c>
      <c r="L31">
        <v>8.5</v>
      </c>
      <c r="M31">
        <v>8.5</v>
      </c>
    </row>
    <row r="32" spans="1:13" x14ac:dyDescent="0.3">
      <c r="A32" s="3">
        <v>30</v>
      </c>
      <c r="B32" s="356">
        <v>42178</v>
      </c>
      <c r="C32" s="35">
        <v>3.5</v>
      </c>
      <c r="L32">
        <v>8.5</v>
      </c>
      <c r="M32">
        <v>8.5</v>
      </c>
    </row>
    <row r="33" spans="1:13" x14ac:dyDescent="0.3">
      <c r="A33" s="3">
        <v>31</v>
      </c>
      <c r="B33" s="356">
        <v>42123</v>
      </c>
      <c r="C33" s="35">
        <v>3.5</v>
      </c>
      <c r="L33">
        <v>7.5</v>
      </c>
      <c r="M33">
        <v>7.5</v>
      </c>
    </row>
    <row r="34" spans="1:13" x14ac:dyDescent="0.3">
      <c r="A34" s="3">
        <v>32</v>
      </c>
      <c r="B34" s="356">
        <v>42144</v>
      </c>
      <c r="C34" s="35">
        <v>3.5</v>
      </c>
      <c r="L34">
        <v>7.5</v>
      </c>
      <c r="M34">
        <v>7.5</v>
      </c>
    </row>
    <row r="35" spans="1:13" x14ac:dyDescent="0.3">
      <c r="A35" s="3">
        <v>33</v>
      </c>
      <c r="B35" s="356">
        <v>42178</v>
      </c>
      <c r="C35" s="35">
        <v>3.5</v>
      </c>
      <c r="L35">
        <v>7.5</v>
      </c>
      <c r="M35">
        <v>7.5</v>
      </c>
    </row>
    <row r="36" spans="1:13" x14ac:dyDescent="0.3">
      <c r="A36" s="3">
        <v>34</v>
      </c>
      <c r="B36" s="356">
        <v>42123</v>
      </c>
      <c r="C36" s="35">
        <v>3.5</v>
      </c>
      <c r="L36">
        <v>7.5</v>
      </c>
      <c r="M36">
        <v>7.5</v>
      </c>
    </row>
    <row r="37" spans="1:13" x14ac:dyDescent="0.3">
      <c r="A37" s="3">
        <v>35</v>
      </c>
      <c r="B37" s="356">
        <v>42144</v>
      </c>
      <c r="C37" s="35">
        <v>3.5</v>
      </c>
      <c r="L37">
        <v>7.5</v>
      </c>
      <c r="M37">
        <v>7.5</v>
      </c>
    </row>
    <row r="38" spans="1:13" x14ac:dyDescent="0.3">
      <c r="A38" s="3">
        <v>36</v>
      </c>
      <c r="B38" s="356">
        <v>42178</v>
      </c>
      <c r="C38" s="35">
        <v>3.5</v>
      </c>
      <c r="L38">
        <v>7.5</v>
      </c>
      <c r="M38">
        <v>7.5</v>
      </c>
    </row>
    <row r="39" spans="1:13" x14ac:dyDescent="0.3">
      <c r="A39" s="350">
        <v>37</v>
      </c>
      <c r="B39" s="357">
        <v>42487</v>
      </c>
      <c r="C39" s="358">
        <v>3.5</v>
      </c>
      <c r="L39" s="350">
        <v>8.5</v>
      </c>
      <c r="M39" s="350">
        <v>8.5</v>
      </c>
    </row>
    <row r="40" spans="1:13" x14ac:dyDescent="0.3">
      <c r="A40" s="350">
        <v>38</v>
      </c>
      <c r="B40" s="357">
        <v>42507</v>
      </c>
      <c r="C40" s="358">
        <v>3.5</v>
      </c>
      <c r="L40" s="350">
        <v>8.5</v>
      </c>
      <c r="M40" s="350">
        <v>8.5</v>
      </c>
    </row>
    <row r="41" spans="1:13" x14ac:dyDescent="0.3">
      <c r="A41" s="350">
        <v>39</v>
      </c>
      <c r="B41" s="357">
        <v>42542</v>
      </c>
      <c r="C41" s="358">
        <v>3.5</v>
      </c>
      <c r="L41" s="350">
        <v>8.5</v>
      </c>
      <c r="M41" s="350">
        <v>8.5</v>
      </c>
    </row>
    <row r="42" spans="1:13" x14ac:dyDescent="0.3">
      <c r="A42" s="350">
        <v>40</v>
      </c>
      <c r="B42" s="357">
        <v>42487</v>
      </c>
      <c r="C42" s="358">
        <v>3.5</v>
      </c>
      <c r="L42" s="350">
        <v>8.5</v>
      </c>
      <c r="M42" s="350">
        <v>8.5</v>
      </c>
    </row>
    <row r="43" spans="1:13" x14ac:dyDescent="0.3">
      <c r="A43" s="350">
        <v>41</v>
      </c>
      <c r="B43" s="357">
        <v>42507</v>
      </c>
      <c r="C43" s="358">
        <v>3.5</v>
      </c>
      <c r="L43" s="350">
        <v>8.5</v>
      </c>
      <c r="M43" s="350">
        <v>8.5</v>
      </c>
    </row>
    <row r="44" spans="1:13" x14ac:dyDescent="0.3">
      <c r="A44" s="350">
        <v>42</v>
      </c>
      <c r="B44" s="357">
        <v>42542</v>
      </c>
      <c r="C44" s="358">
        <v>3.5</v>
      </c>
      <c r="L44" s="350">
        <v>8.5</v>
      </c>
      <c r="M44" s="350">
        <v>8.5</v>
      </c>
    </row>
    <row r="45" spans="1:13" x14ac:dyDescent="0.3">
      <c r="A45" s="350">
        <v>43</v>
      </c>
      <c r="B45" s="357">
        <v>42487</v>
      </c>
      <c r="C45" s="358">
        <v>3.5</v>
      </c>
      <c r="L45" s="350">
        <v>7.5</v>
      </c>
      <c r="M45" s="350">
        <v>7.5</v>
      </c>
    </row>
    <row r="46" spans="1:13" x14ac:dyDescent="0.3">
      <c r="A46" s="350">
        <v>44</v>
      </c>
      <c r="B46" s="357">
        <v>42507</v>
      </c>
      <c r="C46" s="358">
        <v>3.5</v>
      </c>
      <c r="L46" s="350">
        <v>7.5</v>
      </c>
      <c r="M46" s="350">
        <v>7.5</v>
      </c>
    </row>
    <row r="47" spans="1:13" x14ac:dyDescent="0.3">
      <c r="A47" s="350">
        <v>45</v>
      </c>
      <c r="B47" s="357">
        <v>42542</v>
      </c>
      <c r="C47" s="358">
        <v>3.5</v>
      </c>
      <c r="L47" s="350">
        <v>7.5</v>
      </c>
      <c r="M47" s="350">
        <v>7.5</v>
      </c>
    </row>
    <row r="48" spans="1:13" x14ac:dyDescent="0.3">
      <c r="A48" s="350">
        <v>46</v>
      </c>
      <c r="B48" s="357">
        <v>42487</v>
      </c>
      <c r="C48" s="358">
        <v>3.5</v>
      </c>
      <c r="L48" s="350">
        <v>7.5</v>
      </c>
      <c r="M48" s="350">
        <v>7.5</v>
      </c>
    </row>
    <row r="49" spans="1:13" x14ac:dyDescent="0.3">
      <c r="A49" s="350">
        <v>47</v>
      </c>
      <c r="B49" s="357">
        <v>42507</v>
      </c>
      <c r="C49" s="358">
        <v>3.5</v>
      </c>
      <c r="L49" s="350">
        <v>7.5</v>
      </c>
      <c r="M49" s="350">
        <v>7.5</v>
      </c>
    </row>
    <row r="50" spans="1:13" x14ac:dyDescent="0.3">
      <c r="A50" s="350">
        <v>48</v>
      </c>
      <c r="B50" s="357">
        <v>42542</v>
      </c>
      <c r="C50" s="358">
        <v>3.5</v>
      </c>
      <c r="L50" s="350">
        <v>7.5</v>
      </c>
      <c r="M50" s="350">
        <v>7.5</v>
      </c>
    </row>
    <row r="51" spans="1:13" x14ac:dyDescent="0.3">
      <c r="A51" s="350">
        <v>49</v>
      </c>
      <c r="B51" s="357">
        <v>42487</v>
      </c>
      <c r="C51" s="358">
        <v>3.5</v>
      </c>
      <c r="L51" s="350">
        <v>7.5</v>
      </c>
      <c r="M51" s="350">
        <v>7.5</v>
      </c>
    </row>
    <row r="52" spans="1:13" x14ac:dyDescent="0.3">
      <c r="A52" s="350">
        <v>50</v>
      </c>
      <c r="B52" s="357">
        <v>42507</v>
      </c>
      <c r="C52" s="358">
        <v>3.5</v>
      </c>
      <c r="L52" s="350">
        <v>7.5</v>
      </c>
      <c r="M52" s="350">
        <v>7.5</v>
      </c>
    </row>
    <row r="53" spans="1:13" x14ac:dyDescent="0.3">
      <c r="A53" s="350">
        <v>51</v>
      </c>
      <c r="B53" s="357">
        <v>42542</v>
      </c>
      <c r="C53" s="358">
        <v>3.5</v>
      </c>
      <c r="L53" s="350">
        <v>7.5</v>
      </c>
      <c r="M53" s="350">
        <v>7.5</v>
      </c>
    </row>
    <row r="54" spans="1:13" x14ac:dyDescent="0.3">
      <c r="A54" s="350">
        <v>52</v>
      </c>
      <c r="B54" s="357">
        <v>42487</v>
      </c>
      <c r="C54" s="358">
        <v>3.5</v>
      </c>
      <c r="L54" s="350">
        <v>8.5</v>
      </c>
      <c r="M54" s="350">
        <v>8.5</v>
      </c>
    </row>
    <row r="55" spans="1:13" x14ac:dyDescent="0.3">
      <c r="A55" s="350">
        <v>53</v>
      </c>
      <c r="B55" s="357">
        <v>42507</v>
      </c>
      <c r="C55" s="358">
        <v>3.5</v>
      </c>
      <c r="L55" s="350">
        <v>8.5</v>
      </c>
      <c r="M55" s="350">
        <v>8.5</v>
      </c>
    </row>
    <row r="56" spans="1:13" x14ac:dyDescent="0.3">
      <c r="A56" s="350">
        <v>54</v>
      </c>
      <c r="B56" s="357">
        <v>42542</v>
      </c>
      <c r="C56" s="358">
        <v>3.5</v>
      </c>
      <c r="L56" s="350">
        <v>8.5</v>
      </c>
      <c r="M56" s="350">
        <v>8.5</v>
      </c>
    </row>
    <row r="57" spans="1:13" x14ac:dyDescent="0.3">
      <c r="A57" s="350">
        <v>55</v>
      </c>
      <c r="B57" s="357">
        <v>42487</v>
      </c>
      <c r="C57" s="358">
        <v>3.5</v>
      </c>
      <c r="L57" s="350">
        <v>8.5</v>
      </c>
      <c r="M57" s="350">
        <v>8.5</v>
      </c>
    </row>
    <row r="58" spans="1:13" x14ac:dyDescent="0.3">
      <c r="A58" s="350">
        <v>56</v>
      </c>
      <c r="B58" s="357">
        <v>42507</v>
      </c>
      <c r="C58" s="358">
        <v>3.5</v>
      </c>
      <c r="L58" s="350">
        <v>8.5</v>
      </c>
      <c r="M58" s="350">
        <v>8.5</v>
      </c>
    </row>
    <row r="59" spans="1:13" x14ac:dyDescent="0.3">
      <c r="A59" s="350">
        <v>57</v>
      </c>
      <c r="B59" s="357">
        <v>42542</v>
      </c>
      <c r="C59" s="358">
        <v>3.5</v>
      </c>
      <c r="L59" s="350">
        <v>8.5</v>
      </c>
      <c r="M59" s="350">
        <v>8.5</v>
      </c>
    </row>
    <row r="60" spans="1:13" x14ac:dyDescent="0.3">
      <c r="A60" s="350">
        <v>58</v>
      </c>
      <c r="B60" s="357">
        <v>42487</v>
      </c>
      <c r="C60" s="358">
        <v>3.5</v>
      </c>
      <c r="L60" s="350">
        <v>7.5</v>
      </c>
      <c r="M60" s="350">
        <v>7.5</v>
      </c>
    </row>
    <row r="61" spans="1:13" x14ac:dyDescent="0.3">
      <c r="A61" s="350">
        <v>59</v>
      </c>
      <c r="B61" s="357">
        <v>42507</v>
      </c>
      <c r="C61" s="358">
        <v>3.5</v>
      </c>
      <c r="L61" s="350">
        <v>7.5</v>
      </c>
      <c r="M61" s="350">
        <v>7.5</v>
      </c>
    </row>
    <row r="62" spans="1:13" x14ac:dyDescent="0.3">
      <c r="A62" s="350">
        <v>60</v>
      </c>
      <c r="B62" s="357">
        <v>42542</v>
      </c>
      <c r="C62" s="358">
        <v>3.5</v>
      </c>
      <c r="L62" s="350">
        <v>7.5</v>
      </c>
      <c r="M62" s="350">
        <v>7.5</v>
      </c>
    </row>
    <row r="63" spans="1:13" x14ac:dyDescent="0.3">
      <c r="A63" s="350">
        <v>61</v>
      </c>
      <c r="B63" s="357">
        <v>42487</v>
      </c>
      <c r="C63" s="358">
        <v>3.5</v>
      </c>
      <c r="L63" s="350">
        <v>7.5</v>
      </c>
      <c r="M63" s="350">
        <v>7.5</v>
      </c>
    </row>
    <row r="64" spans="1:13" x14ac:dyDescent="0.3">
      <c r="A64" s="350">
        <v>62</v>
      </c>
      <c r="B64" s="357">
        <v>42507</v>
      </c>
      <c r="C64" s="358">
        <v>3.5</v>
      </c>
      <c r="L64" s="350">
        <v>7.5</v>
      </c>
      <c r="M64" s="350">
        <v>7.5</v>
      </c>
    </row>
    <row r="65" spans="1:13" x14ac:dyDescent="0.3">
      <c r="A65" s="350">
        <v>63</v>
      </c>
      <c r="B65" s="357">
        <v>42542</v>
      </c>
      <c r="C65" s="358">
        <v>3.5</v>
      </c>
      <c r="L65" s="350">
        <v>7.5</v>
      </c>
      <c r="M65" s="350">
        <v>7.5</v>
      </c>
    </row>
    <row r="66" spans="1:13" x14ac:dyDescent="0.3">
      <c r="A66" s="350">
        <v>64</v>
      </c>
      <c r="B66" s="357">
        <v>42487</v>
      </c>
      <c r="C66" s="358">
        <v>3.5</v>
      </c>
      <c r="L66" s="350">
        <v>7.5</v>
      </c>
      <c r="M66" s="350">
        <v>7.5</v>
      </c>
    </row>
    <row r="67" spans="1:13" x14ac:dyDescent="0.3">
      <c r="A67" s="350">
        <v>65</v>
      </c>
      <c r="B67" s="357">
        <v>42507</v>
      </c>
      <c r="C67" s="358">
        <v>3.5</v>
      </c>
      <c r="L67" s="350">
        <v>7.5</v>
      </c>
      <c r="M67" s="350">
        <v>7.5</v>
      </c>
    </row>
    <row r="68" spans="1:13" x14ac:dyDescent="0.3">
      <c r="A68" s="350">
        <v>66</v>
      </c>
      <c r="B68" s="357">
        <v>42542</v>
      </c>
      <c r="C68" s="358">
        <v>3.5</v>
      </c>
      <c r="L68" s="350">
        <v>7.5</v>
      </c>
      <c r="M68" s="350">
        <v>7.5</v>
      </c>
    </row>
    <row r="69" spans="1:13" x14ac:dyDescent="0.3">
      <c r="A69" s="350">
        <v>67</v>
      </c>
      <c r="B69" s="357">
        <v>42487</v>
      </c>
      <c r="C69" s="358">
        <v>3.5</v>
      </c>
      <c r="L69" s="350">
        <v>8.5</v>
      </c>
      <c r="M69" s="350">
        <v>8.5</v>
      </c>
    </row>
    <row r="70" spans="1:13" x14ac:dyDescent="0.3">
      <c r="A70" s="350">
        <v>68</v>
      </c>
      <c r="B70" s="357">
        <v>42507</v>
      </c>
      <c r="C70" s="358">
        <v>3.5</v>
      </c>
      <c r="L70" s="350">
        <v>8.5</v>
      </c>
      <c r="M70" s="350">
        <v>8.5</v>
      </c>
    </row>
    <row r="71" spans="1:13" x14ac:dyDescent="0.3">
      <c r="A71" s="350">
        <v>69</v>
      </c>
      <c r="B71" s="357">
        <v>42542</v>
      </c>
      <c r="C71" s="358">
        <v>3.5</v>
      </c>
      <c r="L71" s="350">
        <v>8.5</v>
      </c>
      <c r="M71" s="350">
        <v>8.5</v>
      </c>
    </row>
    <row r="72" spans="1:13" x14ac:dyDescent="0.3">
      <c r="A72" s="350">
        <v>70</v>
      </c>
      <c r="B72" s="357">
        <v>42487</v>
      </c>
      <c r="C72" s="358">
        <v>3.5</v>
      </c>
      <c r="L72" s="350">
        <v>8.5</v>
      </c>
      <c r="M72" s="350">
        <v>8.5</v>
      </c>
    </row>
    <row r="73" spans="1:13" x14ac:dyDescent="0.3">
      <c r="A73" s="350">
        <v>71</v>
      </c>
      <c r="B73" s="357">
        <v>42507</v>
      </c>
      <c r="C73" s="358">
        <v>3.5</v>
      </c>
      <c r="L73" s="350">
        <v>8.5</v>
      </c>
      <c r="M73" s="350">
        <v>8.5</v>
      </c>
    </row>
    <row r="74" spans="1:13" x14ac:dyDescent="0.3">
      <c r="A74" s="350">
        <v>72</v>
      </c>
      <c r="B74" s="357">
        <v>42542</v>
      </c>
      <c r="C74" s="358">
        <v>3.5</v>
      </c>
      <c r="L74" s="350">
        <v>8.5</v>
      </c>
      <c r="M74" s="350">
        <v>8.5</v>
      </c>
    </row>
    <row r="75" spans="1:13" x14ac:dyDescent="0.3">
      <c r="A75" s="350">
        <v>73</v>
      </c>
      <c r="B75" s="357">
        <v>42487</v>
      </c>
      <c r="C75" s="358">
        <v>3.5</v>
      </c>
      <c r="L75" s="350">
        <v>7.5</v>
      </c>
      <c r="M75" s="350">
        <v>7.5</v>
      </c>
    </row>
    <row r="76" spans="1:13" x14ac:dyDescent="0.3">
      <c r="A76" s="350">
        <v>74</v>
      </c>
      <c r="B76" s="357">
        <v>42507</v>
      </c>
      <c r="C76" s="358">
        <v>3.5</v>
      </c>
      <c r="L76" s="350">
        <v>7.5</v>
      </c>
      <c r="M76" s="350">
        <v>7.5</v>
      </c>
    </row>
    <row r="77" spans="1:13" x14ac:dyDescent="0.3">
      <c r="A77" s="350">
        <v>75</v>
      </c>
      <c r="B77" s="357">
        <v>42542</v>
      </c>
      <c r="C77" s="358">
        <v>3.5</v>
      </c>
      <c r="L77" s="350">
        <v>7.5</v>
      </c>
      <c r="M77" s="350">
        <v>7.5</v>
      </c>
    </row>
    <row r="78" spans="1:13" x14ac:dyDescent="0.3">
      <c r="A78" s="350">
        <v>76</v>
      </c>
      <c r="B78" s="357">
        <v>42487</v>
      </c>
      <c r="C78" s="358">
        <v>3.5</v>
      </c>
      <c r="L78" s="350">
        <v>7.5</v>
      </c>
      <c r="M78" s="350">
        <v>7.5</v>
      </c>
    </row>
    <row r="79" spans="1:13" x14ac:dyDescent="0.3">
      <c r="A79" s="350">
        <v>77</v>
      </c>
      <c r="B79" s="357">
        <v>42507</v>
      </c>
      <c r="C79" s="358">
        <v>3.5</v>
      </c>
      <c r="L79" s="350">
        <v>7.5</v>
      </c>
      <c r="M79" s="350">
        <v>7.5</v>
      </c>
    </row>
    <row r="80" spans="1:13" x14ac:dyDescent="0.3">
      <c r="A80" s="350">
        <v>78</v>
      </c>
      <c r="B80" s="357">
        <v>42542</v>
      </c>
      <c r="C80" s="358">
        <v>3.5</v>
      </c>
      <c r="L80" s="350">
        <v>7.5</v>
      </c>
      <c r="M80" s="350">
        <v>7.5</v>
      </c>
    </row>
    <row r="81" spans="1:13" x14ac:dyDescent="0.3">
      <c r="A81" s="350">
        <v>79</v>
      </c>
      <c r="B81" s="357">
        <v>42487</v>
      </c>
      <c r="C81" s="358">
        <v>3.5</v>
      </c>
      <c r="L81" s="350">
        <v>7.5</v>
      </c>
      <c r="M81" s="350">
        <v>7.5</v>
      </c>
    </row>
    <row r="82" spans="1:13" x14ac:dyDescent="0.3">
      <c r="A82" s="350">
        <v>80</v>
      </c>
      <c r="B82" s="357">
        <v>42507</v>
      </c>
      <c r="C82" s="358">
        <v>3.5</v>
      </c>
      <c r="L82" s="350">
        <v>7.5</v>
      </c>
      <c r="M82" s="350">
        <v>7.5</v>
      </c>
    </row>
    <row r="83" spans="1:13" x14ac:dyDescent="0.3">
      <c r="A83" s="350">
        <v>81</v>
      </c>
      <c r="B83" s="357">
        <v>42542</v>
      </c>
      <c r="C83" s="358">
        <v>3.5</v>
      </c>
      <c r="L83" s="350">
        <v>7.5</v>
      </c>
      <c r="M83" s="350">
        <v>7.5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M2798"/>
  <sheetViews>
    <sheetView workbookViewId="0">
      <pane ySplit="2" topLeftCell="A2874" activePane="bottomLeft" state="frozen"/>
      <selection pane="bottomLeft" activeCell="A3" sqref="A3"/>
    </sheetView>
  </sheetViews>
  <sheetFormatPr defaultColWidth="9.21875" defaultRowHeight="14.4" x14ac:dyDescent="0.3"/>
  <cols>
    <col min="1" max="1" width="2.77734375" bestFit="1" customWidth="1"/>
    <col min="2" max="2" width="15.77734375" bestFit="1" customWidth="1"/>
    <col min="3" max="3" width="15.77734375" customWidth="1"/>
    <col min="4" max="4" width="21.21875" bestFit="1" customWidth="1"/>
    <col min="5" max="5" width="24.5546875" bestFit="1" customWidth="1"/>
    <col min="6" max="6" width="24.77734375" bestFit="1" customWidth="1"/>
    <col min="7" max="7" width="20.77734375" bestFit="1" customWidth="1"/>
  </cols>
  <sheetData>
    <row r="1" spans="1:13" s="271" customFormat="1" x14ac:dyDescent="0.3">
      <c r="A1" s="261" t="s">
        <v>423</v>
      </c>
      <c r="B1" s="247" t="s">
        <v>320</v>
      </c>
      <c r="C1" s="266" t="s">
        <v>650</v>
      </c>
      <c r="D1" s="216" t="s">
        <v>321</v>
      </c>
      <c r="E1" s="216" t="s">
        <v>483</v>
      </c>
      <c r="F1" s="216" t="s">
        <v>323</v>
      </c>
      <c r="G1" s="247" t="s">
        <v>322</v>
      </c>
      <c r="H1" s="273"/>
      <c r="I1" s="273"/>
      <c r="J1" s="274"/>
      <c r="K1" s="274"/>
      <c r="L1" s="274"/>
      <c r="M1" s="274"/>
    </row>
    <row r="2" spans="1:13" s="272" customFormat="1" ht="15" thickBot="1" x14ac:dyDescent="0.35">
      <c r="A2" s="236" t="s">
        <v>423</v>
      </c>
      <c r="B2" s="252" t="s">
        <v>339</v>
      </c>
      <c r="C2" s="269" t="s">
        <v>649</v>
      </c>
      <c r="D2" s="215" t="s">
        <v>24</v>
      </c>
      <c r="E2" s="215" t="s">
        <v>482</v>
      </c>
      <c r="F2" s="215" t="s">
        <v>276</v>
      </c>
      <c r="G2" s="252" t="s">
        <v>25</v>
      </c>
      <c r="H2" s="275"/>
      <c r="I2" s="275"/>
      <c r="J2" s="276"/>
      <c r="K2" s="276"/>
      <c r="L2" s="276"/>
      <c r="M2" s="276"/>
    </row>
    <row r="3" spans="1:13" x14ac:dyDescent="0.3">
      <c r="A3">
        <v>1</v>
      </c>
      <c r="B3" s="359">
        <v>42128</v>
      </c>
      <c r="G3" s="1">
        <v>25</v>
      </c>
      <c r="H3" s="1"/>
      <c r="I3" s="1"/>
    </row>
    <row r="4" spans="1:13" x14ac:dyDescent="0.3">
      <c r="A4">
        <v>1</v>
      </c>
      <c r="B4" s="360">
        <v>42132</v>
      </c>
      <c r="C4" s="1"/>
      <c r="E4" s="20"/>
      <c r="F4" s="12"/>
      <c r="G4" s="1">
        <v>7.5</v>
      </c>
      <c r="H4" s="1"/>
      <c r="I4" s="1"/>
    </row>
    <row r="5" spans="1:13" x14ac:dyDescent="0.3">
      <c r="A5">
        <v>1</v>
      </c>
      <c r="B5" s="360">
        <v>42136</v>
      </c>
      <c r="C5" s="1"/>
      <c r="E5" s="20"/>
      <c r="F5" s="12"/>
      <c r="G5" s="1">
        <v>15</v>
      </c>
      <c r="H5" s="1"/>
      <c r="I5" s="1"/>
    </row>
    <row r="6" spans="1:13" x14ac:dyDescent="0.3">
      <c r="A6">
        <v>1</v>
      </c>
      <c r="B6" s="360">
        <v>42137</v>
      </c>
      <c r="C6" s="1"/>
      <c r="E6" s="20"/>
      <c r="F6" s="12"/>
      <c r="G6" s="1">
        <v>7.5</v>
      </c>
      <c r="H6" s="1"/>
      <c r="I6" s="1"/>
    </row>
    <row r="7" spans="1:13" x14ac:dyDescent="0.3">
      <c r="A7">
        <v>1</v>
      </c>
      <c r="B7" s="360">
        <v>42146</v>
      </c>
      <c r="C7" s="1"/>
      <c r="D7" s="22"/>
      <c r="E7" s="20"/>
      <c r="F7" s="12"/>
      <c r="G7" s="1">
        <v>7.5</v>
      </c>
      <c r="H7" s="1"/>
      <c r="I7" s="1"/>
    </row>
    <row r="8" spans="1:13" x14ac:dyDescent="0.3">
      <c r="A8">
        <v>1</v>
      </c>
      <c r="B8" s="360">
        <v>42152</v>
      </c>
      <c r="C8" s="1"/>
      <c r="D8" s="22"/>
      <c r="E8" s="20"/>
      <c r="F8" s="12"/>
      <c r="G8" s="1">
        <v>21.2</v>
      </c>
      <c r="H8" s="1"/>
      <c r="I8" s="1"/>
    </row>
    <row r="9" spans="1:13" x14ac:dyDescent="0.3">
      <c r="A9">
        <v>1</v>
      </c>
      <c r="B9" s="360">
        <v>42158</v>
      </c>
      <c r="C9" s="1"/>
      <c r="D9" s="22"/>
      <c r="E9" s="20"/>
      <c r="F9" s="12"/>
      <c r="G9" s="1">
        <v>12.7</v>
      </c>
      <c r="H9" s="1"/>
      <c r="I9" s="1"/>
    </row>
    <row r="10" spans="1:13" x14ac:dyDescent="0.3">
      <c r="A10">
        <v>1</v>
      </c>
      <c r="B10" s="360">
        <v>42160</v>
      </c>
      <c r="C10" s="1"/>
      <c r="D10" s="22"/>
      <c r="E10" s="20"/>
      <c r="F10" s="12"/>
      <c r="G10" s="1">
        <v>10</v>
      </c>
      <c r="H10" s="1"/>
      <c r="I10" s="1"/>
    </row>
    <row r="11" spans="1:13" x14ac:dyDescent="0.3">
      <c r="A11">
        <v>1</v>
      </c>
      <c r="B11" s="360">
        <v>42163</v>
      </c>
      <c r="C11" s="1"/>
      <c r="D11" s="22"/>
      <c r="E11" s="20"/>
      <c r="F11" s="12"/>
      <c r="G11" s="1">
        <v>10.199999999999999</v>
      </c>
      <c r="H11" s="1"/>
      <c r="I11" s="1"/>
    </row>
    <row r="12" spans="1:13" x14ac:dyDescent="0.3">
      <c r="A12">
        <v>1</v>
      </c>
      <c r="B12" s="360">
        <v>42164</v>
      </c>
      <c r="C12" s="1"/>
      <c r="D12" s="22"/>
      <c r="E12" s="20"/>
      <c r="F12" s="12"/>
      <c r="G12" s="1">
        <v>7.8</v>
      </c>
      <c r="H12" s="1"/>
      <c r="I12" s="1"/>
    </row>
    <row r="13" spans="1:13" x14ac:dyDescent="0.3">
      <c r="A13">
        <v>1</v>
      </c>
      <c r="B13" s="360">
        <v>42167</v>
      </c>
      <c r="C13" s="1"/>
      <c r="D13" s="22"/>
      <c r="E13" s="20"/>
      <c r="F13" s="12"/>
      <c r="G13" s="1">
        <v>23.5</v>
      </c>
      <c r="H13" s="1"/>
      <c r="I13" s="1"/>
    </row>
    <row r="14" spans="1:13" x14ac:dyDescent="0.3">
      <c r="A14">
        <v>1</v>
      </c>
      <c r="B14" s="360">
        <v>42171</v>
      </c>
      <c r="C14" s="1"/>
      <c r="D14" s="22"/>
      <c r="E14" s="20"/>
      <c r="F14" s="12"/>
      <c r="G14" s="1">
        <v>23.5</v>
      </c>
      <c r="H14" s="1"/>
      <c r="I14" s="1"/>
    </row>
    <row r="15" spans="1:13" x14ac:dyDescent="0.3">
      <c r="A15">
        <v>1</v>
      </c>
      <c r="B15" s="360">
        <v>42174</v>
      </c>
      <c r="C15" s="1"/>
      <c r="D15" s="22"/>
      <c r="E15" s="20"/>
      <c r="F15" s="12"/>
      <c r="G15" s="1">
        <v>9.8000000000000007</v>
      </c>
      <c r="H15" s="1"/>
      <c r="I15" s="1"/>
    </row>
    <row r="16" spans="1:13" x14ac:dyDescent="0.3">
      <c r="A16">
        <v>1</v>
      </c>
      <c r="B16" s="360">
        <v>42177</v>
      </c>
      <c r="C16" s="1"/>
      <c r="D16" s="22"/>
      <c r="E16" s="20"/>
      <c r="F16" s="12"/>
      <c r="G16" s="1">
        <v>19.600000000000001</v>
      </c>
      <c r="H16" s="1"/>
      <c r="I16" s="1"/>
    </row>
    <row r="17" spans="1:9" x14ac:dyDescent="0.3">
      <c r="A17">
        <v>1</v>
      </c>
      <c r="B17" s="360">
        <v>42181</v>
      </c>
      <c r="C17" s="1"/>
      <c r="D17" s="22"/>
      <c r="E17" s="20"/>
      <c r="F17" s="12"/>
      <c r="G17" s="1">
        <v>39.200000000000003</v>
      </c>
      <c r="H17" s="1"/>
      <c r="I17" s="1"/>
    </row>
    <row r="18" spans="1:9" x14ac:dyDescent="0.3">
      <c r="A18">
        <v>1</v>
      </c>
      <c r="B18" s="360">
        <v>42184</v>
      </c>
      <c r="C18" s="1"/>
      <c r="D18" s="22"/>
      <c r="E18" s="20"/>
      <c r="F18" s="12"/>
      <c r="G18" s="1">
        <v>29.4</v>
      </c>
      <c r="H18" s="1"/>
      <c r="I18" s="1"/>
    </row>
    <row r="19" spans="1:9" x14ac:dyDescent="0.3">
      <c r="A19">
        <v>1</v>
      </c>
      <c r="B19" s="360">
        <v>42187</v>
      </c>
      <c r="C19" s="1"/>
      <c r="D19" s="22"/>
      <c r="E19" s="20"/>
      <c r="F19" s="12"/>
      <c r="G19" s="1">
        <v>19.600000000000001</v>
      </c>
      <c r="H19" s="1"/>
      <c r="I19" s="1"/>
    </row>
    <row r="20" spans="1:9" x14ac:dyDescent="0.3">
      <c r="A20">
        <v>1</v>
      </c>
      <c r="B20" s="360">
        <v>42188</v>
      </c>
      <c r="C20" s="1"/>
      <c r="D20" s="22"/>
      <c r="E20" s="20"/>
      <c r="F20" s="12"/>
      <c r="G20" s="1">
        <v>19.600000000000001</v>
      </c>
      <c r="H20" s="1"/>
      <c r="I20" s="1"/>
    </row>
    <row r="21" spans="1:9" x14ac:dyDescent="0.3">
      <c r="A21">
        <v>1</v>
      </c>
      <c r="B21" s="360">
        <v>42191</v>
      </c>
      <c r="C21" s="1"/>
      <c r="D21" s="22"/>
      <c r="E21" s="20"/>
      <c r="F21" s="12"/>
      <c r="G21" s="1">
        <v>30.4</v>
      </c>
      <c r="H21" s="1"/>
      <c r="I21" s="1"/>
    </row>
    <row r="22" spans="1:9" x14ac:dyDescent="0.3">
      <c r="A22">
        <v>1</v>
      </c>
      <c r="B22" s="360">
        <v>42194</v>
      </c>
      <c r="C22" s="1"/>
      <c r="D22" s="22"/>
      <c r="E22" s="20"/>
      <c r="F22" s="12"/>
      <c r="G22" s="1">
        <v>19.600000000000001</v>
      </c>
      <c r="H22" s="1"/>
      <c r="I22" s="1"/>
    </row>
    <row r="23" spans="1:9" x14ac:dyDescent="0.3">
      <c r="A23">
        <v>1</v>
      </c>
      <c r="B23" s="360">
        <v>42195</v>
      </c>
      <c r="C23" s="1"/>
      <c r="D23" s="22"/>
      <c r="E23" s="20"/>
      <c r="F23" s="12"/>
      <c r="G23" s="1">
        <v>19.600000000000001</v>
      </c>
      <c r="H23" s="1"/>
      <c r="I23" s="1"/>
    </row>
    <row r="24" spans="1:9" x14ac:dyDescent="0.3">
      <c r="A24">
        <v>1</v>
      </c>
      <c r="B24" s="360">
        <v>42198</v>
      </c>
      <c r="C24" s="1"/>
      <c r="D24" s="22"/>
      <c r="E24" s="20"/>
      <c r="F24" s="12"/>
      <c r="G24" s="1">
        <v>29.4</v>
      </c>
      <c r="H24" s="1"/>
      <c r="I24" s="1"/>
    </row>
    <row r="25" spans="1:9" x14ac:dyDescent="0.3">
      <c r="A25">
        <v>1</v>
      </c>
      <c r="B25" s="360">
        <v>42200</v>
      </c>
      <c r="C25" s="1"/>
      <c r="D25" s="22"/>
      <c r="E25" s="20"/>
      <c r="F25" s="12"/>
      <c r="G25" s="1">
        <v>17.600000000000001</v>
      </c>
      <c r="H25" s="1"/>
      <c r="I25" s="1"/>
    </row>
    <row r="26" spans="1:9" x14ac:dyDescent="0.3">
      <c r="A26">
        <v>1</v>
      </c>
      <c r="B26" s="360">
        <v>42202</v>
      </c>
      <c r="C26" s="1"/>
      <c r="D26" s="22"/>
      <c r="E26" s="20"/>
      <c r="F26" s="12"/>
      <c r="G26" s="1">
        <v>18.600000000000001</v>
      </c>
      <c r="H26" s="1"/>
      <c r="I26" s="1"/>
    </row>
    <row r="27" spans="1:9" x14ac:dyDescent="0.3">
      <c r="A27">
        <v>1</v>
      </c>
      <c r="B27" s="360">
        <v>42205</v>
      </c>
      <c r="C27" s="1"/>
      <c r="D27" s="22"/>
      <c r="E27" s="20"/>
      <c r="F27" s="12"/>
      <c r="G27" s="1">
        <v>33.299999999999997</v>
      </c>
      <c r="H27" s="1"/>
      <c r="I27" s="1"/>
    </row>
    <row r="28" spans="1:9" x14ac:dyDescent="0.3">
      <c r="A28">
        <v>1</v>
      </c>
      <c r="B28" s="360">
        <v>42207</v>
      </c>
      <c r="C28" s="1"/>
      <c r="D28" s="22"/>
      <c r="E28" s="20"/>
      <c r="F28" s="12"/>
      <c r="G28" s="1">
        <v>17.600000000000001</v>
      </c>
      <c r="H28" s="1"/>
      <c r="I28" s="1"/>
    </row>
    <row r="29" spans="1:9" x14ac:dyDescent="0.3">
      <c r="A29">
        <v>1</v>
      </c>
      <c r="B29" s="360">
        <v>42209</v>
      </c>
      <c r="C29" s="1"/>
      <c r="D29" s="22"/>
      <c r="E29" s="20"/>
      <c r="F29" s="12"/>
      <c r="G29" s="1">
        <v>17.600000000000001</v>
      </c>
      <c r="H29" s="1"/>
      <c r="I29" s="1"/>
    </row>
    <row r="30" spans="1:9" x14ac:dyDescent="0.3">
      <c r="A30">
        <v>1</v>
      </c>
      <c r="B30" s="360">
        <v>42212</v>
      </c>
      <c r="C30" s="1"/>
      <c r="D30" s="22"/>
      <c r="E30" s="20"/>
      <c r="F30" s="12"/>
      <c r="G30" s="1">
        <v>29.4</v>
      </c>
      <c r="H30" s="1"/>
      <c r="I30" s="1"/>
    </row>
    <row r="31" spans="1:9" x14ac:dyDescent="0.3">
      <c r="A31">
        <v>1</v>
      </c>
      <c r="B31" s="360">
        <v>42214</v>
      </c>
      <c r="C31" s="1"/>
      <c r="D31" s="22"/>
      <c r="E31" s="20"/>
      <c r="F31" s="12"/>
      <c r="G31" s="1">
        <v>19.600000000000001</v>
      </c>
      <c r="H31" s="1"/>
      <c r="I31" s="1"/>
    </row>
    <row r="32" spans="1:9" x14ac:dyDescent="0.3">
      <c r="A32">
        <v>1</v>
      </c>
      <c r="B32" s="360">
        <v>42216</v>
      </c>
      <c r="C32" s="1"/>
      <c r="D32" s="22"/>
      <c r="E32" s="20"/>
      <c r="F32" s="12"/>
      <c r="G32" s="1">
        <v>19.600000000000001</v>
      </c>
      <c r="H32" s="1"/>
      <c r="I32" s="1"/>
    </row>
    <row r="33" spans="1:9" x14ac:dyDescent="0.3">
      <c r="A33">
        <v>1</v>
      </c>
      <c r="B33" s="360">
        <v>42219</v>
      </c>
      <c r="C33" s="1"/>
      <c r="D33" s="22"/>
      <c r="E33" s="20"/>
      <c r="F33" s="12"/>
      <c r="G33" s="1">
        <v>25.4</v>
      </c>
      <c r="H33" s="1"/>
      <c r="I33" s="1"/>
    </row>
    <row r="34" spans="1:9" x14ac:dyDescent="0.3">
      <c r="A34">
        <v>1</v>
      </c>
      <c r="B34" s="360">
        <v>42221</v>
      </c>
      <c r="C34" s="1"/>
      <c r="D34" s="22"/>
      <c r="E34" s="20"/>
      <c r="F34" s="12"/>
      <c r="G34" s="1">
        <v>17.600000000000001</v>
      </c>
      <c r="H34" s="1"/>
      <c r="I34" s="1"/>
    </row>
    <row r="35" spans="1:9" x14ac:dyDescent="0.3">
      <c r="A35">
        <v>1</v>
      </c>
      <c r="B35" s="360">
        <v>42223</v>
      </c>
      <c r="C35" s="1"/>
      <c r="D35" s="22"/>
      <c r="E35" s="20"/>
      <c r="F35" s="12"/>
      <c r="G35" s="1">
        <v>19.600000000000001</v>
      </c>
      <c r="H35" s="1"/>
      <c r="I35" s="1"/>
    </row>
    <row r="36" spans="1:9" x14ac:dyDescent="0.3">
      <c r="A36">
        <v>1</v>
      </c>
      <c r="B36" s="360">
        <v>42226</v>
      </c>
      <c r="C36" s="1"/>
      <c r="D36" s="22"/>
      <c r="E36" s="20"/>
      <c r="F36" s="12"/>
      <c r="G36" s="1">
        <v>29.4</v>
      </c>
      <c r="H36" s="1"/>
      <c r="I36" s="1"/>
    </row>
    <row r="37" spans="1:9" x14ac:dyDescent="0.3">
      <c r="A37">
        <v>1</v>
      </c>
      <c r="B37" s="360">
        <v>42229</v>
      </c>
      <c r="C37" s="1"/>
      <c r="D37" s="22"/>
      <c r="E37" s="20"/>
      <c r="F37" s="12"/>
      <c r="G37" s="1">
        <v>15.7</v>
      </c>
      <c r="H37" s="1"/>
      <c r="I37" s="1"/>
    </row>
    <row r="38" spans="1:9" x14ac:dyDescent="0.3">
      <c r="A38">
        <v>1</v>
      </c>
      <c r="B38" s="360">
        <v>42230</v>
      </c>
      <c r="C38" s="1"/>
      <c r="D38" s="22"/>
      <c r="E38" s="20"/>
      <c r="F38" s="12"/>
      <c r="G38" s="1">
        <v>11.7</v>
      </c>
      <c r="H38" s="1"/>
      <c r="I38" s="1"/>
    </row>
    <row r="39" spans="1:9" x14ac:dyDescent="0.3">
      <c r="A39">
        <v>1</v>
      </c>
      <c r="B39" s="360">
        <v>42233</v>
      </c>
      <c r="C39" s="1"/>
      <c r="D39" s="22"/>
      <c r="E39" s="20"/>
      <c r="F39" s="12"/>
      <c r="G39" s="1">
        <v>17.600000000000001</v>
      </c>
      <c r="H39" s="1"/>
      <c r="I39" s="1"/>
    </row>
    <row r="40" spans="1:9" x14ac:dyDescent="0.3">
      <c r="A40">
        <v>1</v>
      </c>
      <c r="B40" s="360">
        <v>42235</v>
      </c>
      <c r="C40" s="1"/>
      <c r="D40" s="22"/>
      <c r="E40" s="20"/>
      <c r="F40" s="12"/>
      <c r="G40" s="1">
        <v>7.8</v>
      </c>
      <c r="H40" s="1"/>
      <c r="I40" s="1"/>
    </row>
    <row r="41" spans="1:9" x14ac:dyDescent="0.3">
      <c r="A41">
        <v>1</v>
      </c>
      <c r="B41" s="360">
        <v>42237</v>
      </c>
      <c r="C41" s="1"/>
      <c r="D41" s="22"/>
      <c r="E41" s="20"/>
      <c r="F41" s="12"/>
      <c r="G41" s="1">
        <v>9.8000000000000007</v>
      </c>
      <c r="H41" s="1"/>
      <c r="I41" s="1"/>
    </row>
    <row r="42" spans="1:9" x14ac:dyDescent="0.3">
      <c r="A42">
        <v>1</v>
      </c>
      <c r="B42" s="360">
        <v>42240</v>
      </c>
      <c r="C42" s="1"/>
      <c r="D42" s="22"/>
      <c r="E42" s="20"/>
      <c r="F42" s="12"/>
      <c r="G42" s="1">
        <v>15.7</v>
      </c>
      <c r="H42" s="1"/>
      <c r="I42" s="1"/>
    </row>
    <row r="43" spans="1:9" x14ac:dyDescent="0.3">
      <c r="A43">
        <v>1</v>
      </c>
      <c r="B43" s="360">
        <v>42242</v>
      </c>
      <c r="C43" s="1"/>
      <c r="D43" s="22"/>
      <c r="E43" s="20"/>
      <c r="F43" s="12"/>
      <c r="G43" s="1">
        <v>11.7</v>
      </c>
      <c r="H43" s="1"/>
      <c r="I43" s="1"/>
    </row>
    <row r="44" spans="1:9" x14ac:dyDescent="0.3">
      <c r="A44">
        <v>1</v>
      </c>
      <c r="B44" s="360">
        <v>42244</v>
      </c>
      <c r="C44" s="1"/>
      <c r="D44" s="22"/>
      <c r="E44" s="20"/>
      <c r="F44" s="12"/>
      <c r="G44" s="1">
        <v>9.8000000000000007</v>
      </c>
      <c r="H44" s="1"/>
      <c r="I44" s="1"/>
    </row>
    <row r="45" spans="1:9" x14ac:dyDescent="0.3">
      <c r="A45">
        <v>1</v>
      </c>
      <c r="B45" s="360">
        <v>42247</v>
      </c>
      <c r="C45" s="1"/>
      <c r="D45" s="22"/>
      <c r="E45" s="20"/>
      <c r="F45" s="12"/>
      <c r="G45" s="1">
        <v>19.600000000000001</v>
      </c>
      <c r="H45" s="1"/>
      <c r="I45" s="1"/>
    </row>
    <row r="46" spans="1:9" x14ac:dyDescent="0.3">
      <c r="A46">
        <v>1</v>
      </c>
      <c r="B46" s="360">
        <v>42249</v>
      </c>
      <c r="C46" s="1"/>
      <c r="D46" s="22"/>
      <c r="E46" s="20"/>
      <c r="F46" s="12"/>
      <c r="G46" s="1">
        <v>11.7</v>
      </c>
      <c r="H46" s="1"/>
      <c r="I46" s="1"/>
    </row>
    <row r="47" spans="1:9" x14ac:dyDescent="0.3">
      <c r="A47">
        <v>1</v>
      </c>
      <c r="B47" s="360">
        <v>42251</v>
      </c>
      <c r="C47" s="1"/>
      <c r="D47" s="22"/>
      <c r="E47" s="20"/>
      <c r="F47" s="12"/>
      <c r="G47" s="1">
        <v>9.8000000000000007</v>
      </c>
      <c r="H47" s="1"/>
      <c r="I47" s="1"/>
    </row>
    <row r="48" spans="1:9" x14ac:dyDescent="0.3">
      <c r="A48" s="1">
        <v>2</v>
      </c>
      <c r="B48" s="359">
        <v>42132</v>
      </c>
      <c r="G48">
        <v>18.7</v>
      </c>
      <c r="H48" s="1"/>
      <c r="I48" s="1"/>
    </row>
    <row r="49" spans="1:9" x14ac:dyDescent="0.3">
      <c r="A49" s="1">
        <v>2</v>
      </c>
      <c r="B49" s="359">
        <v>42146</v>
      </c>
      <c r="G49">
        <v>25</v>
      </c>
      <c r="H49" s="1"/>
      <c r="I49" s="1"/>
    </row>
    <row r="50" spans="1:9" x14ac:dyDescent="0.3">
      <c r="A50" s="1">
        <v>2</v>
      </c>
      <c r="B50" s="359">
        <v>42149</v>
      </c>
      <c r="G50">
        <v>12.5</v>
      </c>
      <c r="H50" s="1"/>
      <c r="I50" s="1"/>
    </row>
    <row r="51" spans="1:9" x14ac:dyDescent="0.3">
      <c r="A51" s="1">
        <v>2</v>
      </c>
      <c r="B51" s="359">
        <v>42153</v>
      </c>
      <c r="G51">
        <v>6.3</v>
      </c>
      <c r="H51" s="1"/>
      <c r="I51" s="1"/>
    </row>
    <row r="52" spans="1:9" x14ac:dyDescent="0.3">
      <c r="A52" s="1">
        <v>2</v>
      </c>
      <c r="B52" s="359">
        <v>42158</v>
      </c>
      <c r="G52">
        <v>11.2</v>
      </c>
      <c r="H52" s="1"/>
      <c r="I52" s="1"/>
    </row>
    <row r="53" spans="1:9" x14ac:dyDescent="0.3">
      <c r="A53" s="1">
        <v>2</v>
      </c>
      <c r="B53" s="359">
        <v>42160</v>
      </c>
      <c r="G53">
        <v>7.5</v>
      </c>
      <c r="H53" s="1"/>
      <c r="I53" s="1"/>
    </row>
    <row r="54" spans="1:9" x14ac:dyDescent="0.3">
      <c r="A54" s="1">
        <v>2</v>
      </c>
      <c r="B54" s="359">
        <v>42163</v>
      </c>
      <c r="G54">
        <v>8</v>
      </c>
      <c r="H54" s="1"/>
      <c r="I54" s="1"/>
    </row>
    <row r="55" spans="1:9" x14ac:dyDescent="0.3">
      <c r="A55" s="1">
        <v>2</v>
      </c>
      <c r="B55" s="359">
        <v>42167</v>
      </c>
      <c r="G55">
        <v>11.5</v>
      </c>
      <c r="H55" s="1"/>
      <c r="I55" s="1"/>
    </row>
    <row r="56" spans="1:9" x14ac:dyDescent="0.3">
      <c r="A56" s="1">
        <v>2</v>
      </c>
      <c r="B56" s="359">
        <v>42171</v>
      </c>
      <c r="G56">
        <v>18.600000000000001</v>
      </c>
      <c r="H56" s="1"/>
      <c r="I56" s="1"/>
    </row>
    <row r="57" spans="1:9" x14ac:dyDescent="0.3">
      <c r="A57" s="1">
        <v>2</v>
      </c>
      <c r="B57" s="359">
        <v>42174</v>
      </c>
      <c r="G57">
        <v>8</v>
      </c>
      <c r="H57" s="1"/>
      <c r="I57" s="1"/>
    </row>
    <row r="58" spans="1:9" x14ac:dyDescent="0.3">
      <c r="A58" s="1">
        <v>2</v>
      </c>
      <c r="B58" s="359">
        <v>42177</v>
      </c>
      <c r="G58">
        <v>15.9</v>
      </c>
      <c r="H58" s="1"/>
      <c r="I58" s="1"/>
    </row>
    <row r="59" spans="1:9" x14ac:dyDescent="0.3">
      <c r="A59" s="1">
        <v>2</v>
      </c>
      <c r="B59" s="359">
        <v>42181</v>
      </c>
      <c r="G59">
        <v>35.4</v>
      </c>
      <c r="H59" s="1"/>
      <c r="I59" s="1"/>
    </row>
    <row r="60" spans="1:9" x14ac:dyDescent="0.3">
      <c r="A60" s="1">
        <v>2</v>
      </c>
      <c r="B60" s="359">
        <v>42184</v>
      </c>
      <c r="G60">
        <v>24.7</v>
      </c>
      <c r="H60" s="1"/>
      <c r="I60" s="1"/>
    </row>
    <row r="61" spans="1:9" x14ac:dyDescent="0.3">
      <c r="A61" s="1">
        <v>2</v>
      </c>
      <c r="B61" s="360">
        <v>42187</v>
      </c>
      <c r="G61">
        <v>17.7</v>
      </c>
      <c r="H61" s="1"/>
      <c r="I61" s="1"/>
    </row>
    <row r="62" spans="1:9" x14ac:dyDescent="0.3">
      <c r="A62" s="1">
        <v>2</v>
      </c>
      <c r="B62" s="360">
        <v>42188</v>
      </c>
      <c r="G62">
        <v>14.1</v>
      </c>
      <c r="H62" s="1"/>
      <c r="I62" s="1"/>
    </row>
    <row r="63" spans="1:9" x14ac:dyDescent="0.3">
      <c r="A63" s="1">
        <v>2</v>
      </c>
      <c r="B63" s="360">
        <v>42191</v>
      </c>
      <c r="G63">
        <v>25.7</v>
      </c>
      <c r="H63" s="1"/>
      <c r="I63" s="1"/>
    </row>
    <row r="64" spans="1:9" x14ac:dyDescent="0.3">
      <c r="A64" s="1">
        <v>2</v>
      </c>
      <c r="B64" s="360">
        <v>42194</v>
      </c>
      <c r="G64">
        <v>15.9</v>
      </c>
      <c r="H64" s="1"/>
      <c r="I64" s="1"/>
    </row>
    <row r="65" spans="1:9" x14ac:dyDescent="0.3">
      <c r="A65" s="1">
        <v>2</v>
      </c>
      <c r="B65" s="360">
        <v>42195</v>
      </c>
      <c r="G65">
        <v>19.5</v>
      </c>
      <c r="H65" s="1"/>
      <c r="I65" s="1"/>
    </row>
    <row r="66" spans="1:9" x14ac:dyDescent="0.3">
      <c r="A66" s="1">
        <v>2</v>
      </c>
      <c r="B66" s="360">
        <v>42198</v>
      </c>
      <c r="G66">
        <v>30</v>
      </c>
      <c r="H66" s="1"/>
      <c r="I66" s="1"/>
    </row>
    <row r="67" spans="1:9" x14ac:dyDescent="0.3">
      <c r="A67" s="1">
        <v>2</v>
      </c>
      <c r="B67" s="360">
        <v>42200</v>
      </c>
      <c r="G67">
        <v>17.600000000000001</v>
      </c>
      <c r="H67" s="1"/>
      <c r="I67" s="1"/>
    </row>
    <row r="68" spans="1:9" x14ac:dyDescent="0.3">
      <c r="A68" s="1">
        <v>2</v>
      </c>
      <c r="B68" s="360">
        <v>42202</v>
      </c>
      <c r="G68">
        <v>18.600000000000001</v>
      </c>
      <c r="H68" s="1"/>
      <c r="I68" s="1"/>
    </row>
    <row r="69" spans="1:9" x14ac:dyDescent="0.3">
      <c r="A69" s="1">
        <v>2</v>
      </c>
      <c r="B69" s="360">
        <v>42205</v>
      </c>
      <c r="G69">
        <v>32.700000000000003</v>
      </c>
      <c r="H69" s="1"/>
      <c r="I69" s="1"/>
    </row>
    <row r="70" spans="1:9" x14ac:dyDescent="0.3">
      <c r="A70" s="1">
        <v>2</v>
      </c>
      <c r="B70" s="360">
        <v>42207</v>
      </c>
      <c r="G70">
        <v>17.7</v>
      </c>
      <c r="H70" s="1"/>
      <c r="I70" s="1"/>
    </row>
    <row r="71" spans="1:9" x14ac:dyDescent="0.3">
      <c r="A71" s="1">
        <v>2</v>
      </c>
      <c r="B71" s="360">
        <v>42209</v>
      </c>
      <c r="G71">
        <v>17.7</v>
      </c>
      <c r="H71" s="1"/>
      <c r="I71" s="1"/>
    </row>
    <row r="72" spans="1:9" x14ac:dyDescent="0.3">
      <c r="A72" s="1">
        <v>2</v>
      </c>
      <c r="B72" s="360">
        <v>42212</v>
      </c>
      <c r="G72">
        <v>30</v>
      </c>
      <c r="H72" s="1"/>
      <c r="I72" s="1"/>
    </row>
    <row r="73" spans="1:9" x14ac:dyDescent="0.3">
      <c r="A73" s="1">
        <v>2</v>
      </c>
      <c r="B73" s="360">
        <v>42214</v>
      </c>
      <c r="G73">
        <v>19.5</v>
      </c>
      <c r="H73" s="1"/>
      <c r="I73" s="1"/>
    </row>
    <row r="74" spans="1:9" x14ac:dyDescent="0.3">
      <c r="A74" s="1">
        <v>2</v>
      </c>
      <c r="B74" s="360">
        <v>42216</v>
      </c>
      <c r="G74">
        <v>19.5</v>
      </c>
      <c r="H74" s="1"/>
      <c r="I74" s="1"/>
    </row>
    <row r="75" spans="1:9" x14ac:dyDescent="0.3">
      <c r="A75" s="1">
        <v>2</v>
      </c>
      <c r="B75" s="360">
        <v>42219</v>
      </c>
      <c r="G75">
        <v>24.8</v>
      </c>
      <c r="H75" s="1"/>
      <c r="I75" s="1"/>
    </row>
    <row r="76" spans="1:9" x14ac:dyDescent="0.3">
      <c r="A76" s="1">
        <v>2</v>
      </c>
      <c r="B76" s="360">
        <v>42221</v>
      </c>
      <c r="G76">
        <v>17.7</v>
      </c>
      <c r="H76" s="1"/>
      <c r="I76" s="1"/>
    </row>
    <row r="77" spans="1:9" x14ac:dyDescent="0.3">
      <c r="A77" s="1">
        <v>2</v>
      </c>
      <c r="B77" s="360">
        <v>42223</v>
      </c>
      <c r="G77">
        <v>19.5</v>
      </c>
      <c r="H77" s="1"/>
      <c r="I77" s="1"/>
    </row>
    <row r="78" spans="1:9" x14ac:dyDescent="0.3">
      <c r="A78" s="1">
        <v>2</v>
      </c>
      <c r="B78" s="360">
        <v>42226</v>
      </c>
      <c r="G78">
        <v>30</v>
      </c>
      <c r="H78" s="1"/>
      <c r="I78" s="1"/>
    </row>
    <row r="79" spans="1:9" x14ac:dyDescent="0.3">
      <c r="A79" s="1">
        <v>2</v>
      </c>
      <c r="B79" s="360">
        <v>42229</v>
      </c>
      <c r="G79">
        <v>15.9</v>
      </c>
      <c r="H79" s="1"/>
      <c r="I79" s="1"/>
    </row>
    <row r="80" spans="1:9" x14ac:dyDescent="0.3">
      <c r="A80" s="1">
        <v>2</v>
      </c>
      <c r="B80" s="360">
        <v>42230</v>
      </c>
      <c r="G80">
        <v>12.3</v>
      </c>
      <c r="H80" s="1"/>
      <c r="I80" s="1"/>
    </row>
    <row r="81" spans="1:9" x14ac:dyDescent="0.3">
      <c r="A81" s="1">
        <v>2</v>
      </c>
      <c r="B81" s="360">
        <v>42233</v>
      </c>
      <c r="G81">
        <v>21.2</v>
      </c>
      <c r="H81" s="1"/>
      <c r="I81" s="1"/>
    </row>
    <row r="82" spans="1:9" x14ac:dyDescent="0.3">
      <c r="A82" s="1">
        <v>2</v>
      </c>
      <c r="B82" s="360">
        <v>42235</v>
      </c>
      <c r="G82">
        <v>12.3</v>
      </c>
      <c r="H82" s="1"/>
      <c r="I82" s="1"/>
    </row>
    <row r="83" spans="1:9" x14ac:dyDescent="0.3">
      <c r="A83" s="1">
        <v>2</v>
      </c>
      <c r="B83" s="360">
        <v>42237</v>
      </c>
      <c r="G83">
        <v>15.9</v>
      </c>
      <c r="H83" s="1"/>
      <c r="I83" s="1"/>
    </row>
    <row r="84" spans="1:9" x14ac:dyDescent="0.3">
      <c r="A84" s="1">
        <v>2</v>
      </c>
      <c r="B84" s="360">
        <v>42240</v>
      </c>
      <c r="G84">
        <v>24.8</v>
      </c>
      <c r="H84" s="1"/>
      <c r="I84" s="1"/>
    </row>
    <row r="85" spans="1:9" x14ac:dyDescent="0.3">
      <c r="A85" s="1">
        <v>2</v>
      </c>
      <c r="B85" s="360">
        <v>42242</v>
      </c>
      <c r="G85">
        <v>14.1</v>
      </c>
      <c r="H85" s="1"/>
      <c r="I85" s="1"/>
    </row>
    <row r="86" spans="1:9" x14ac:dyDescent="0.3">
      <c r="A86" s="1">
        <v>2</v>
      </c>
      <c r="B86" s="360">
        <v>42244</v>
      </c>
      <c r="G86">
        <v>9.6999999999999993</v>
      </c>
      <c r="H86" s="1"/>
      <c r="I86" s="1"/>
    </row>
    <row r="87" spans="1:9" x14ac:dyDescent="0.3">
      <c r="A87" s="1">
        <v>2</v>
      </c>
      <c r="B87" s="360">
        <v>42247</v>
      </c>
      <c r="G87">
        <v>19.5</v>
      </c>
      <c r="H87" s="1"/>
      <c r="I87" s="1"/>
    </row>
    <row r="88" spans="1:9" x14ac:dyDescent="0.3">
      <c r="A88" s="1">
        <v>2</v>
      </c>
      <c r="B88" s="360">
        <v>42249</v>
      </c>
      <c r="G88">
        <v>12.3</v>
      </c>
      <c r="H88" s="1"/>
      <c r="I88" s="1"/>
    </row>
    <row r="89" spans="1:9" x14ac:dyDescent="0.3">
      <c r="A89" s="1">
        <v>2</v>
      </c>
      <c r="B89" s="359">
        <v>42251</v>
      </c>
      <c r="G89">
        <v>10.6</v>
      </c>
      <c r="H89" s="1"/>
      <c r="I89" s="1"/>
    </row>
    <row r="90" spans="1:9" x14ac:dyDescent="0.3">
      <c r="A90" s="1">
        <v>2</v>
      </c>
      <c r="B90" s="359">
        <v>42254</v>
      </c>
      <c r="G90">
        <v>8.8000000000000007</v>
      </c>
      <c r="H90" s="1"/>
      <c r="I90" s="1"/>
    </row>
    <row r="91" spans="1:9" x14ac:dyDescent="0.3">
      <c r="A91" s="1">
        <v>2</v>
      </c>
      <c r="B91" s="359">
        <v>42258</v>
      </c>
      <c r="G91">
        <v>14.1</v>
      </c>
      <c r="H91" s="1"/>
      <c r="I91" s="1"/>
    </row>
    <row r="92" spans="1:9" x14ac:dyDescent="0.3">
      <c r="A92" s="1">
        <v>3</v>
      </c>
      <c r="B92" s="359">
        <v>42179</v>
      </c>
      <c r="G92">
        <v>25</v>
      </c>
      <c r="H92" s="1"/>
      <c r="I92" s="1"/>
    </row>
    <row r="93" spans="1:9" x14ac:dyDescent="0.3">
      <c r="A93" s="1">
        <v>3</v>
      </c>
      <c r="B93" s="359">
        <v>42181</v>
      </c>
      <c r="G93">
        <v>12.5</v>
      </c>
      <c r="H93" s="1"/>
      <c r="I93" s="1"/>
    </row>
    <row r="94" spans="1:9" x14ac:dyDescent="0.3">
      <c r="A94" s="1">
        <v>3</v>
      </c>
      <c r="B94" s="359">
        <v>42184</v>
      </c>
      <c r="G94">
        <v>12.5</v>
      </c>
      <c r="H94" s="1"/>
      <c r="I94" s="1"/>
    </row>
    <row r="95" spans="1:9" x14ac:dyDescent="0.3">
      <c r="A95" s="1">
        <v>3</v>
      </c>
      <c r="B95" s="359">
        <v>42186</v>
      </c>
      <c r="G95">
        <v>7.5</v>
      </c>
      <c r="H95" s="1"/>
      <c r="I95" s="1"/>
    </row>
    <row r="96" spans="1:9" x14ac:dyDescent="0.3">
      <c r="A96" s="1">
        <v>3</v>
      </c>
      <c r="B96" s="359">
        <v>42191</v>
      </c>
      <c r="G96">
        <v>16.2</v>
      </c>
      <c r="H96" s="1"/>
      <c r="I96" s="1"/>
    </row>
    <row r="97" spans="1:9" x14ac:dyDescent="0.3">
      <c r="A97" s="1">
        <v>3</v>
      </c>
      <c r="B97" s="359">
        <v>42195</v>
      </c>
      <c r="G97">
        <v>19.600000000000001</v>
      </c>
      <c r="H97" s="1"/>
      <c r="I97" s="1"/>
    </row>
    <row r="98" spans="1:9" x14ac:dyDescent="0.3">
      <c r="A98" s="1">
        <v>3</v>
      </c>
      <c r="B98" s="359">
        <v>42198</v>
      </c>
      <c r="G98">
        <v>15.6</v>
      </c>
      <c r="H98" s="1"/>
      <c r="I98" s="1"/>
    </row>
    <row r="99" spans="1:9" x14ac:dyDescent="0.3">
      <c r="A99" s="1">
        <v>3</v>
      </c>
      <c r="B99" s="359">
        <v>42200</v>
      </c>
      <c r="G99">
        <v>11.8</v>
      </c>
      <c r="H99" s="1"/>
      <c r="I99" s="1"/>
    </row>
    <row r="100" spans="1:9" x14ac:dyDescent="0.3">
      <c r="A100" s="1">
        <v>3</v>
      </c>
      <c r="B100" s="359">
        <v>42202</v>
      </c>
      <c r="G100">
        <v>12.7</v>
      </c>
      <c r="H100" s="1"/>
      <c r="I100" s="1"/>
    </row>
    <row r="101" spans="1:9" x14ac:dyDescent="0.3">
      <c r="A101" s="1">
        <v>3</v>
      </c>
      <c r="B101" s="359">
        <v>42205</v>
      </c>
      <c r="G101">
        <v>21.6</v>
      </c>
      <c r="H101" s="1"/>
      <c r="I101" s="1"/>
    </row>
    <row r="102" spans="1:9" x14ac:dyDescent="0.3">
      <c r="A102" s="1">
        <v>3</v>
      </c>
      <c r="B102" s="359">
        <v>42207</v>
      </c>
      <c r="G102">
        <v>15.7</v>
      </c>
      <c r="H102" s="1"/>
      <c r="I102" s="1"/>
    </row>
    <row r="103" spans="1:9" x14ac:dyDescent="0.3">
      <c r="A103" s="1">
        <v>3</v>
      </c>
      <c r="B103" s="360">
        <v>42209</v>
      </c>
      <c r="G103">
        <v>17.7</v>
      </c>
      <c r="H103" s="1"/>
      <c r="I103" s="1"/>
    </row>
    <row r="104" spans="1:9" x14ac:dyDescent="0.3">
      <c r="A104" s="1">
        <v>3</v>
      </c>
      <c r="B104" s="360">
        <v>42212</v>
      </c>
      <c r="G104">
        <v>25.5</v>
      </c>
      <c r="H104" s="1"/>
      <c r="I104" s="1"/>
    </row>
    <row r="105" spans="1:9" x14ac:dyDescent="0.3">
      <c r="A105" s="1">
        <v>3</v>
      </c>
      <c r="B105" s="360">
        <v>42214</v>
      </c>
      <c r="G105">
        <v>19.600000000000001</v>
      </c>
      <c r="H105" s="1"/>
      <c r="I105" s="1"/>
    </row>
    <row r="106" spans="1:9" x14ac:dyDescent="0.3">
      <c r="A106" s="1">
        <v>3</v>
      </c>
      <c r="B106" s="360">
        <v>42216</v>
      </c>
      <c r="G106">
        <v>19.600000000000001</v>
      </c>
      <c r="H106" s="1"/>
      <c r="I106" s="1"/>
    </row>
    <row r="107" spans="1:9" x14ac:dyDescent="0.3">
      <c r="A107" s="1">
        <v>3</v>
      </c>
      <c r="B107" s="360">
        <v>42219</v>
      </c>
      <c r="G107">
        <v>21.5</v>
      </c>
      <c r="H107" s="1"/>
      <c r="I107" s="1"/>
    </row>
    <row r="108" spans="1:9" x14ac:dyDescent="0.3">
      <c r="A108" s="1">
        <v>3</v>
      </c>
      <c r="B108" s="360">
        <v>42221</v>
      </c>
      <c r="G108">
        <v>13.7</v>
      </c>
      <c r="H108" s="1"/>
      <c r="I108" s="1"/>
    </row>
    <row r="109" spans="1:9" x14ac:dyDescent="0.3">
      <c r="A109" s="1">
        <v>3</v>
      </c>
      <c r="B109" s="360">
        <v>42223</v>
      </c>
      <c r="G109">
        <v>15.7</v>
      </c>
      <c r="H109" s="1"/>
      <c r="I109" s="1"/>
    </row>
    <row r="110" spans="1:9" x14ac:dyDescent="0.3">
      <c r="A110" s="1">
        <v>3</v>
      </c>
      <c r="B110" s="360">
        <v>42226</v>
      </c>
      <c r="G110">
        <v>25.5</v>
      </c>
      <c r="H110" s="1"/>
      <c r="I110" s="1"/>
    </row>
    <row r="111" spans="1:9" x14ac:dyDescent="0.3">
      <c r="A111" s="1">
        <v>3</v>
      </c>
      <c r="B111" s="360">
        <v>42229</v>
      </c>
      <c r="G111">
        <v>15.7</v>
      </c>
      <c r="H111" s="1"/>
      <c r="I111" s="1"/>
    </row>
    <row r="112" spans="1:9" x14ac:dyDescent="0.3">
      <c r="A112" s="1">
        <v>3</v>
      </c>
      <c r="B112" s="360">
        <v>42230</v>
      </c>
      <c r="G112">
        <v>11.7</v>
      </c>
      <c r="H112" s="1"/>
      <c r="I112" s="1"/>
    </row>
    <row r="113" spans="1:9" x14ac:dyDescent="0.3">
      <c r="A113" s="1">
        <v>3</v>
      </c>
      <c r="B113" s="360">
        <v>42233</v>
      </c>
      <c r="G113">
        <v>21.6</v>
      </c>
      <c r="H113" s="1"/>
      <c r="I113" s="1"/>
    </row>
    <row r="114" spans="1:9" x14ac:dyDescent="0.3">
      <c r="A114" s="1">
        <v>3</v>
      </c>
      <c r="B114" s="360">
        <v>42235</v>
      </c>
      <c r="G114">
        <v>13.7</v>
      </c>
      <c r="H114" s="1"/>
      <c r="I114" s="1"/>
    </row>
    <row r="115" spans="1:9" x14ac:dyDescent="0.3">
      <c r="A115" s="1">
        <v>3</v>
      </c>
      <c r="B115" s="360">
        <v>42237</v>
      </c>
      <c r="G115">
        <v>17.600000000000001</v>
      </c>
      <c r="H115" s="1"/>
      <c r="I115" s="1"/>
    </row>
    <row r="116" spans="1:9" x14ac:dyDescent="0.3">
      <c r="A116" s="1">
        <v>3</v>
      </c>
      <c r="B116" s="360">
        <v>42240</v>
      </c>
      <c r="G116">
        <v>25.5</v>
      </c>
      <c r="H116" s="1"/>
      <c r="I116" s="1"/>
    </row>
    <row r="117" spans="1:9" x14ac:dyDescent="0.3">
      <c r="A117" s="1">
        <v>3</v>
      </c>
      <c r="B117" s="360">
        <v>42242</v>
      </c>
      <c r="G117">
        <v>17.600000000000001</v>
      </c>
      <c r="H117" s="1"/>
      <c r="I117" s="1"/>
    </row>
    <row r="118" spans="1:9" x14ac:dyDescent="0.3">
      <c r="A118" s="1">
        <v>3</v>
      </c>
      <c r="B118" s="360">
        <v>42244</v>
      </c>
      <c r="G118">
        <v>14.7</v>
      </c>
      <c r="H118" s="1"/>
      <c r="I118" s="1"/>
    </row>
    <row r="119" spans="1:9" x14ac:dyDescent="0.3">
      <c r="A119" s="1">
        <v>3</v>
      </c>
      <c r="B119" s="360">
        <v>42247</v>
      </c>
      <c r="G119">
        <v>29.4</v>
      </c>
      <c r="H119" s="1"/>
      <c r="I119" s="1"/>
    </row>
    <row r="120" spans="1:9" x14ac:dyDescent="0.3">
      <c r="A120" s="1">
        <v>3</v>
      </c>
      <c r="B120" s="360">
        <v>42249</v>
      </c>
      <c r="G120">
        <v>17.600000000000001</v>
      </c>
      <c r="H120" s="1"/>
      <c r="I120" s="1"/>
    </row>
    <row r="121" spans="1:9" x14ac:dyDescent="0.3">
      <c r="A121" s="1">
        <v>3</v>
      </c>
      <c r="B121" s="360">
        <v>42251</v>
      </c>
      <c r="G121">
        <v>15.7</v>
      </c>
      <c r="H121" s="1"/>
      <c r="I121" s="1"/>
    </row>
    <row r="122" spans="1:9" x14ac:dyDescent="0.3">
      <c r="A122" s="1">
        <v>3</v>
      </c>
      <c r="B122" s="360">
        <v>42254</v>
      </c>
      <c r="G122">
        <v>12.7</v>
      </c>
      <c r="H122" s="1"/>
      <c r="I122" s="1"/>
    </row>
    <row r="123" spans="1:9" x14ac:dyDescent="0.3">
      <c r="A123" s="1">
        <v>3</v>
      </c>
      <c r="B123" s="360">
        <v>42258</v>
      </c>
      <c r="G123">
        <v>19.600000000000001</v>
      </c>
      <c r="H123" s="1"/>
      <c r="I123" s="1"/>
    </row>
    <row r="124" spans="1:9" x14ac:dyDescent="0.3">
      <c r="A124" s="1">
        <v>3</v>
      </c>
      <c r="B124" s="360">
        <v>42263</v>
      </c>
      <c r="G124">
        <v>19.600000000000001</v>
      </c>
      <c r="H124" s="1"/>
      <c r="I124" s="1"/>
    </row>
    <row r="125" spans="1:9" x14ac:dyDescent="0.3">
      <c r="A125" s="1">
        <v>3</v>
      </c>
      <c r="B125" s="360">
        <v>42265</v>
      </c>
      <c r="G125">
        <v>29.4</v>
      </c>
      <c r="H125" s="1"/>
      <c r="I125" s="1"/>
    </row>
    <row r="126" spans="1:9" x14ac:dyDescent="0.3">
      <c r="A126">
        <v>4</v>
      </c>
      <c r="B126" s="359">
        <v>42128</v>
      </c>
      <c r="G126" s="1">
        <v>25</v>
      </c>
      <c r="H126" s="1"/>
      <c r="I126" s="1"/>
    </row>
    <row r="127" spans="1:9" x14ac:dyDescent="0.3">
      <c r="A127">
        <v>4</v>
      </c>
      <c r="B127" s="360">
        <v>42132</v>
      </c>
      <c r="C127" s="1"/>
      <c r="E127" s="20"/>
      <c r="F127" s="12"/>
      <c r="G127" s="1">
        <v>7.5</v>
      </c>
      <c r="H127" s="1"/>
      <c r="I127" s="1"/>
    </row>
    <row r="128" spans="1:9" x14ac:dyDescent="0.3">
      <c r="A128">
        <v>4</v>
      </c>
      <c r="B128" s="360">
        <v>42136</v>
      </c>
      <c r="C128" s="1"/>
      <c r="E128" s="20"/>
      <c r="F128" s="12"/>
      <c r="G128" s="1">
        <v>15</v>
      </c>
      <c r="H128" s="1"/>
      <c r="I128" s="1"/>
    </row>
    <row r="129" spans="1:9" x14ac:dyDescent="0.3">
      <c r="A129">
        <v>4</v>
      </c>
      <c r="B129" s="360">
        <v>42137</v>
      </c>
      <c r="C129" s="1"/>
      <c r="E129" s="20"/>
      <c r="F129" s="12"/>
      <c r="G129" s="1">
        <v>7.5</v>
      </c>
      <c r="H129" s="1"/>
      <c r="I129" s="1"/>
    </row>
    <row r="130" spans="1:9" x14ac:dyDescent="0.3">
      <c r="A130">
        <v>4</v>
      </c>
      <c r="B130" s="360">
        <v>42146</v>
      </c>
      <c r="C130" s="1"/>
      <c r="D130" s="22"/>
      <c r="E130" s="20"/>
      <c r="F130" s="12"/>
      <c r="G130" s="1">
        <v>7.5</v>
      </c>
      <c r="H130" s="1"/>
      <c r="I130" s="1"/>
    </row>
    <row r="131" spans="1:9" x14ac:dyDescent="0.3">
      <c r="A131">
        <v>4</v>
      </c>
      <c r="B131" s="360">
        <v>42152</v>
      </c>
      <c r="C131" s="1"/>
      <c r="D131" s="22"/>
      <c r="E131" s="20"/>
      <c r="F131" s="12"/>
      <c r="G131" s="1">
        <v>21.2</v>
      </c>
      <c r="H131" s="1"/>
      <c r="I131" s="1"/>
    </row>
    <row r="132" spans="1:9" x14ac:dyDescent="0.3">
      <c r="A132">
        <v>4</v>
      </c>
      <c r="B132" s="360">
        <v>42158</v>
      </c>
      <c r="C132" s="1"/>
      <c r="D132" s="22"/>
      <c r="E132" s="20"/>
      <c r="F132" s="12"/>
      <c r="G132" s="1">
        <v>12.7</v>
      </c>
      <c r="H132" s="1"/>
      <c r="I132" s="1"/>
    </row>
    <row r="133" spans="1:9" x14ac:dyDescent="0.3">
      <c r="A133">
        <v>4</v>
      </c>
      <c r="B133" s="360">
        <v>42160</v>
      </c>
      <c r="C133" s="1"/>
      <c r="D133" s="22"/>
      <c r="E133" s="20"/>
      <c r="F133" s="12"/>
      <c r="G133" s="1">
        <v>10</v>
      </c>
      <c r="H133" s="1"/>
      <c r="I133" s="1"/>
    </row>
    <row r="134" spans="1:9" x14ac:dyDescent="0.3">
      <c r="A134">
        <v>4</v>
      </c>
      <c r="B134" s="360">
        <v>42163</v>
      </c>
      <c r="C134" s="1"/>
      <c r="D134" s="22"/>
      <c r="E134" s="20"/>
      <c r="F134" s="12"/>
      <c r="G134" s="1">
        <v>10.199999999999999</v>
      </c>
      <c r="H134" s="1"/>
      <c r="I134" s="1"/>
    </row>
    <row r="135" spans="1:9" x14ac:dyDescent="0.3">
      <c r="A135">
        <v>4</v>
      </c>
      <c r="B135" s="360">
        <v>42164</v>
      </c>
      <c r="C135" s="1"/>
      <c r="D135" s="22"/>
      <c r="E135" s="20"/>
      <c r="F135" s="12"/>
      <c r="G135" s="1">
        <v>7.8</v>
      </c>
      <c r="H135" s="1"/>
      <c r="I135" s="1"/>
    </row>
    <row r="136" spans="1:9" x14ac:dyDescent="0.3">
      <c r="A136">
        <v>4</v>
      </c>
      <c r="B136" s="360">
        <v>42167</v>
      </c>
      <c r="C136" s="1"/>
      <c r="D136" s="22"/>
      <c r="E136" s="20"/>
      <c r="F136" s="12"/>
      <c r="G136" s="1">
        <v>23.5</v>
      </c>
      <c r="H136" s="1"/>
      <c r="I136" s="1"/>
    </row>
    <row r="137" spans="1:9" x14ac:dyDescent="0.3">
      <c r="A137">
        <v>4</v>
      </c>
      <c r="B137" s="360">
        <v>42171</v>
      </c>
      <c r="C137" s="1"/>
      <c r="D137" s="22"/>
      <c r="E137" s="20"/>
      <c r="F137" s="12"/>
      <c r="G137" s="1">
        <v>23.5</v>
      </c>
      <c r="H137" s="1"/>
      <c r="I137" s="1"/>
    </row>
    <row r="138" spans="1:9" x14ac:dyDescent="0.3">
      <c r="A138">
        <v>4</v>
      </c>
      <c r="B138" s="360">
        <v>42174</v>
      </c>
      <c r="C138" s="1"/>
      <c r="D138" s="22"/>
      <c r="E138" s="20"/>
      <c r="F138" s="12"/>
      <c r="G138" s="1">
        <v>9.8000000000000007</v>
      </c>
      <c r="H138" s="1"/>
      <c r="I138" s="1"/>
    </row>
    <row r="139" spans="1:9" x14ac:dyDescent="0.3">
      <c r="A139">
        <v>4</v>
      </c>
      <c r="B139" s="360">
        <v>42177</v>
      </c>
      <c r="C139" s="1"/>
      <c r="D139" s="22"/>
      <c r="E139" s="20"/>
      <c r="F139" s="12"/>
      <c r="G139" s="1">
        <v>19.600000000000001</v>
      </c>
      <c r="H139" s="1"/>
      <c r="I139" s="1"/>
    </row>
    <row r="140" spans="1:9" x14ac:dyDescent="0.3">
      <c r="A140">
        <v>4</v>
      </c>
      <c r="B140" s="360">
        <v>42181</v>
      </c>
      <c r="C140" s="1"/>
      <c r="D140" s="22"/>
      <c r="E140" s="20"/>
      <c r="F140" s="12"/>
      <c r="G140" s="1">
        <v>39.200000000000003</v>
      </c>
      <c r="H140" s="1"/>
      <c r="I140" s="1"/>
    </row>
    <row r="141" spans="1:9" x14ac:dyDescent="0.3">
      <c r="A141">
        <v>4</v>
      </c>
      <c r="B141" s="360">
        <v>42184</v>
      </c>
      <c r="C141" s="1"/>
      <c r="D141" s="22"/>
      <c r="E141" s="20"/>
      <c r="F141" s="12"/>
      <c r="G141" s="1">
        <v>29.4</v>
      </c>
      <c r="H141" s="1"/>
      <c r="I141" s="1"/>
    </row>
    <row r="142" spans="1:9" x14ac:dyDescent="0.3">
      <c r="A142">
        <v>4</v>
      </c>
      <c r="B142" s="360">
        <v>42187</v>
      </c>
      <c r="C142" s="1"/>
      <c r="D142" s="22"/>
      <c r="E142" s="20"/>
      <c r="F142" s="12"/>
      <c r="G142" s="1">
        <v>19.600000000000001</v>
      </c>
      <c r="H142" s="1"/>
      <c r="I142" s="1"/>
    </row>
    <row r="143" spans="1:9" x14ac:dyDescent="0.3">
      <c r="A143">
        <v>4</v>
      </c>
      <c r="B143" s="360">
        <v>42188</v>
      </c>
      <c r="C143" s="1"/>
      <c r="D143" s="22"/>
      <c r="E143" s="20"/>
      <c r="F143" s="12"/>
      <c r="G143" s="1">
        <v>19.600000000000001</v>
      </c>
      <c r="H143" s="1"/>
      <c r="I143" s="1"/>
    </row>
    <row r="144" spans="1:9" x14ac:dyDescent="0.3">
      <c r="A144">
        <v>4</v>
      </c>
      <c r="B144" s="360">
        <v>42191</v>
      </c>
      <c r="C144" s="1"/>
      <c r="D144" s="22"/>
      <c r="E144" s="20"/>
      <c r="F144" s="12"/>
      <c r="G144" s="1">
        <v>30.4</v>
      </c>
      <c r="H144" s="1"/>
      <c r="I144" s="1"/>
    </row>
    <row r="145" spans="1:9" x14ac:dyDescent="0.3">
      <c r="A145">
        <v>4</v>
      </c>
      <c r="B145" s="360">
        <v>42194</v>
      </c>
      <c r="C145" s="1"/>
      <c r="D145" s="22"/>
      <c r="E145" s="20"/>
      <c r="F145" s="12"/>
      <c r="G145" s="1">
        <v>19.600000000000001</v>
      </c>
      <c r="H145" s="1"/>
      <c r="I145" s="1"/>
    </row>
    <row r="146" spans="1:9" x14ac:dyDescent="0.3">
      <c r="A146">
        <v>4</v>
      </c>
      <c r="B146" s="360">
        <v>42195</v>
      </c>
      <c r="C146" s="1"/>
      <c r="D146" s="22"/>
      <c r="E146" s="20"/>
      <c r="F146" s="12"/>
      <c r="G146" s="1">
        <v>19.600000000000001</v>
      </c>
      <c r="H146" s="1"/>
      <c r="I146" s="1"/>
    </row>
    <row r="147" spans="1:9" x14ac:dyDescent="0.3">
      <c r="A147">
        <v>4</v>
      </c>
      <c r="B147" s="360">
        <v>42198</v>
      </c>
      <c r="C147" s="1"/>
      <c r="D147" s="22"/>
      <c r="E147" s="20"/>
      <c r="F147" s="12"/>
      <c r="G147" s="1">
        <v>29.4</v>
      </c>
      <c r="H147" s="14"/>
      <c r="I147" s="1"/>
    </row>
    <row r="148" spans="1:9" x14ac:dyDescent="0.3">
      <c r="A148">
        <v>4</v>
      </c>
      <c r="B148" s="360">
        <v>42200</v>
      </c>
      <c r="C148" s="1"/>
      <c r="D148" s="22"/>
      <c r="E148" s="20"/>
      <c r="F148" s="12"/>
      <c r="G148" s="1">
        <v>17.600000000000001</v>
      </c>
      <c r="H148" s="14"/>
      <c r="I148" s="1"/>
    </row>
    <row r="149" spans="1:9" x14ac:dyDescent="0.3">
      <c r="A149">
        <v>4</v>
      </c>
      <c r="B149" s="360">
        <v>42202</v>
      </c>
      <c r="C149" s="1"/>
      <c r="D149" s="22"/>
      <c r="E149" s="20"/>
      <c r="F149" s="12"/>
      <c r="G149" s="1">
        <v>18.600000000000001</v>
      </c>
      <c r="H149" s="14"/>
      <c r="I149" s="1"/>
    </row>
    <row r="150" spans="1:9" x14ac:dyDescent="0.3">
      <c r="A150">
        <v>4</v>
      </c>
      <c r="B150" s="360">
        <v>42205</v>
      </c>
      <c r="C150" s="1"/>
      <c r="D150" s="22"/>
      <c r="E150" s="20"/>
      <c r="F150" s="12"/>
      <c r="G150" s="1">
        <v>33.299999999999997</v>
      </c>
      <c r="H150" s="14"/>
      <c r="I150" s="1"/>
    </row>
    <row r="151" spans="1:9" x14ac:dyDescent="0.3">
      <c r="A151">
        <v>4</v>
      </c>
      <c r="B151" s="360">
        <v>42207</v>
      </c>
      <c r="C151" s="1"/>
      <c r="D151" s="22"/>
      <c r="E151" s="20"/>
      <c r="F151" s="12"/>
      <c r="G151" s="1">
        <v>17.600000000000001</v>
      </c>
      <c r="H151" s="14"/>
      <c r="I151" s="1"/>
    </row>
    <row r="152" spans="1:9" x14ac:dyDescent="0.3">
      <c r="A152">
        <v>4</v>
      </c>
      <c r="B152" s="360">
        <v>42209</v>
      </c>
      <c r="C152" s="1"/>
      <c r="D152" s="22"/>
      <c r="E152" s="20"/>
      <c r="F152" s="12"/>
      <c r="G152" s="1">
        <v>17.600000000000001</v>
      </c>
      <c r="H152" s="14"/>
      <c r="I152" s="1"/>
    </row>
    <row r="153" spans="1:9" x14ac:dyDescent="0.3">
      <c r="A153">
        <v>4</v>
      </c>
      <c r="B153" s="360">
        <v>42212</v>
      </c>
      <c r="C153" s="1"/>
      <c r="D153" s="22"/>
      <c r="E153" s="20"/>
      <c r="F153" s="12"/>
      <c r="G153" s="1">
        <v>29.4</v>
      </c>
      <c r="H153" s="14"/>
      <c r="I153" s="1"/>
    </row>
    <row r="154" spans="1:9" x14ac:dyDescent="0.3">
      <c r="A154">
        <v>4</v>
      </c>
      <c r="B154" s="360">
        <v>42214</v>
      </c>
      <c r="C154" s="1"/>
      <c r="D154" s="22"/>
      <c r="E154" s="20"/>
      <c r="F154" s="12"/>
      <c r="G154" s="1">
        <v>19.600000000000001</v>
      </c>
      <c r="H154" s="14"/>
      <c r="I154" s="1"/>
    </row>
    <row r="155" spans="1:9" x14ac:dyDescent="0.3">
      <c r="A155">
        <v>4</v>
      </c>
      <c r="B155" s="360">
        <v>42216</v>
      </c>
      <c r="C155" s="1"/>
      <c r="D155" s="22"/>
      <c r="E155" s="20"/>
      <c r="F155" s="12"/>
      <c r="G155" s="1">
        <v>19.600000000000001</v>
      </c>
      <c r="H155" s="14"/>
      <c r="I155" s="1"/>
    </row>
    <row r="156" spans="1:9" x14ac:dyDescent="0.3">
      <c r="A156">
        <v>4</v>
      </c>
      <c r="B156" s="360">
        <v>42219</v>
      </c>
      <c r="C156" s="1"/>
      <c r="D156" s="22"/>
      <c r="E156" s="20"/>
      <c r="F156" s="12"/>
      <c r="G156" s="1">
        <v>25.4</v>
      </c>
      <c r="H156" s="14"/>
      <c r="I156" s="1"/>
    </row>
    <row r="157" spans="1:9" x14ac:dyDescent="0.3">
      <c r="A157">
        <v>4</v>
      </c>
      <c r="B157" s="360">
        <v>42221</v>
      </c>
      <c r="C157" s="1"/>
      <c r="D157" s="22"/>
      <c r="E157" s="20"/>
      <c r="F157" s="12"/>
      <c r="G157" s="1">
        <v>17.600000000000001</v>
      </c>
      <c r="H157" s="14"/>
      <c r="I157" s="1"/>
    </row>
    <row r="158" spans="1:9" x14ac:dyDescent="0.3">
      <c r="A158">
        <v>4</v>
      </c>
      <c r="B158" s="360">
        <v>42223</v>
      </c>
      <c r="C158" s="1"/>
      <c r="D158" s="22"/>
      <c r="E158" s="20"/>
      <c r="F158" s="12"/>
      <c r="G158" s="1">
        <v>19.600000000000001</v>
      </c>
      <c r="H158" s="14"/>
      <c r="I158" s="1"/>
    </row>
    <row r="159" spans="1:9" x14ac:dyDescent="0.3">
      <c r="A159">
        <v>4</v>
      </c>
      <c r="B159" s="360">
        <v>42226</v>
      </c>
      <c r="C159" s="1"/>
      <c r="D159" s="22"/>
      <c r="E159" s="20"/>
      <c r="F159" s="12"/>
      <c r="G159" s="1">
        <v>29.4</v>
      </c>
      <c r="H159" s="14"/>
      <c r="I159" s="1"/>
    </row>
    <row r="160" spans="1:9" x14ac:dyDescent="0.3">
      <c r="A160">
        <v>4</v>
      </c>
      <c r="B160" s="360">
        <v>42229</v>
      </c>
      <c r="C160" s="1"/>
      <c r="D160" s="22"/>
      <c r="E160" s="20"/>
      <c r="F160" s="12"/>
      <c r="G160" s="1">
        <v>15.7</v>
      </c>
      <c r="H160" s="14"/>
      <c r="I160" s="1"/>
    </row>
    <row r="161" spans="1:9" x14ac:dyDescent="0.3">
      <c r="A161">
        <v>4</v>
      </c>
      <c r="B161" s="360">
        <v>42230</v>
      </c>
      <c r="C161" s="1"/>
      <c r="D161" s="22"/>
      <c r="E161" s="20"/>
      <c r="F161" s="12"/>
      <c r="G161" s="1">
        <v>11.7</v>
      </c>
      <c r="H161" s="14"/>
      <c r="I161" s="1"/>
    </row>
    <row r="162" spans="1:9" x14ac:dyDescent="0.3">
      <c r="A162">
        <v>4</v>
      </c>
      <c r="B162" s="360">
        <v>42233</v>
      </c>
      <c r="C162" s="1"/>
      <c r="D162" s="22"/>
      <c r="E162" s="20"/>
      <c r="F162" s="12"/>
      <c r="G162" s="1">
        <v>17.600000000000001</v>
      </c>
      <c r="H162" s="14"/>
      <c r="I162" s="1"/>
    </row>
    <row r="163" spans="1:9" x14ac:dyDescent="0.3">
      <c r="A163">
        <v>4</v>
      </c>
      <c r="B163" s="360">
        <v>42235</v>
      </c>
      <c r="C163" s="1"/>
      <c r="D163" s="22"/>
      <c r="E163" s="20"/>
      <c r="F163" s="12"/>
      <c r="G163" s="1">
        <v>7.8</v>
      </c>
      <c r="H163" s="14"/>
      <c r="I163" s="1"/>
    </row>
    <row r="164" spans="1:9" x14ac:dyDescent="0.3">
      <c r="A164">
        <v>4</v>
      </c>
      <c r="B164" s="360">
        <v>42237</v>
      </c>
      <c r="C164" s="1"/>
      <c r="D164" s="22"/>
      <c r="E164" s="20"/>
      <c r="F164" s="12"/>
      <c r="G164" s="1">
        <v>9.8000000000000007</v>
      </c>
      <c r="H164" s="1"/>
      <c r="I164" s="1"/>
    </row>
    <row r="165" spans="1:9" x14ac:dyDescent="0.3">
      <c r="A165">
        <v>4</v>
      </c>
      <c r="B165" s="360">
        <v>42240</v>
      </c>
      <c r="C165" s="1"/>
      <c r="D165" s="22"/>
      <c r="E165" s="20"/>
      <c r="F165" s="12"/>
      <c r="G165" s="1">
        <v>15.7</v>
      </c>
      <c r="H165" s="1"/>
      <c r="I165" s="1"/>
    </row>
    <row r="166" spans="1:9" x14ac:dyDescent="0.3">
      <c r="A166">
        <v>4</v>
      </c>
      <c r="B166" s="360">
        <v>42242</v>
      </c>
      <c r="C166" s="1"/>
      <c r="D166" s="22"/>
      <c r="E166" s="20"/>
      <c r="F166" s="12"/>
      <c r="G166" s="1">
        <v>11.7</v>
      </c>
      <c r="H166" s="1"/>
      <c r="I166" s="1"/>
    </row>
    <row r="167" spans="1:9" x14ac:dyDescent="0.3">
      <c r="A167">
        <v>4</v>
      </c>
      <c r="B167" s="360">
        <v>42244</v>
      </c>
      <c r="C167" s="1"/>
      <c r="D167" s="22"/>
      <c r="E167" s="20"/>
      <c r="F167" s="12"/>
      <c r="G167" s="1">
        <v>9.8000000000000007</v>
      </c>
      <c r="H167" s="1"/>
      <c r="I167" s="1"/>
    </row>
    <row r="168" spans="1:9" x14ac:dyDescent="0.3">
      <c r="A168">
        <v>4</v>
      </c>
      <c r="B168" s="360">
        <v>42247</v>
      </c>
      <c r="C168" s="1"/>
      <c r="D168" s="22"/>
      <c r="E168" s="20"/>
      <c r="F168" s="12"/>
      <c r="G168" s="1">
        <v>19.600000000000001</v>
      </c>
      <c r="H168" s="1"/>
      <c r="I168" s="1"/>
    </row>
    <row r="169" spans="1:9" x14ac:dyDescent="0.3">
      <c r="A169">
        <v>4</v>
      </c>
      <c r="B169" s="360">
        <v>42249</v>
      </c>
      <c r="C169" s="1"/>
      <c r="D169" s="22"/>
      <c r="E169" s="20"/>
      <c r="F169" s="12"/>
      <c r="G169" s="1">
        <v>11.7</v>
      </c>
      <c r="H169" s="1"/>
      <c r="I169" s="1"/>
    </row>
    <row r="170" spans="1:9" x14ac:dyDescent="0.3">
      <c r="A170">
        <v>4</v>
      </c>
      <c r="B170" s="360">
        <v>42251</v>
      </c>
      <c r="C170" s="1"/>
      <c r="D170" s="22"/>
      <c r="E170" s="20"/>
      <c r="F170" s="12"/>
      <c r="G170" s="1">
        <v>9.8000000000000007</v>
      </c>
      <c r="H170" s="1"/>
      <c r="I170" s="1"/>
    </row>
    <row r="171" spans="1:9" x14ac:dyDescent="0.3">
      <c r="A171" s="1">
        <v>5</v>
      </c>
      <c r="B171" s="359">
        <v>42132</v>
      </c>
      <c r="G171">
        <v>18.7</v>
      </c>
      <c r="H171" s="1"/>
      <c r="I171" s="1"/>
    </row>
    <row r="172" spans="1:9" x14ac:dyDescent="0.3">
      <c r="A172" s="1">
        <v>5</v>
      </c>
      <c r="B172" s="359">
        <v>42146</v>
      </c>
      <c r="G172">
        <v>25</v>
      </c>
      <c r="H172" s="1"/>
      <c r="I172" s="1"/>
    </row>
    <row r="173" spans="1:9" x14ac:dyDescent="0.3">
      <c r="A173" s="1">
        <v>5</v>
      </c>
      <c r="B173" s="359">
        <v>42149</v>
      </c>
      <c r="G173">
        <v>12.5</v>
      </c>
      <c r="H173" s="1"/>
      <c r="I173" s="1"/>
    </row>
    <row r="174" spans="1:9" x14ac:dyDescent="0.3">
      <c r="A174" s="1">
        <v>5</v>
      </c>
      <c r="B174" s="359">
        <v>42153</v>
      </c>
      <c r="G174">
        <v>6.3</v>
      </c>
      <c r="H174" s="1"/>
      <c r="I174" s="1"/>
    </row>
    <row r="175" spans="1:9" x14ac:dyDescent="0.3">
      <c r="A175" s="1">
        <v>5</v>
      </c>
      <c r="B175" s="359">
        <v>42158</v>
      </c>
      <c r="G175">
        <v>11.2</v>
      </c>
      <c r="H175" s="1"/>
      <c r="I175" s="1"/>
    </row>
    <row r="176" spans="1:9" x14ac:dyDescent="0.3">
      <c r="A176" s="1">
        <v>5</v>
      </c>
      <c r="B176" s="359">
        <v>42160</v>
      </c>
      <c r="G176">
        <v>7.5</v>
      </c>
      <c r="H176" s="1"/>
      <c r="I176" s="1"/>
    </row>
    <row r="177" spans="1:9" x14ac:dyDescent="0.3">
      <c r="A177" s="1">
        <v>5</v>
      </c>
      <c r="B177" s="359">
        <v>42163</v>
      </c>
      <c r="G177">
        <v>8</v>
      </c>
      <c r="H177" s="1"/>
      <c r="I177" s="1"/>
    </row>
    <row r="178" spans="1:9" x14ac:dyDescent="0.3">
      <c r="A178" s="1">
        <v>5</v>
      </c>
      <c r="B178" s="359">
        <v>42167</v>
      </c>
      <c r="G178">
        <v>11.5</v>
      </c>
      <c r="H178" s="1"/>
      <c r="I178" s="1"/>
    </row>
    <row r="179" spans="1:9" x14ac:dyDescent="0.3">
      <c r="A179" s="1">
        <v>5</v>
      </c>
      <c r="B179" s="359">
        <v>42171</v>
      </c>
      <c r="G179">
        <v>18.600000000000001</v>
      </c>
      <c r="H179" s="1"/>
      <c r="I179" s="1"/>
    </row>
    <row r="180" spans="1:9" x14ac:dyDescent="0.3">
      <c r="A180" s="1">
        <v>5</v>
      </c>
      <c r="B180" s="359">
        <v>42174</v>
      </c>
      <c r="G180">
        <v>8</v>
      </c>
      <c r="H180" s="1"/>
      <c r="I180" s="1"/>
    </row>
    <row r="181" spans="1:9" x14ac:dyDescent="0.3">
      <c r="A181" s="1">
        <v>5</v>
      </c>
      <c r="B181" s="359">
        <v>42177</v>
      </c>
      <c r="G181">
        <v>15.9</v>
      </c>
      <c r="H181" s="1"/>
      <c r="I181" s="1"/>
    </row>
    <row r="182" spans="1:9" x14ac:dyDescent="0.3">
      <c r="A182" s="1">
        <v>5</v>
      </c>
      <c r="B182" s="359">
        <v>42181</v>
      </c>
      <c r="G182">
        <v>35.4</v>
      </c>
      <c r="H182" s="1"/>
      <c r="I182" s="1"/>
    </row>
    <row r="183" spans="1:9" x14ac:dyDescent="0.3">
      <c r="A183" s="1">
        <v>5</v>
      </c>
      <c r="B183" s="359">
        <v>42184</v>
      </c>
      <c r="G183">
        <v>24.7</v>
      </c>
      <c r="H183" s="1"/>
      <c r="I183" s="1"/>
    </row>
    <row r="184" spans="1:9" x14ac:dyDescent="0.3">
      <c r="A184" s="1">
        <v>5</v>
      </c>
      <c r="B184" s="360">
        <v>42187</v>
      </c>
      <c r="G184">
        <v>17.7</v>
      </c>
      <c r="H184" s="1"/>
      <c r="I184" s="1"/>
    </row>
    <row r="185" spans="1:9" x14ac:dyDescent="0.3">
      <c r="A185" s="1">
        <v>5</v>
      </c>
      <c r="B185" s="360">
        <v>42188</v>
      </c>
      <c r="G185">
        <v>14.1</v>
      </c>
      <c r="H185" s="1"/>
      <c r="I185" s="1"/>
    </row>
    <row r="186" spans="1:9" x14ac:dyDescent="0.3">
      <c r="A186" s="1">
        <v>5</v>
      </c>
      <c r="B186" s="360">
        <v>42191</v>
      </c>
      <c r="G186">
        <v>25.7</v>
      </c>
      <c r="H186" s="1"/>
      <c r="I186" s="1"/>
    </row>
    <row r="187" spans="1:9" x14ac:dyDescent="0.3">
      <c r="A187" s="1">
        <v>5</v>
      </c>
      <c r="B187" s="360">
        <v>42194</v>
      </c>
      <c r="G187">
        <v>15.9</v>
      </c>
      <c r="H187" s="1"/>
      <c r="I187" s="1"/>
    </row>
    <row r="188" spans="1:9" x14ac:dyDescent="0.3">
      <c r="A188" s="1">
        <v>5</v>
      </c>
      <c r="B188" s="360">
        <v>42195</v>
      </c>
      <c r="G188">
        <v>19.5</v>
      </c>
      <c r="H188" s="1"/>
      <c r="I188" s="1"/>
    </row>
    <row r="189" spans="1:9" x14ac:dyDescent="0.3">
      <c r="A189" s="1">
        <v>5</v>
      </c>
      <c r="B189" s="360">
        <v>42198</v>
      </c>
      <c r="G189">
        <v>30</v>
      </c>
      <c r="H189" s="1"/>
      <c r="I189" s="1"/>
    </row>
    <row r="190" spans="1:9" x14ac:dyDescent="0.3">
      <c r="A190" s="1">
        <v>5</v>
      </c>
      <c r="B190" s="360">
        <v>42200</v>
      </c>
      <c r="G190">
        <v>17.600000000000001</v>
      </c>
      <c r="H190" s="1"/>
      <c r="I190" s="1"/>
    </row>
    <row r="191" spans="1:9" x14ac:dyDescent="0.3">
      <c r="A191" s="1">
        <v>5</v>
      </c>
      <c r="B191" s="360">
        <v>42202</v>
      </c>
      <c r="G191">
        <v>18.600000000000001</v>
      </c>
      <c r="H191" s="1"/>
      <c r="I191" s="1"/>
    </row>
    <row r="192" spans="1:9" x14ac:dyDescent="0.3">
      <c r="A192" s="1">
        <v>5</v>
      </c>
      <c r="B192" s="360">
        <v>42205</v>
      </c>
      <c r="G192">
        <v>32.700000000000003</v>
      </c>
      <c r="H192" s="1"/>
      <c r="I192" s="1"/>
    </row>
    <row r="193" spans="1:9" x14ac:dyDescent="0.3">
      <c r="A193" s="1">
        <v>5</v>
      </c>
      <c r="B193" s="360">
        <v>42207</v>
      </c>
      <c r="G193">
        <v>17.7</v>
      </c>
      <c r="H193" s="1"/>
      <c r="I193" s="1"/>
    </row>
    <row r="194" spans="1:9" x14ac:dyDescent="0.3">
      <c r="A194" s="1">
        <v>5</v>
      </c>
      <c r="B194" s="360">
        <v>42209</v>
      </c>
      <c r="G194">
        <v>17.7</v>
      </c>
      <c r="H194" s="1"/>
      <c r="I194" s="1"/>
    </row>
    <row r="195" spans="1:9" x14ac:dyDescent="0.3">
      <c r="A195" s="1">
        <v>5</v>
      </c>
      <c r="B195" s="360">
        <v>42212</v>
      </c>
      <c r="G195">
        <v>30</v>
      </c>
      <c r="H195" s="1"/>
      <c r="I195" s="1"/>
    </row>
    <row r="196" spans="1:9" x14ac:dyDescent="0.3">
      <c r="A196" s="1">
        <v>5</v>
      </c>
      <c r="B196" s="360">
        <v>42214</v>
      </c>
      <c r="G196">
        <v>19.5</v>
      </c>
      <c r="H196" s="1"/>
      <c r="I196" s="1"/>
    </row>
    <row r="197" spans="1:9" x14ac:dyDescent="0.3">
      <c r="A197" s="1">
        <v>5</v>
      </c>
      <c r="B197" s="360">
        <v>42216</v>
      </c>
      <c r="G197">
        <v>19.5</v>
      </c>
      <c r="H197" s="1"/>
      <c r="I197" s="1"/>
    </row>
    <row r="198" spans="1:9" x14ac:dyDescent="0.3">
      <c r="A198" s="1">
        <v>5</v>
      </c>
      <c r="B198" s="360">
        <v>42219</v>
      </c>
      <c r="G198">
        <v>24.8</v>
      </c>
      <c r="H198" s="1"/>
      <c r="I198" s="1"/>
    </row>
    <row r="199" spans="1:9" x14ac:dyDescent="0.3">
      <c r="A199" s="1">
        <v>5</v>
      </c>
      <c r="B199" s="360">
        <v>42221</v>
      </c>
      <c r="G199">
        <v>17.7</v>
      </c>
      <c r="H199" s="1"/>
      <c r="I199" s="1"/>
    </row>
    <row r="200" spans="1:9" x14ac:dyDescent="0.3">
      <c r="A200" s="1">
        <v>5</v>
      </c>
      <c r="B200" s="360">
        <v>42223</v>
      </c>
      <c r="G200">
        <v>19.5</v>
      </c>
      <c r="H200" s="1"/>
      <c r="I200" s="1"/>
    </row>
    <row r="201" spans="1:9" x14ac:dyDescent="0.3">
      <c r="A201" s="1">
        <v>5</v>
      </c>
      <c r="B201" s="360">
        <v>42226</v>
      </c>
      <c r="G201">
        <v>30</v>
      </c>
      <c r="H201" s="1"/>
      <c r="I201" s="1"/>
    </row>
    <row r="202" spans="1:9" x14ac:dyDescent="0.3">
      <c r="A202" s="1">
        <v>5</v>
      </c>
      <c r="B202" s="360">
        <v>42229</v>
      </c>
      <c r="G202">
        <v>15.9</v>
      </c>
      <c r="H202" s="1"/>
      <c r="I202" s="1"/>
    </row>
    <row r="203" spans="1:9" x14ac:dyDescent="0.3">
      <c r="A203" s="1">
        <v>5</v>
      </c>
      <c r="B203" s="360">
        <v>42230</v>
      </c>
      <c r="G203">
        <v>12.3</v>
      </c>
      <c r="H203" s="1"/>
      <c r="I203" s="1"/>
    </row>
    <row r="204" spans="1:9" x14ac:dyDescent="0.3">
      <c r="A204" s="1">
        <v>5</v>
      </c>
      <c r="B204" s="360">
        <v>42233</v>
      </c>
      <c r="G204">
        <v>21.2</v>
      </c>
      <c r="H204" s="1"/>
      <c r="I204" s="1"/>
    </row>
    <row r="205" spans="1:9" x14ac:dyDescent="0.3">
      <c r="A205" s="1">
        <v>5</v>
      </c>
      <c r="B205" s="360">
        <v>42235</v>
      </c>
      <c r="G205">
        <v>12.3</v>
      </c>
      <c r="H205" s="1"/>
      <c r="I205" s="1"/>
    </row>
    <row r="206" spans="1:9" x14ac:dyDescent="0.3">
      <c r="A206" s="1">
        <v>5</v>
      </c>
      <c r="B206" s="360">
        <v>42237</v>
      </c>
      <c r="G206">
        <v>15.9</v>
      </c>
      <c r="H206" s="1"/>
      <c r="I206" s="1"/>
    </row>
    <row r="207" spans="1:9" x14ac:dyDescent="0.3">
      <c r="A207" s="1">
        <v>5</v>
      </c>
      <c r="B207" s="360">
        <v>42240</v>
      </c>
      <c r="G207">
        <v>24.8</v>
      </c>
      <c r="H207" s="1"/>
      <c r="I207" s="1"/>
    </row>
    <row r="208" spans="1:9" x14ac:dyDescent="0.3">
      <c r="A208" s="1">
        <v>5</v>
      </c>
      <c r="B208" s="360">
        <v>42242</v>
      </c>
      <c r="G208">
        <v>14.1</v>
      </c>
      <c r="H208" s="1"/>
      <c r="I208" s="1"/>
    </row>
    <row r="209" spans="1:9" x14ac:dyDescent="0.3">
      <c r="A209" s="1">
        <v>5</v>
      </c>
      <c r="B209" s="360">
        <v>42244</v>
      </c>
      <c r="G209">
        <v>9.6999999999999993</v>
      </c>
      <c r="H209" s="1"/>
      <c r="I209" s="1"/>
    </row>
    <row r="210" spans="1:9" x14ac:dyDescent="0.3">
      <c r="A210" s="1">
        <v>5</v>
      </c>
      <c r="B210" s="360">
        <v>42247</v>
      </c>
      <c r="G210">
        <v>19.5</v>
      </c>
      <c r="H210" s="1"/>
      <c r="I210" s="1"/>
    </row>
    <row r="211" spans="1:9" x14ac:dyDescent="0.3">
      <c r="A211" s="1">
        <v>5</v>
      </c>
      <c r="B211" s="360">
        <v>42249</v>
      </c>
      <c r="G211">
        <v>12.3</v>
      </c>
      <c r="H211" s="1"/>
      <c r="I211" s="1"/>
    </row>
    <row r="212" spans="1:9" x14ac:dyDescent="0.3">
      <c r="A212" s="1">
        <v>5</v>
      </c>
      <c r="B212" s="359">
        <v>42251</v>
      </c>
      <c r="G212">
        <v>10.6</v>
      </c>
      <c r="H212" s="1"/>
      <c r="I212" s="1"/>
    </row>
    <row r="213" spans="1:9" x14ac:dyDescent="0.3">
      <c r="A213" s="1">
        <v>5</v>
      </c>
      <c r="B213" s="359">
        <v>42254</v>
      </c>
      <c r="G213">
        <v>8.8000000000000007</v>
      </c>
      <c r="H213" s="1"/>
      <c r="I213" s="1"/>
    </row>
    <row r="214" spans="1:9" x14ac:dyDescent="0.3">
      <c r="A214" s="1">
        <v>5</v>
      </c>
      <c r="B214" s="359">
        <v>42258</v>
      </c>
      <c r="G214">
        <v>14.1</v>
      </c>
      <c r="H214" s="1"/>
      <c r="I214" s="1"/>
    </row>
    <row r="215" spans="1:9" x14ac:dyDescent="0.3">
      <c r="A215" s="1">
        <v>6</v>
      </c>
      <c r="B215" s="359">
        <v>42179</v>
      </c>
      <c r="G215">
        <v>25</v>
      </c>
      <c r="H215" s="1"/>
      <c r="I215" s="1"/>
    </row>
    <row r="216" spans="1:9" x14ac:dyDescent="0.3">
      <c r="A216" s="1">
        <v>6</v>
      </c>
      <c r="B216" s="359">
        <v>42181</v>
      </c>
      <c r="G216">
        <v>12.5</v>
      </c>
      <c r="H216" s="1"/>
      <c r="I216" s="1"/>
    </row>
    <row r="217" spans="1:9" x14ac:dyDescent="0.3">
      <c r="A217" s="1">
        <v>6</v>
      </c>
      <c r="B217" s="359">
        <v>42184</v>
      </c>
      <c r="G217">
        <v>12.5</v>
      </c>
      <c r="H217" s="1"/>
      <c r="I217" s="1"/>
    </row>
    <row r="218" spans="1:9" x14ac:dyDescent="0.3">
      <c r="A218" s="1">
        <v>6</v>
      </c>
      <c r="B218" s="359">
        <v>42186</v>
      </c>
      <c r="G218">
        <v>7.5</v>
      </c>
      <c r="H218" s="1"/>
      <c r="I218" s="1"/>
    </row>
    <row r="219" spans="1:9" x14ac:dyDescent="0.3">
      <c r="A219" s="1">
        <v>6</v>
      </c>
      <c r="B219" s="359">
        <v>42191</v>
      </c>
      <c r="G219">
        <v>16.2</v>
      </c>
      <c r="H219" s="1"/>
      <c r="I219" s="1"/>
    </row>
    <row r="220" spans="1:9" x14ac:dyDescent="0.3">
      <c r="A220" s="1">
        <v>6</v>
      </c>
      <c r="B220" s="359">
        <v>42195</v>
      </c>
      <c r="G220">
        <v>19.600000000000001</v>
      </c>
      <c r="H220" s="1"/>
      <c r="I220" s="1"/>
    </row>
    <row r="221" spans="1:9" x14ac:dyDescent="0.3">
      <c r="A221" s="1">
        <v>6</v>
      </c>
      <c r="B221" s="359">
        <v>42198</v>
      </c>
      <c r="G221">
        <v>15.6</v>
      </c>
      <c r="H221" s="1"/>
      <c r="I221" s="1"/>
    </row>
    <row r="222" spans="1:9" x14ac:dyDescent="0.3">
      <c r="A222" s="1">
        <v>6</v>
      </c>
      <c r="B222" s="359">
        <v>42200</v>
      </c>
      <c r="G222">
        <v>11.8</v>
      </c>
      <c r="H222" s="1"/>
      <c r="I222" s="1"/>
    </row>
    <row r="223" spans="1:9" x14ac:dyDescent="0.3">
      <c r="A223" s="1">
        <v>6</v>
      </c>
      <c r="B223" s="359">
        <v>42202</v>
      </c>
      <c r="G223">
        <v>12.7</v>
      </c>
      <c r="H223" s="1"/>
      <c r="I223" s="1"/>
    </row>
    <row r="224" spans="1:9" x14ac:dyDescent="0.3">
      <c r="A224" s="1">
        <v>6</v>
      </c>
      <c r="B224" s="359">
        <v>42205</v>
      </c>
      <c r="G224">
        <v>21.6</v>
      </c>
      <c r="H224" s="1"/>
      <c r="I224" s="1"/>
    </row>
    <row r="225" spans="1:9" x14ac:dyDescent="0.3">
      <c r="A225" s="1">
        <v>6</v>
      </c>
      <c r="B225" s="359">
        <v>42207</v>
      </c>
      <c r="G225">
        <v>15.7</v>
      </c>
      <c r="H225" s="1"/>
      <c r="I225" s="1"/>
    </row>
    <row r="226" spans="1:9" x14ac:dyDescent="0.3">
      <c r="A226" s="1">
        <v>6</v>
      </c>
      <c r="B226" s="360">
        <v>42209</v>
      </c>
      <c r="G226">
        <v>17.7</v>
      </c>
      <c r="H226" s="1"/>
      <c r="I226" s="1"/>
    </row>
    <row r="227" spans="1:9" x14ac:dyDescent="0.3">
      <c r="A227" s="1">
        <v>6</v>
      </c>
      <c r="B227" s="360">
        <v>42212</v>
      </c>
      <c r="G227">
        <v>25.5</v>
      </c>
      <c r="H227" s="1"/>
      <c r="I227" s="1"/>
    </row>
    <row r="228" spans="1:9" x14ac:dyDescent="0.3">
      <c r="A228" s="1">
        <v>6</v>
      </c>
      <c r="B228" s="360">
        <v>42214</v>
      </c>
      <c r="G228">
        <v>19.600000000000001</v>
      </c>
      <c r="H228" s="1"/>
      <c r="I228" s="1"/>
    </row>
    <row r="229" spans="1:9" x14ac:dyDescent="0.3">
      <c r="A229" s="1">
        <v>6</v>
      </c>
      <c r="B229" s="360">
        <v>42216</v>
      </c>
      <c r="G229">
        <v>19.600000000000001</v>
      </c>
      <c r="H229" s="1"/>
      <c r="I229" s="1"/>
    </row>
    <row r="230" spans="1:9" x14ac:dyDescent="0.3">
      <c r="A230" s="1">
        <v>6</v>
      </c>
      <c r="B230" s="360">
        <v>42219</v>
      </c>
      <c r="G230">
        <v>21.5</v>
      </c>
      <c r="H230" s="1"/>
      <c r="I230" s="1"/>
    </row>
    <row r="231" spans="1:9" x14ac:dyDescent="0.3">
      <c r="A231" s="1">
        <v>6</v>
      </c>
      <c r="B231" s="360">
        <v>42221</v>
      </c>
      <c r="G231">
        <v>13.7</v>
      </c>
      <c r="H231" s="1"/>
      <c r="I231" s="1"/>
    </row>
    <row r="232" spans="1:9" x14ac:dyDescent="0.3">
      <c r="A232" s="1">
        <v>6</v>
      </c>
      <c r="B232" s="360">
        <v>42223</v>
      </c>
      <c r="G232">
        <v>15.7</v>
      </c>
      <c r="H232" s="1"/>
      <c r="I232" s="1"/>
    </row>
    <row r="233" spans="1:9" x14ac:dyDescent="0.3">
      <c r="A233" s="1">
        <v>6</v>
      </c>
      <c r="B233" s="360">
        <v>42226</v>
      </c>
      <c r="G233">
        <v>25.5</v>
      </c>
      <c r="H233" s="1"/>
      <c r="I233" s="1"/>
    </row>
    <row r="234" spans="1:9" x14ac:dyDescent="0.3">
      <c r="A234" s="1">
        <v>6</v>
      </c>
      <c r="B234" s="360">
        <v>42229</v>
      </c>
      <c r="G234">
        <v>15.7</v>
      </c>
      <c r="H234" s="1"/>
      <c r="I234" s="1"/>
    </row>
    <row r="235" spans="1:9" x14ac:dyDescent="0.3">
      <c r="A235" s="1">
        <v>6</v>
      </c>
      <c r="B235" s="360">
        <v>42230</v>
      </c>
      <c r="G235">
        <v>11.7</v>
      </c>
      <c r="H235" s="1"/>
      <c r="I235" s="1"/>
    </row>
    <row r="236" spans="1:9" x14ac:dyDescent="0.3">
      <c r="A236" s="1">
        <v>6</v>
      </c>
      <c r="B236" s="360">
        <v>42233</v>
      </c>
      <c r="G236">
        <v>21.6</v>
      </c>
      <c r="H236" s="1"/>
      <c r="I236" s="1"/>
    </row>
    <row r="237" spans="1:9" x14ac:dyDescent="0.3">
      <c r="A237" s="1">
        <v>6</v>
      </c>
      <c r="B237" s="360">
        <v>42235</v>
      </c>
      <c r="G237">
        <v>13.7</v>
      </c>
      <c r="H237" s="1"/>
      <c r="I237" s="1"/>
    </row>
    <row r="238" spans="1:9" x14ac:dyDescent="0.3">
      <c r="A238" s="1">
        <v>6</v>
      </c>
      <c r="B238" s="360">
        <v>42237</v>
      </c>
      <c r="G238">
        <v>17.600000000000001</v>
      </c>
      <c r="H238" s="1"/>
      <c r="I238" s="1"/>
    </row>
    <row r="239" spans="1:9" x14ac:dyDescent="0.3">
      <c r="A239" s="1">
        <v>6</v>
      </c>
      <c r="B239" s="360">
        <v>42240</v>
      </c>
      <c r="G239">
        <v>25.5</v>
      </c>
      <c r="H239" s="1"/>
      <c r="I239" s="1"/>
    </row>
    <row r="240" spans="1:9" x14ac:dyDescent="0.3">
      <c r="A240" s="1">
        <v>6</v>
      </c>
      <c r="B240" s="360">
        <v>42242</v>
      </c>
      <c r="G240">
        <v>17.600000000000001</v>
      </c>
      <c r="H240" s="1"/>
      <c r="I240" s="1"/>
    </row>
    <row r="241" spans="1:9" x14ac:dyDescent="0.3">
      <c r="A241" s="1">
        <v>6</v>
      </c>
      <c r="B241" s="360">
        <v>42244</v>
      </c>
      <c r="G241">
        <v>14.7</v>
      </c>
      <c r="H241" s="1"/>
      <c r="I241" s="1"/>
    </row>
    <row r="242" spans="1:9" x14ac:dyDescent="0.3">
      <c r="A242" s="1">
        <v>6</v>
      </c>
      <c r="B242" s="360">
        <v>42247</v>
      </c>
      <c r="G242">
        <v>29.4</v>
      </c>
      <c r="H242" s="1"/>
      <c r="I242" s="1"/>
    </row>
    <row r="243" spans="1:9" x14ac:dyDescent="0.3">
      <c r="A243" s="1">
        <v>6</v>
      </c>
      <c r="B243" s="360">
        <v>42249</v>
      </c>
      <c r="G243">
        <v>17.600000000000001</v>
      </c>
      <c r="H243" s="1"/>
      <c r="I243" s="1"/>
    </row>
    <row r="244" spans="1:9" x14ac:dyDescent="0.3">
      <c r="A244" s="1">
        <v>6</v>
      </c>
      <c r="B244" s="360">
        <v>42251</v>
      </c>
      <c r="G244">
        <v>15.7</v>
      </c>
      <c r="H244" s="1"/>
      <c r="I244" s="1"/>
    </row>
    <row r="245" spans="1:9" x14ac:dyDescent="0.3">
      <c r="A245" s="1">
        <v>6</v>
      </c>
      <c r="B245" s="360">
        <v>42254</v>
      </c>
      <c r="G245">
        <v>12.7</v>
      </c>
      <c r="H245" s="1"/>
      <c r="I245" s="1"/>
    </row>
    <row r="246" spans="1:9" x14ac:dyDescent="0.3">
      <c r="A246" s="1">
        <v>6</v>
      </c>
      <c r="B246" s="360">
        <v>42258</v>
      </c>
      <c r="G246">
        <v>19.600000000000001</v>
      </c>
      <c r="H246" s="1"/>
      <c r="I246" s="1"/>
    </row>
    <row r="247" spans="1:9" x14ac:dyDescent="0.3">
      <c r="A247" s="1">
        <v>6</v>
      </c>
      <c r="B247" s="360">
        <v>42263</v>
      </c>
      <c r="G247">
        <v>19.600000000000001</v>
      </c>
      <c r="H247" s="1"/>
      <c r="I247" s="1"/>
    </row>
    <row r="248" spans="1:9" x14ac:dyDescent="0.3">
      <c r="A248" s="1">
        <v>6</v>
      </c>
      <c r="B248" s="360">
        <v>42265</v>
      </c>
      <c r="G248">
        <v>29.4</v>
      </c>
      <c r="H248" s="1"/>
      <c r="I248" s="1"/>
    </row>
    <row r="249" spans="1:9" x14ac:dyDescent="0.3">
      <c r="A249">
        <v>7</v>
      </c>
      <c r="B249" s="359">
        <v>42128</v>
      </c>
      <c r="G249" s="1">
        <v>25</v>
      </c>
      <c r="H249" s="1"/>
      <c r="I249" s="1"/>
    </row>
    <row r="250" spans="1:9" x14ac:dyDescent="0.3">
      <c r="A250">
        <v>7</v>
      </c>
      <c r="B250" s="360">
        <v>42132</v>
      </c>
      <c r="C250" s="1"/>
      <c r="E250" s="20"/>
      <c r="F250" s="12"/>
      <c r="G250" s="1">
        <v>7.5</v>
      </c>
      <c r="H250" s="1"/>
      <c r="I250" s="1"/>
    </row>
    <row r="251" spans="1:9" x14ac:dyDescent="0.3">
      <c r="A251">
        <v>7</v>
      </c>
      <c r="B251" s="360">
        <v>42136</v>
      </c>
      <c r="C251" s="1"/>
      <c r="E251" s="20"/>
      <c r="F251" s="12"/>
      <c r="G251" s="1">
        <v>15</v>
      </c>
      <c r="H251" s="1"/>
      <c r="I251" s="1"/>
    </row>
    <row r="252" spans="1:9" x14ac:dyDescent="0.3">
      <c r="A252">
        <v>7</v>
      </c>
      <c r="B252" s="360">
        <v>42137</v>
      </c>
      <c r="C252" s="1"/>
      <c r="E252" s="20"/>
      <c r="F252" s="12"/>
      <c r="G252" s="1">
        <v>7.5</v>
      </c>
      <c r="H252" s="1"/>
      <c r="I252" s="1"/>
    </row>
    <row r="253" spans="1:9" x14ac:dyDescent="0.3">
      <c r="A253">
        <v>7</v>
      </c>
      <c r="B253" s="360">
        <v>42146</v>
      </c>
      <c r="C253" s="1"/>
      <c r="D253" s="22"/>
      <c r="E253" s="20"/>
      <c r="F253" s="12"/>
      <c r="G253" s="1">
        <v>7.5</v>
      </c>
      <c r="H253" s="1"/>
      <c r="I253" s="1"/>
    </row>
    <row r="254" spans="1:9" x14ac:dyDescent="0.3">
      <c r="A254">
        <v>7</v>
      </c>
      <c r="B254" s="360">
        <v>42152</v>
      </c>
      <c r="C254" s="1"/>
      <c r="D254" s="22"/>
      <c r="E254" s="20"/>
      <c r="F254" s="12"/>
      <c r="G254" s="1">
        <v>21.2</v>
      </c>
      <c r="H254" s="1"/>
      <c r="I254" s="1"/>
    </row>
    <row r="255" spans="1:9" x14ac:dyDescent="0.3">
      <c r="A255">
        <v>7</v>
      </c>
      <c r="B255" s="360">
        <v>42158</v>
      </c>
      <c r="C255" s="1"/>
      <c r="D255" s="22"/>
      <c r="E255" s="20"/>
      <c r="F255" s="12"/>
      <c r="G255" s="1">
        <v>12.7</v>
      </c>
      <c r="H255" s="1"/>
      <c r="I255" s="1"/>
    </row>
    <row r="256" spans="1:9" x14ac:dyDescent="0.3">
      <c r="A256">
        <v>7</v>
      </c>
      <c r="B256" s="360">
        <v>42160</v>
      </c>
      <c r="C256" s="1"/>
      <c r="D256" s="22"/>
      <c r="E256" s="20"/>
      <c r="F256" s="12"/>
      <c r="G256" s="1">
        <v>10</v>
      </c>
      <c r="H256" s="1"/>
      <c r="I256" s="1"/>
    </row>
    <row r="257" spans="1:9" x14ac:dyDescent="0.3">
      <c r="A257">
        <v>7</v>
      </c>
      <c r="B257" s="360">
        <v>42163</v>
      </c>
      <c r="C257" s="1"/>
      <c r="D257" s="22"/>
      <c r="E257" s="20"/>
      <c r="F257" s="12"/>
      <c r="G257" s="1">
        <v>10.199999999999999</v>
      </c>
      <c r="H257" s="1"/>
      <c r="I257" s="1"/>
    </row>
    <row r="258" spans="1:9" x14ac:dyDescent="0.3">
      <c r="A258">
        <v>7</v>
      </c>
      <c r="B258" s="360">
        <v>42164</v>
      </c>
      <c r="C258" s="1"/>
      <c r="D258" s="22"/>
      <c r="E258" s="20"/>
      <c r="F258" s="12"/>
      <c r="G258" s="1">
        <v>7.8</v>
      </c>
      <c r="H258" s="1"/>
      <c r="I258" s="1"/>
    </row>
    <row r="259" spans="1:9" x14ac:dyDescent="0.3">
      <c r="A259">
        <v>7</v>
      </c>
      <c r="B259" s="360">
        <v>42167</v>
      </c>
      <c r="C259" s="1"/>
      <c r="D259" s="22"/>
      <c r="E259" s="20"/>
      <c r="F259" s="12"/>
      <c r="G259" s="1">
        <v>23.5</v>
      </c>
    </row>
    <row r="260" spans="1:9" x14ac:dyDescent="0.3">
      <c r="A260">
        <v>7</v>
      </c>
      <c r="B260" s="360">
        <v>42171</v>
      </c>
      <c r="C260" s="1"/>
      <c r="D260" s="22"/>
      <c r="E260" s="20"/>
      <c r="F260" s="12"/>
      <c r="G260" s="1">
        <v>23.5</v>
      </c>
    </row>
    <row r="261" spans="1:9" x14ac:dyDescent="0.3">
      <c r="A261">
        <v>7</v>
      </c>
      <c r="B261" s="360">
        <v>42174</v>
      </c>
      <c r="C261" s="1"/>
      <c r="D261" s="22"/>
      <c r="E261" s="20"/>
      <c r="F261" s="12"/>
      <c r="G261" s="1">
        <v>9.8000000000000007</v>
      </c>
    </row>
    <row r="262" spans="1:9" x14ac:dyDescent="0.3">
      <c r="A262">
        <v>7</v>
      </c>
      <c r="B262" s="360">
        <v>42177</v>
      </c>
      <c r="C262" s="1"/>
      <c r="D262" s="22"/>
      <c r="E262" s="20"/>
      <c r="F262" s="12"/>
      <c r="G262" s="1">
        <v>19.600000000000001</v>
      </c>
    </row>
    <row r="263" spans="1:9" x14ac:dyDescent="0.3">
      <c r="A263">
        <v>7</v>
      </c>
      <c r="B263" s="360">
        <v>42181</v>
      </c>
      <c r="C263" s="1"/>
      <c r="D263" s="22"/>
      <c r="E263" s="20"/>
      <c r="F263" s="12"/>
      <c r="G263" s="1">
        <v>39.200000000000003</v>
      </c>
    </row>
    <row r="264" spans="1:9" x14ac:dyDescent="0.3">
      <c r="A264">
        <v>7</v>
      </c>
      <c r="B264" s="360">
        <v>42184</v>
      </c>
      <c r="C264" s="1"/>
      <c r="D264" s="22"/>
      <c r="E264" s="20"/>
      <c r="F264" s="12"/>
      <c r="G264" s="1">
        <v>29.4</v>
      </c>
    </row>
    <row r="265" spans="1:9" x14ac:dyDescent="0.3">
      <c r="A265">
        <v>7</v>
      </c>
      <c r="B265" s="360">
        <v>42187</v>
      </c>
      <c r="C265" s="1"/>
      <c r="D265" s="22"/>
      <c r="E265" s="20"/>
      <c r="F265" s="12"/>
      <c r="G265" s="1">
        <v>19.600000000000001</v>
      </c>
    </row>
    <row r="266" spans="1:9" x14ac:dyDescent="0.3">
      <c r="A266">
        <v>7</v>
      </c>
      <c r="B266" s="360">
        <v>42188</v>
      </c>
      <c r="C266" s="1"/>
      <c r="D266" s="22"/>
      <c r="E266" s="20"/>
      <c r="F266" s="12"/>
      <c r="G266" s="1">
        <v>19.600000000000001</v>
      </c>
    </row>
    <row r="267" spans="1:9" x14ac:dyDescent="0.3">
      <c r="A267">
        <v>7</v>
      </c>
      <c r="B267" s="360">
        <v>42191</v>
      </c>
      <c r="C267" s="1"/>
      <c r="D267" s="22"/>
      <c r="E267" s="20"/>
      <c r="F267" s="12"/>
      <c r="G267" s="1">
        <v>30.4</v>
      </c>
    </row>
    <row r="268" spans="1:9" x14ac:dyDescent="0.3">
      <c r="A268">
        <v>7</v>
      </c>
      <c r="B268" s="360">
        <v>42194</v>
      </c>
      <c r="C268" s="1"/>
      <c r="D268" s="22"/>
      <c r="E268" s="20"/>
      <c r="F268" s="12"/>
      <c r="G268" s="1">
        <v>19.600000000000001</v>
      </c>
    </row>
    <row r="269" spans="1:9" x14ac:dyDescent="0.3">
      <c r="A269">
        <v>7</v>
      </c>
      <c r="B269" s="360">
        <v>42195</v>
      </c>
      <c r="C269" s="1"/>
      <c r="D269" s="22"/>
      <c r="E269" s="20"/>
      <c r="F269" s="12"/>
      <c r="G269" s="1">
        <v>19.600000000000001</v>
      </c>
    </row>
    <row r="270" spans="1:9" x14ac:dyDescent="0.3">
      <c r="A270">
        <v>7</v>
      </c>
      <c r="B270" s="360">
        <v>42198</v>
      </c>
      <c r="C270" s="1"/>
      <c r="D270" s="22"/>
      <c r="E270" s="20"/>
      <c r="F270" s="12"/>
      <c r="G270" s="1">
        <v>29.4</v>
      </c>
    </row>
    <row r="271" spans="1:9" x14ac:dyDescent="0.3">
      <c r="A271">
        <v>7</v>
      </c>
      <c r="B271" s="360">
        <v>42200</v>
      </c>
      <c r="C271" s="1"/>
      <c r="D271" s="22"/>
      <c r="E271" s="20"/>
      <c r="F271" s="12"/>
      <c r="G271" s="1">
        <v>17.600000000000001</v>
      </c>
    </row>
    <row r="272" spans="1:9" x14ac:dyDescent="0.3">
      <c r="A272">
        <v>7</v>
      </c>
      <c r="B272" s="360">
        <v>42202</v>
      </c>
      <c r="C272" s="1"/>
      <c r="D272" s="22"/>
      <c r="E272" s="20"/>
      <c r="F272" s="12"/>
      <c r="G272" s="1">
        <v>18.600000000000001</v>
      </c>
    </row>
    <row r="273" spans="1:7" x14ac:dyDescent="0.3">
      <c r="A273">
        <v>7</v>
      </c>
      <c r="B273" s="360">
        <v>42205</v>
      </c>
      <c r="C273" s="1"/>
      <c r="D273" s="22"/>
      <c r="E273" s="20"/>
      <c r="F273" s="12"/>
      <c r="G273" s="1">
        <v>33.299999999999997</v>
      </c>
    </row>
    <row r="274" spans="1:7" x14ac:dyDescent="0.3">
      <c r="A274">
        <v>7</v>
      </c>
      <c r="B274" s="360">
        <v>42207</v>
      </c>
      <c r="C274" s="1"/>
      <c r="D274" s="22"/>
      <c r="E274" s="20"/>
      <c r="F274" s="12"/>
      <c r="G274" s="1">
        <v>17.600000000000001</v>
      </c>
    </row>
    <row r="275" spans="1:7" x14ac:dyDescent="0.3">
      <c r="A275">
        <v>7</v>
      </c>
      <c r="B275" s="360">
        <v>42209</v>
      </c>
      <c r="C275" s="1"/>
      <c r="D275" s="22"/>
      <c r="E275" s="20"/>
      <c r="F275" s="12"/>
      <c r="G275" s="1">
        <v>17.600000000000001</v>
      </c>
    </row>
    <row r="276" spans="1:7" x14ac:dyDescent="0.3">
      <c r="A276">
        <v>7</v>
      </c>
      <c r="B276" s="360">
        <v>42212</v>
      </c>
      <c r="C276" s="1"/>
      <c r="D276" s="22"/>
      <c r="E276" s="20"/>
      <c r="F276" s="12"/>
      <c r="G276" s="1">
        <v>29.4</v>
      </c>
    </row>
    <row r="277" spans="1:7" x14ac:dyDescent="0.3">
      <c r="A277">
        <v>7</v>
      </c>
      <c r="B277" s="360">
        <v>42214</v>
      </c>
      <c r="C277" s="1"/>
      <c r="D277" s="22"/>
      <c r="E277" s="20"/>
      <c r="F277" s="12"/>
      <c r="G277" s="1">
        <v>19.600000000000001</v>
      </c>
    </row>
    <row r="278" spans="1:7" x14ac:dyDescent="0.3">
      <c r="A278">
        <v>7</v>
      </c>
      <c r="B278" s="360">
        <v>42216</v>
      </c>
      <c r="C278" s="1"/>
      <c r="D278" s="22"/>
      <c r="E278" s="20"/>
      <c r="F278" s="12"/>
      <c r="G278" s="1">
        <v>19.600000000000001</v>
      </c>
    </row>
    <row r="279" spans="1:7" x14ac:dyDescent="0.3">
      <c r="A279">
        <v>7</v>
      </c>
      <c r="B279" s="360">
        <v>42219</v>
      </c>
      <c r="C279" s="1"/>
      <c r="D279" s="22"/>
      <c r="E279" s="20"/>
      <c r="F279" s="12"/>
      <c r="G279" s="1">
        <v>25.4</v>
      </c>
    </row>
    <row r="280" spans="1:7" x14ac:dyDescent="0.3">
      <c r="A280">
        <v>7</v>
      </c>
      <c r="B280" s="360">
        <v>42221</v>
      </c>
      <c r="C280" s="1"/>
      <c r="D280" s="22"/>
      <c r="E280" s="20"/>
      <c r="F280" s="12"/>
      <c r="G280" s="1">
        <v>17.600000000000001</v>
      </c>
    </row>
    <row r="281" spans="1:7" x14ac:dyDescent="0.3">
      <c r="A281">
        <v>7</v>
      </c>
      <c r="B281" s="360">
        <v>42223</v>
      </c>
      <c r="C281" s="1"/>
      <c r="D281" s="22"/>
      <c r="E281" s="20"/>
      <c r="F281" s="12"/>
      <c r="G281" s="1">
        <v>19.600000000000001</v>
      </c>
    </row>
    <row r="282" spans="1:7" x14ac:dyDescent="0.3">
      <c r="A282">
        <v>7</v>
      </c>
      <c r="B282" s="360">
        <v>42226</v>
      </c>
      <c r="C282" s="1"/>
      <c r="D282" s="22"/>
      <c r="E282" s="20"/>
      <c r="F282" s="12"/>
      <c r="G282" s="1">
        <v>29.4</v>
      </c>
    </row>
    <row r="283" spans="1:7" x14ac:dyDescent="0.3">
      <c r="A283">
        <v>7</v>
      </c>
      <c r="B283" s="360">
        <v>42229</v>
      </c>
      <c r="C283" s="1"/>
      <c r="D283" s="22"/>
      <c r="E283" s="20"/>
      <c r="F283" s="12"/>
      <c r="G283" s="1">
        <v>15.7</v>
      </c>
    </row>
    <row r="284" spans="1:7" x14ac:dyDescent="0.3">
      <c r="A284">
        <v>7</v>
      </c>
      <c r="B284" s="360">
        <v>42230</v>
      </c>
      <c r="C284" s="1"/>
      <c r="D284" s="22"/>
      <c r="E284" s="20"/>
      <c r="F284" s="12"/>
      <c r="G284" s="1">
        <v>11.7</v>
      </c>
    </row>
    <row r="285" spans="1:7" x14ac:dyDescent="0.3">
      <c r="A285">
        <v>7</v>
      </c>
      <c r="B285" s="360">
        <v>42233</v>
      </c>
      <c r="C285" s="1"/>
      <c r="D285" s="22"/>
      <c r="E285" s="20"/>
      <c r="F285" s="12"/>
      <c r="G285" s="1">
        <v>17.600000000000001</v>
      </c>
    </row>
    <row r="286" spans="1:7" x14ac:dyDescent="0.3">
      <c r="A286">
        <v>7</v>
      </c>
      <c r="B286" s="360">
        <v>42235</v>
      </c>
      <c r="C286" s="1"/>
      <c r="D286" s="22"/>
      <c r="E286" s="20"/>
      <c r="F286" s="12"/>
      <c r="G286" s="1">
        <v>7.8</v>
      </c>
    </row>
    <row r="287" spans="1:7" x14ac:dyDescent="0.3">
      <c r="A287">
        <v>7</v>
      </c>
      <c r="B287" s="360">
        <v>42237</v>
      </c>
      <c r="C287" s="1"/>
      <c r="D287" s="22"/>
      <c r="E287" s="20"/>
      <c r="F287" s="12"/>
      <c r="G287" s="1">
        <v>9.8000000000000007</v>
      </c>
    </row>
    <row r="288" spans="1:7" x14ac:dyDescent="0.3">
      <c r="A288">
        <v>7</v>
      </c>
      <c r="B288" s="360">
        <v>42240</v>
      </c>
      <c r="C288" s="1"/>
      <c r="D288" s="22"/>
      <c r="E288" s="20"/>
      <c r="F288" s="12"/>
      <c r="G288" s="1">
        <v>15.7</v>
      </c>
    </row>
    <row r="289" spans="1:7" x14ac:dyDescent="0.3">
      <c r="A289">
        <v>7</v>
      </c>
      <c r="B289" s="360">
        <v>42242</v>
      </c>
      <c r="C289" s="1"/>
      <c r="D289" s="22"/>
      <c r="E289" s="20"/>
      <c r="F289" s="12"/>
      <c r="G289" s="1">
        <v>11.7</v>
      </c>
    </row>
    <row r="290" spans="1:7" x14ac:dyDescent="0.3">
      <c r="A290">
        <v>7</v>
      </c>
      <c r="B290" s="360">
        <v>42244</v>
      </c>
      <c r="C290" s="1"/>
      <c r="D290" s="22"/>
      <c r="E290" s="20"/>
      <c r="F290" s="12"/>
      <c r="G290" s="1">
        <v>9.8000000000000007</v>
      </c>
    </row>
    <row r="291" spans="1:7" x14ac:dyDescent="0.3">
      <c r="A291">
        <v>7</v>
      </c>
      <c r="B291" s="360">
        <v>42247</v>
      </c>
      <c r="C291" s="1"/>
      <c r="D291" s="22"/>
      <c r="E291" s="20"/>
      <c r="F291" s="12"/>
      <c r="G291" s="1">
        <v>19.600000000000001</v>
      </c>
    </row>
    <row r="292" spans="1:7" x14ac:dyDescent="0.3">
      <c r="A292">
        <v>7</v>
      </c>
      <c r="B292" s="360">
        <v>42249</v>
      </c>
      <c r="C292" s="1"/>
      <c r="D292" s="22"/>
      <c r="E292" s="20"/>
      <c r="F292" s="12"/>
      <c r="G292" s="1">
        <v>11.7</v>
      </c>
    </row>
    <row r="293" spans="1:7" x14ac:dyDescent="0.3">
      <c r="A293">
        <v>7</v>
      </c>
      <c r="B293" s="360">
        <v>42251</v>
      </c>
      <c r="C293" s="1"/>
      <c r="D293" s="22"/>
      <c r="E293" s="20"/>
      <c r="F293" s="12"/>
      <c r="G293" s="1">
        <v>9.8000000000000007</v>
      </c>
    </row>
    <row r="294" spans="1:7" x14ac:dyDescent="0.3">
      <c r="A294" s="1">
        <v>8</v>
      </c>
      <c r="B294" s="359">
        <v>42132</v>
      </c>
      <c r="G294">
        <v>18.7</v>
      </c>
    </row>
    <row r="295" spans="1:7" x14ac:dyDescent="0.3">
      <c r="A295" s="1">
        <v>8</v>
      </c>
      <c r="B295" s="359">
        <v>42146</v>
      </c>
      <c r="G295">
        <v>25</v>
      </c>
    </row>
    <row r="296" spans="1:7" x14ac:dyDescent="0.3">
      <c r="A296" s="1">
        <v>8</v>
      </c>
      <c r="B296" s="359">
        <v>42149</v>
      </c>
      <c r="G296">
        <v>12.5</v>
      </c>
    </row>
    <row r="297" spans="1:7" x14ac:dyDescent="0.3">
      <c r="A297" s="1">
        <v>8</v>
      </c>
      <c r="B297" s="359">
        <v>42153</v>
      </c>
      <c r="G297">
        <v>6.3</v>
      </c>
    </row>
    <row r="298" spans="1:7" x14ac:dyDescent="0.3">
      <c r="A298" s="1">
        <v>8</v>
      </c>
      <c r="B298" s="359">
        <v>42158</v>
      </c>
      <c r="G298">
        <v>11.2</v>
      </c>
    </row>
    <row r="299" spans="1:7" x14ac:dyDescent="0.3">
      <c r="A299" s="1">
        <v>8</v>
      </c>
      <c r="B299" s="359">
        <v>42160</v>
      </c>
      <c r="G299">
        <v>7.5</v>
      </c>
    </row>
    <row r="300" spans="1:7" x14ac:dyDescent="0.3">
      <c r="A300" s="1">
        <v>8</v>
      </c>
      <c r="B300" s="359">
        <v>42163</v>
      </c>
      <c r="G300">
        <v>8</v>
      </c>
    </row>
    <row r="301" spans="1:7" x14ac:dyDescent="0.3">
      <c r="A301" s="1">
        <v>8</v>
      </c>
      <c r="B301" s="359">
        <v>42167</v>
      </c>
      <c r="G301">
        <v>11.5</v>
      </c>
    </row>
    <row r="302" spans="1:7" x14ac:dyDescent="0.3">
      <c r="A302" s="1">
        <v>8</v>
      </c>
      <c r="B302" s="359">
        <v>42171</v>
      </c>
      <c r="G302">
        <v>18.600000000000001</v>
      </c>
    </row>
    <row r="303" spans="1:7" x14ac:dyDescent="0.3">
      <c r="A303" s="1">
        <v>8</v>
      </c>
      <c r="B303" s="359">
        <v>42174</v>
      </c>
      <c r="G303">
        <v>8</v>
      </c>
    </row>
    <row r="304" spans="1:7" x14ac:dyDescent="0.3">
      <c r="A304" s="1">
        <v>8</v>
      </c>
      <c r="B304" s="359">
        <v>42177</v>
      </c>
      <c r="G304">
        <v>15.9</v>
      </c>
    </row>
    <row r="305" spans="1:7" x14ac:dyDescent="0.3">
      <c r="A305" s="1">
        <v>8</v>
      </c>
      <c r="B305" s="359">
        <v>42181</v>
      </c>
      <c r="G305">
        <v>35.4</v>
      </c>
    </row>
    <row r="306" spans="1:7" x14ac:dyDescent="0.3">
      <c r="A306" s="1">
        <v>8</v>
      </c>
      <c r="B306" s="359">
        <v>42184</v>
      </c>
      <c r="G306">
        <v>24.7</v>
      </c>
    </row>
    <row r="307" spans="1:7" x14ac:dyDescent="0.3">
      <c r="A307" s="1">
        <v>8</v>
      </c>
      <c r="B307" s="360">
        <v>42187</v>
      </c>
      <c r="G307">
        <v>17.7</v>
      </c>
    </row>
    <row r="308" spans="1:7" x14ac:dyDescent="0.3">
      <c r="A308" s="1">
        <v>8</v>
      </c>
      <c r="B308" s="360">
        <v>42188</v>
      </c>
      <c r="G308">
        <v>14.1</v>
      </c>
    </row>
    <row r="309" spans="1:7" x14ac:dyDescent="0.3">
      <c r="A309" s="1">
        <v>8</v>
      </c>
      <c r="B309" s="360">
        <v>42191</v>
      </c>
      <c r="G309">
        <v>25.7</v>
      </c>
    </row>
    <row r="310" spans="1:7" x14ac:dyDescent="0.3">
      <c r="A310" s="1">
        <v>8</v>
      </c>
      <c r="B310" s="360">
        <v>42194</v>
      </c>
      <c r="G310">
        <v>15.9</v>
      </c>
    </row>
    <row r="311" spans="1:7" x14ac:dyDescent="0.3">
      <c r="A311" s="1">
        <v>8</v>
      </c>
      <c r="B311" s="360">
        <v>42195</v>
      </c>
      <c r="G311">
        <v>19.5</v>
      </c>
    </row>
    <row r="312" spans="1:7" x14ac:dyDescent="0.3">
      <c r="A312" s="1">
        <v>8</v>
      </c>
      <c r="B312" s="360">
        <v>42198</v>
      </c>
      <c r="G312">
        <v>30</v>
      </c>
    </row>
    <row r="313" spans="1:7" x14ac:dyDescent="0.3">
      <c r="A313" s="1">
        <v>8</v>
      </c>
      <c r="B313" s="360">
        <v>42200</v>
      </c>
      <c r="G313">
        <v>17.600000000000001</v>
      </c>
    </row>
    <row r="314" spans="1:7" x14ac:dyDescent="0.3">
      <c r="A314" s="1">
        <v>8</v>
      </c>
      <c r="B314" s="360">
        <v>42202</v>
      </c>
      <c r="G314">
        <v>18.600000000000001</v>
      </c>
    </row>
    <row r="315" spans="1:7" x14ac:dyDescent="0.3">
      <c r="A315" s="1">
        <v>8</v>
      </c>
      <c r="B315" s="360">
        <v>42205</v>
      </c>
      <c r="G315">
        <v>32.700000000000003</v>
      </c>
    </row>
    <row r="316" spans="1:7" x14ac:dyDescent="0.3">
      <c r="A316" s="1">
        <v>8</v>
      </c>
      <c r="B316" s="360">
        <v>42207</v>
      </c>
      <c r="G316">
        <v>17.7</v>
      </c>
    </row>
    <row r="317" spans="1:7" x14ac:dyDescent="0.3">
      <c r="A317" s="1">
        <v>8</v>
      </c>
      <c r="B317" s="360">
        <v>42209</v>
      </c>
      <c r="G317">
        <v>17.7</v>
      </c>
    </row>
    <row r="318" spans="1:7" x14ac:dyDescent="0.3">
      <c r="A318" s="1">
        <v>8</v>
      </c>
      <c r="B318" s="360">
        <v>42212</v>
      </c>
      <c r="G318">
        <v>30</v>
      </c>
    </row>
    <row r="319" spans="1:7" x14ac:dyDescent="0.3">
      <c r="A319" s="1">
        <v>8</v>
      </c>
      <c r="B319" s="360">
        <v>42214</v>
      </c>
      <c r="G319">
        <v>19.5</v>
      </c>
    </row>
    <row r="320" spans="1:7" x14ac:dyDescent="0.3">
      <c r="A320" s="1">
        <v>8</v>
      </c>
      <c r="B320" s="360">
        <v>42216</v>
      </c>
      <c r="G320">
        <v>19.5</v>
      </c>
    </row>
    <row r="321" spans="1:7" x14ac:dyDescent="0.3">
      <c r="A321" s="1">
        <v>8</v>
      </c>
      <c r="B321" s="360">
        <v>42219</v>
      </c>
      <c r="G321">
        <v>24.8</v>
      </c>
    </row>
    <row r="322" spans="1:7" x14ac:dyDescent="0.3">
      <c r="A322" s="1">
        <v>8</v>
      </c>
      <c r="B322" s="360">
        <v>42221</v>
      </c>
      <c r="G322">
        <v>17.7</v>
      </c>
    </row>
    <row r="323" spans="1:7" x14ac:dyDescent="0.3">
      <c r="A323" s="1">
        <v>8</v>
      </c>
      <c r="B323" s="360">
        <v>42223</v>
      </c>
      <c r="G323">
        <v>19.5</v>
      </c>
    </row>
    <row r="324" spans="1:7" x14ac:dyDescent="0.3">
      <c r="A324" s="1">
        <v>8</v>
      </c>
      <c r="B324" s="360">
        <v>42226</v>
      </c>
      <c r="G324">
        <v>30</v>
      </c>
    </row>
    <row r="325" spans="1:7" x14ac:dyDescent="0.3">
      <c r="A325" s="1">
        <v>8</v>
      </c>
      <c r="B325" s="360">
        <v>42229</v>
      </c>
      <c r="G325">
        <v>15.9</v>
      </c>
    </row>
    <row r="326" spans="1:7" x14ac:dyDescent="0.3">
      <c r="A326" s="1">
        <v>8</v>
      </c>
      <c r="B326" s="360">
        <v>42230</v>
      </c>
      <c r="G326">
        <v>12.3</v>
      </c>
    </row>
    <row r="327" spans="1:7" x14ac:dyDescent="0.3">
      <c r="A327" s="1">
        <v>8</v>
      </c>
      <c r="B327" s="360">
        <v>42233</v>
      </c>
      <c r="G327">
        <v>21.2</v>
      </c>
    </row>
    <row r="328" spans="1:7" x14ac:dyDescent="0.3">
      <c r="A328" s="1">
        <v>8</v>
      </c>
      <c r="B328" s="360">
        <v>42235</v>
      </c>
      <c r="G328">
        <v>12.3</v>
      </c>
    </row>
    <row r="329" spans="1:7" x14ac:dyDescent="0.3">
      <c r="A329" s="1">
        <v>8</v>
      </c>
      <c r="B329" s="360">
        <v>42237</v>
      </c>
      <c r="G329">
        <v>15.9</v>
      </c>
    </row>
    <row r="330" spans="1:7" x14ac:dyDescent="0.3">
      <c r="A330" s="1">
        <v>8</v>
      </c>
      <c r="B330" s="360">
        <v>42240</v>
      </c>
      <c r="G330">
        <v>24.8</v>
      </c>
    </row>
    <row r="331" spans="1:7" x14ac:dyDescent="0.3">
      <c r="A331" s="1">
        <v>8</v>
      </c>
      <c r="B331" s="360">
        <v>42242</v>
      </c>
      <c r="G331">
        <v>14.1</v>
      </c>
    </row>
    <row r="332" spans="1:7" x14ac:dyDescent="0.3">
      <c r="A332" s="1">
        <v>8</v>
      </c>
      <c r="B332" s="360">
        <v>42244</v>
      </c>
      <c r="G332">
        <v>9.6999999999999993</v>
      </c>
    </row>
    <row r="333" spans="1:7" x14ac:dyDescent="0.3">
      <c r="A333" s="1">
        <v>8</v>
      </c>
      <c r="B333" s="360">
        <v>42247</v>
      </c>
      <c r="G333">
        <v>19.5</v>
      </c>
    </row>
    <row r="334" spans="1:7" x14ac:dyDescent="0.3">
      <c r="A334" s="1">
        <v>8</v>
      </c>
      <c r="B334" s="360">
        <v>42249</v>
      </c>
      <c r="G334">
        <v>12.3</v>
      </c>
    </row>
    <row r="335" spans="1:7" x14ac:dyDescent="0.3">
      <c r="A335" s="1">
        <v>8</v>
      </c>
      <c r="B335" s="359">
        <v>42251</v>
      </c>
      <c r="G335">
        <v>10.6</v>
      </c>
    </row>
    <row r="336" spans="1:7" x14ac:dyDescent="0.3">
      <c r="A336" s="1">
        <v>8</v>
      </c>
      <c r="B336" s="359">
        <v>42254</v>
      </c>
      <c r="G336">
        <v>8.8000000000000007</v>
      </c>
    </row>
    <row r="337" spans="1:7" x14ac:dyDescent="0.3">
      <c r="A337" s="1">
        <v>8</v>
      </c>
      <c r="B337" s="359">
        <v>42258</v>
      </c>
      <c r="G337">
        <v>14.1</v>
      </c>
    </row>
    <row r="338" spans="1:7" x14ac:dyDescent="0.3">
      <c r="A338" s="1">
        <v>9</v>
      </c>
      <c r="B338" s="359">
        <v>42179</v>
      </c>
      <c r="G338">
        <v>25</v>
      </c>
    </row>
    <row r="339" spans="1:7" x14ac:dyDescent="0.3">
      <c r="A339" s="1">
        <v>9</v>
      </c>
      <c r="B339" s="359">
        <v>42181</v>
      </c>
      <c r="G339">
        <v>12.5</v>
      </c>
    </row>
    <row r="340" spans="1:7" x14ac:dyDescent="0.3">
      <c r="A340" s="1">
        <v>9</v>
      </c>
      <c r="B340" s="359">
        <v>42184</v>
      </c>
      <c r="G340">
        <v>12.5</v>
      </c>
    </row>
    <row r="341" spans="1:7" x14ac:dyDescent="0.3">
      <c r="A341" s="1">
        <v>9</v>
      </c>
      <c r="B341" s="359">
        <v>42186</v>
      </c>
      <c r="G341">
        <v>7.5</v>
      </c>
    </row>
    <row r="342" spans="1:7" x14ac:dyDescent="0.3">
      <c r="A342" s="1">
        <v>9</v>
      </c>
      <c r="B342" s="359">
        <v>42191</v>
      </c>
      <c r="G342">
        <v>16.2</v>
      </c>
    </row>
    <row r="343" spans="1:7" x14ac:dyDescent="0.3">
      <c r="A343" s="1">
        <v>9</v>
      </c>
      <c r="B343" s="359">
        <v>42195</v>
      </c>
      <c r="G343">
        <v>19.600000000000001</v>
      </c>
    </row>
    <row r="344" spans="1:7" x14ac:dyDescent="0.3">
      <c r="A344" s="1">
        <v>9</v>
      </c>
      <c r="B344" s="359">
        <v>42198</v>
      </c>
      <c r="G344">
        <v>15.6</v>
      </c>
    </row>
    <row r="345" spans="1:7" x14ac:dyDescent="0.3">
      <c r="A345" s="1">
        <v>9</v>
      </c>
      <c r="B345" s="359">
        <v>42200</v>
      </c>
      <c r="G345">
        <v>11.8</v>
      </c>
    </row>
    <row r="346" spans="1:7" x14ac:dyDescent="0.3">
      <c r="A346" s="1">
        <v>9</v>
      </c>
      <c r="B346" s="359">
        <v>42202</v>
      </c>
      <c r="G346">
        <v>12.7</v>
      </c>
    </row>
    <row r="347" spans="1:7" x14ac:dyDescent="0.3">
      <c r="A347" s="1">
        <v>9</v>
      </c>
      <c r="B347" s="359">
        <v>42205</v>
      </c>
      <c r="G347">
        <v>21.6</v>
      </c>
    </row>
    <row r="348" spans="1:7" x14ac:dyDescent="0.3">
      <c r="A348" s="1">
        <v>9</v>
      </c>
      <c r="B348" s="359">
        <v>42207</v>
      </c>
      <c r="G348">
        <v>15.7</v>
      </c>
    </row>
    <row r="349" spans="1:7" x14ac:dyDescent="0.3">
      <c r="A349" s="1">
        <v>9</v>
      </c>
      <c r="B349" s="360">
        <v>42209</v>
      </c>
      <c r="G349">
        <v>17.7</v>
      </c>
    </row>
    <row r="350" spans="1:7" x14ac:dyDescent="0.3">
      <c r="A350" s="1">
        <v>9</v>
      </c>
      <c r="B350" s="360">
        <v>42212</v>
      </c>
      <c r="G350">
        <v>25.5</v>
      </c>
    </row>
    <row r="351" spans="1:7" x14ac:dyDescent="0.3">
      <c r="A351" s="1">
        <v>9</v>
      </c>
      <c r="B351" s="360">
        <v>42214</v>
      </c>
      <c r="G351">
        <v>19.600000000000001</v>
      </c>
    </row>
    <row r="352" spans="1:7" x14ac:dyDescent="0.3">
      <c r="A352" s="1">
        <v>9</v>
      </c>
      <c r="B352" s="360">
        <v>42216</v>
      </c>
      <c r="G352">
        <v>19.600000000000001</v>
      </c>
    </row>
    <row r="353" spans="1:7" x14ac:dyDescent="0.3">
      <c r="A353" s="1">
        <v>9</v>
      </c>
      <c r="B353" s="360">
        <v>42219</v>
      </c>
      <c r="G353">
        <v>21.5</v>
      </c>
    </row>
    <row r="354" spans="1:7" x14ac:dyDescent="0.3">
      <c r="A354" s="1">
        <v>9</v>
      </c>
      <c r="B354" s="360">
        <v>42221</v>
      </c>
      <c r="G354">
        <v>13.7</v>
      </c>
    </row>
    <row r="355" spans="1:7" x14ac:dyDescent="0.3">
      <c r="A355" s="1">
        <v>9</v>
      </c>
      <c r="B355" s="360">
        <v>42223</v>
      </c>
      <c r="G355">
        <v>15.7</v>
      </c>
    </row>
    <row r="356" spans="1:7" x14ac:dyDescent="0.3">
      <c r="A356" s="1">
        <v>9</v>
      </c>
      <c r="B356" s="360">
        <v>42226</v>
      </c>
      <c r="G356">
        <v>25.5</v>
      </c>
    </row>
    <row r="357" spans="1:7" x14ac:dyDescent="0.3">
      <c r="A357" s="1">
        <v>9</v>
      </c>
      <c r="B357" s="360">
        <v>42229</v>
      </c>
      <c r="G357">
        <v>15.7</v>
      </c>
    </row>
    <row r="358" spans="1:7" x14ac:dyDescent="0.3">
      <c r="A358" s="1">
        <v>9</v>
      </c>
      <c r="B358" s="360">
        <v>42230</v>
      </c>
      <c r="G358">
        <v>11.7</v>
      </c>
    </row>
    <row r="359" spans="1:7" x14ac:dyDescent="0.3">
      <c r="A359" s="1">
        <v>9</v>
      </c>
      <c r="B359" s="360">
        <v>42233</v>
      </c>
      <c r="G359">
        <v>21.6</v>
      </c>
    </row>
    <row r="360" spans="1:7" x14ac:dyDescent="0.3">
      <c r="A360" s="1">
        <v>9</v>
      </c>
      <c r="B360" s="360">
        <v>42235</v>
      </c>
      <c r="G360">
        <v>13.7</v>
      </c>
    </row>
    <row r="361" spans="1:7" x14ac:dyDescent="0.3">
      <c r="A361" s="1">
        <v>9</v>
      </c>
      <c r="B361" s="360">
        <v>42237</v>
      </c>
      <c r="G361">
        <v>17.600000000000001</v>
      </c>
    </row>
    <row r="362" spans="1:7" x14ac:dyDescent="0.3">
      <c r="A362" s="1">
        <v>9</v>
      </c>
      <c r="B362" s="360">
        <v>42240</v>
      </c>
      <c r="G362">
        <v>25.5</v>
      </c>
    </row>
    <row r="363" spans="1:7" x14ac:dyDescent="0.3">
      <c r="A363" s="1">
        <v>9</v>
      </c>
      <c r="B363" s="360">
        <v>42242</v>
      </c>
      <c r="G363">
        <v>17.600000000000001</v>
      </c>
    </row>
    <row r="364" spans="1:7" x14ac:dyDescent="0.3">
      <c r="A364" s="1">
        <v>9</v>
      </c>
      <c r="B364" s="360">
        <v>42244</v>
      </c>
      <c r="G364">
        <v>14.7</v>
      </c>
    </row>
    <row r="365" spans="1:7" x14ac:dyDescent="0.3">
      <c r="A365" s="1">
        <v>9</v>
      </c>
      <c r="B365" s="360">
        <v>42247</v>
      </c>
      <c r="G365">
        <v>29.4</v>
      </c>
    </row>
    <row r="366" spans="1:7" x14ac:dyDescent="0.3">
      <c r="A366" s="1">
        <v>9</v>
      </c>
      <c r="B366" s="360">
        <v>42249</v>
      </c>
      <c r="G366">
        <v>17.600000000000001</v>
      </c>
    </row>
    <row r="367" spans="1:7" x14ac:dyDescent="0.3">
      <c r="A367" s="1">
        <v>9</v>
      </c>
      <c r="B367" s="360">
        <v>42251</v>
      </c>
      <c r="G367">
        <v>15.7</v>
      </c>
    </row>
    <row r="368" spans="1:7" x14ac:dyDescent="0.3">
      <c r="A368" s="1">
        <v>9</v>
      </c>
      <c r="B368" s="360">
        <v>42254</v>
      </c>
      <c r="G368">
        <v>12.7</v>
      </c>
    </row>
    <row r="369" spans="1:7" x14ac:dyDescent="0.3">
      <c r="A369" s="1">
        <v>9</v>
      </c>
      <c r="B369" s="360">
        <v>42258</v>
      </c>
      <c r="G369">
        <v>19.600000000000001</v>
      </c>
    </row>
    <row r="370" spans="1:7" x14ac:dyDescent="0.3">
      <c r="A370" s="1">
        <v>9</v>
      </c>
      <c r="B370" s="360">
        <v>42263</v>
      </c>
      <c r="G370">
        <v>19.600000000000001</v>
      </c>
    </row>
    <row r="371" spans="1:7" x14ac:dyDescent="0.3">
      <c r="A371" s="1">
        <v>9</v>
      </c>
      <c r="B371" s="360">
        <v>42265</v>
      </c>
      <c r="G371">
        <v>29.4</v>
      </c>
    </row>
    <row r="372" spans="1:7" x14ac:dyDescent="0.3">
      <c r="A372">
        <v>10</v>
      </c>
      <c r="B372" s="359">
        <v>42128</v>
      </c>
      <c r="G372" s="1">
        <v>25</v>
      </c>
    </row>
    <row r="373" spans="1:7" x14ac:dyDescent="0.3">
      <c r="A373">
        <v>10</v>
      </c>
      <c r="B373" s="360">
        <v>42132</v>
      </c>
      <c r="C373" s="1"/>
      <c r="E373" s="20"/>
      <c r="F373" s="12"/>
      <c r="G373" s="1">
        <v>7.5</v>
      </c>
    </row>
    <row r="374" spans="1:7" x14ac:dyDescent="0.3">
      <c r="A374">
        <v>10</v>
      </c>
      <c r="B374" s="360">
        <v>42136</v>
      </c>
      <c r="C374" s="1"/>
      <c r="E374" s="20"/>
      <c r="F374" s="12"/>
      <c r="G374" s="1">
        <v>15</v>
      </c>
    </row>
    <row r="375" spans="1:7" x14ac:dyDescent="0.3">
      <c r="A375">
        <v>10</v>
      </c>
      <c r="B375" s="360">
        <v>42137</v>
      </c>
      <c r="C375" s="1"/>
      <c r="E375" s="20"/>
      <c r="F375" s="12"/>
      <c r="G375" s="1">
        <v>7.5</v>
      </c>
    </row>
    <row r="376" spans="1:7" x14ac:dyDescent="0.3">
      <c r="A376">
        <v>10</v>
      </c>
      <c r="B376" s="360">
        <v>42146</v>
      </c>
      <c r="C376" s="1"/>
      <c r="D376" s="22"/>
      <c r="E376" s="20"/>
      <c r="F376" s="12"/>
      <c r="G376" s="1">
        <v>7.5</v>
      </c>
    </row>
    <row r="377" spans="1:7" x14ac:dyDescent="0.3">
      <c r="A377">
        <v>10</v>
      </c>
      <c r="B377" s="360">
        <v>42152</v>
      </c>
      <c r="C377" s="1"/>
      <c r="D377" s="22"/>
      <c r="E377" s="20"/>
      <c r="F377" s="12"/>
      <c r="G377" s="1">
        <v>21.2</v>
      </c>
    </row>
    <row r="378" spans="1:7" x14ac:dyDescent="0.3">
      <c r="A378">
        <v>10</v>
      </c>
      <c r="B378" s="360">
        <v>42158</v>
      </c>
      <c r="C378" s="1"/>
      <c r="D378" s="22"/>
      <c r="E378" s="20"/>
      <c r="F378" s="12"/>
      <c r="G378" s="1">
        <v>12.7</v>
      </c>
    </row>
    <row r="379" spans="1:7" x14ac:dyDescent="0.3">
      <c r="A379">
        <v>10</v>
      </c>
      <c r="B379" s="360">
        <v>42160</v>
      </c>
      <c r="C379" s="1"/>
      <c r="D379" s="22"/>
      <c r="E379" s="20"/>
      <c r="F379" s="12"/>
      <c r="G379" s="1">
        <v>10</v>
      </c>
    </row>
    <row r="380" spans="1:7" x14ac:dyDescent="0.3">
      <c r="A380">
        <v>10</v>
      </c>
      <c r="B380" s="360">
        <v>42163</v>
      </c>
      <c r="C380" s="1"/>
      <c r="D380" s="22"/>
      <c r="E380" s="20"/>
      <c r="F380" s="12"/>
      <c r="G380" s="1">
        <v>10.199999999999999</v>
      </c>
    </row>
    <row r="381" spans="1:7" x14ac:dyDescent="0.3">
      <c r="A381">
        <v>10</v>
      </c>
      <c r="B381" s="360">
        <v>42164</v>
      </c>
      <c r="C381" s="1"/>
      <c r="D381" s="22"/>
      <c r="E381" s="20"/>
      <c r="F381" s="12"/>
      <c r="G381" s="1">
        <v>7.8</v>
      </c>
    </row>
    <row r="382" spans="1:7" x14ac:dyDescent="0.3">
      <c r="A382">
        <v>10</v>
      </c>
      <c r="B382" s="360">
        <v>42167</v>
      </c>
      <c r="C382" s="1"/>
      <c r="D382" s="22"/>
      <c r="E382" s="20"/>
      <c r="F382" s="12"/>
      <c r="G382" s="1">
        <v>23.5</v>
      </c>
    </row>
    <row r="383" spans="1:7" x14ac:dyDescent="0.3">
      <c r="A383">
        <v>10</v>
      </c>
      <c r="B383" s="360">
        <v>42171</v>
      </c>
      <c r="C383" s="1"/>
      <c r="D383" s="22"/>
      <c r="E383" s="20"/>
      <c r="F383" s="12"/>
      <c r="G383" s="1">
        <v>23.5</v>
      </c>
    </row>
    <row r="384" spans="1:7" x14ac:dyDescent="0.3">
      <c r="A384">
        <v>10</v>
      </c>
      <c r="B384" s="360">
        <v>42174</v>
      </c>
      <c r="C384" s="1"/>
      <c r="D384" s="22"/>
      <c r="E384" s="20"/>
      <c r="F384" s="12"/>
      <c r="G384" s="1">
        <v>9.8000000000000007</v>
      </c>
    </row>
    <row r="385" spans="1:7" x14ac:dyDescent="0.3">
      <c r="A385">
        <v>10</v>
      </c>
      <c r="B385" s="360">
        <v>42177</v>
      </c>
      <c r="C385" s="1"/>
      <c r="D385" s="22"/>
      <c r="E385" s="20"/>
      <c r="F385" s="12"/>
      <c r="G385" s="1">
        <v>19.600000000000001</v>
      </c>
    </row>
    <row r="386" spans="1:7" x14ac:dyDescent="0.3">
      <c r="A386">
        <v>10</v>
      </c>
      <c r="B386" s="360">
        <v>42181</v>
      </c>
      <c r="C386" s="1"/>
      <c r="D386" s="22"/>
      <c r="E386" s="20"/>
      <c r="F386" s="12"/>
      <c r="G386" s="1">
        <v>39.200000000000003</v>
      </c>
    </row>
    <row r="387" spans="1:7" x14ac:dyDescent="0.3">
      <c r="A387">
        <v>10</v>
      </c>
      <c r="B387" s="360">
        <v>42184</v>
      </c>
      <c r="C387" s="1"/>
      <c r="D387" s="22"/>
      <c r="E387" s="20"/>
      <c r="F387" s="12"/>
      <c r="G387" s="1">
        <v>29.4</v>
      </c>
    </row>
    <row r="388" spans="1:7" x14ac:dyDescent="0.3">
      <c r="A388">
        <v>10</v>
      </c>
      <c r="B388" s="360">
        <v>42187</v>
      </c>
      <c r="C388" s="1"/>
      <c r="D388" s="22"/>
      <c r="E388" s="20"/>
      <c r="F388" s="12"/>
      <c r="G388" s="1">
        <v>19.600000000000001</v>
      </c>
    </row>
    <row r="389" spans="1:7" x14ac:dyDescent="0.3">
      <c r="A389">
        <v>10</v>
      </c>
      <c r="B389" s="360">
        <v>42188</v>
      </c>
      <c r="C389" s="1"/>
      <c r="D389" s="22"/>
      <c r="E389" s="20"/>
      <c r="F389" s="12"/>
      <c r="G389" s="1">
        <v>19.600000000000001</v>
      </c>
    </row>
    <row r="390" spans="1:7" x14ac:dyDescent="0.3">
      <c r="A390">
        <v>10</v>
      </c>
      <c r="B390" s="360">
        <v>42191</v>
      </c>
      <c r="C390" s="1"/>
      <c r="D390" s="22"/>
      <c r="E390" s="20"/>
      <c r="F390" s="12"/>
      <c r="G390" s="1">
        <v>30.4</v>
      </c>
    </row>
    <row r="391" spans="1:7" x14ac:dyDescent="0.3">
      <c r="A391">
        <v>10</v>
      </c>
      <c r="B391" s="360">
        <v>42194</v>
      </c>
      <c r="C391" s="1"/>
      <c r="D391" s="22"/>
      <c r="E391" s="20"/>
      <c r="F391" s="12"/>
      <c r="G391" s="1">
        <v>19.600000000000001</v>
      </c>
    </row>
    <row r="392" spans="1:7" x14ac:dyDescent="0.3">
      <c r="A392">
        <v>10</v>
      </c>
      <c r="B392" s="360">
        <v>42195</v>
      </c>
      <c r="C392" s="1"/>
      <c r="D392" s="22"/>
      <c r="E392" s="20"/>
      <c r="F392" s="12"/>
      <c r="G392" s="1">
        <v>19.600000000000001</v>
      </c>
    </row>
    <row r="393" spans="1:7" x14ac:dyDescent="0.3">
      <c r="A393">
        <v>10</v>
      </c>
      <c r="B393" s="360">
        <v>42198</v>
      </c>
      <c r="C393" s="1"/>
      <c r="D393" s="22"/>
      <c r="E393" s="20"/>
      <c r="F393" s="12"/>
      <c r="G393" s="1">
        <v>29.4</v>
      </c>
    </row>
    <row r="394" spans="1:7" x14ac:dyDescent="0.3">
      <c r="A394">
        <v>10</v>
      </c>
      <c r="B394" s="360">
        <v>42200</v>
      </c>
      <c r="C394" s="1"/>
      <c r="D394" s="22"/>
      <c r="E394" s="20"/>
      <c r="F394" s="12"/>
      <c r="G394" s="1">
        <v>17.600000000000001</v>
      </c>
    </row>
    <row r="395" spans="1:7" x14ac:dyDescent="0.3">
      <c r="A395">
        <v>10</v>
      </c>
      <c r="B395" s="360">
        <v>42202</v>
      </c>
      <c r="C395" s="1"/>
      <c r="D395" s="22"/>
      <c r="E395" s="20"/>
      <c r="F395" s="12"/>
      <c r="G395" s="1">
        <v>18.600000000000001</v>
      </c>
    </row>
    <row r="396" spans="1:7" x14ac:dyDescent="0.3">
      <c r="A396">
        <v>10</v>
      </c>
      <c r="B396" s="360">
        <v>42205</v>
      </c>
      <c r="C396" s="1"/>
      <c r="D396" s="22"/>
      <c r="E396" s="20"/>
      <c r="F396" s="12"/>
      <c r="G396" s="1">
        <v>33.299999999999997</v>
      </c>
    </row>
    <row r="397" spans="1:7" x14ac:dyDescent="0.3">
      <c r="A397">
        <v>10</v>
      </c>
      <c r="B397" s="360">
        <v>42207</v>
      </c>
      <c r="C397" s="1"/>
      <c r="D397" s="22"/>
      <c r="E397" s="20"/>
      <c r="F397" s="12"/>
      <c r="G397" s="1">
        <v>17.600000000000001</v>
      </c>
    </row>
    <row r="398" spans="1:7" x14ac:dyDescent="0.3">
      <c r="A398">
        <v>10</v>
      </c>
      <c r="B398" s="360">
        <v>42209</v>
      </c>
      <c r="C398" s="1"/>
      <c r="D398" s="22"/>
      <c r="E398" s="20"/>
      <c r="F398" s="12"/>
      <c r="G398" s="1">
        <v>17.600000000000001</v>
      </c>
    </row>
    <row r="399" spans="1:7" x14ac:dyDescent="0.3">
      <c r="A399">
        <v>10</v>
      </c>
      <c r="B399" s="360">
        <v>42212</v>
      </c>
      <c r="C399" s="1"/>
      <c r="D399" s="22"/>
      <c r="E399" s="20"/>
      <c r="F399" s="12"/>
      <c r="G399" s="1">
        <v>29.4</v>
      </c>
    </row>
    <row r="400" spans="1:7" x14ac:dyDescent="0.3">
      <c r="A400">
        <v>10</v>
      </c>
      <c r="B400" s="360">
        <v>42214</v>
      </c>
      <c r="C400" s="1"/>
      <c r="D400" s="22"/>
      <c r="E400" s="20"/>
      <c r="F400" s="12"/>
      <c r="G400" s="1">
        <v>19.600000000000001</v>
      </c>
    </row>
    <row r="401" spans="1:7" x14ac:dyDescent="0.3">
      <c r="A401">
        <v>10</v>
      </c>
      <c r="B401" s="360">
        <v>42216</v>
      </c>
      <c r="C401" s="1"/>
      <c r="D401" s="22"/>
      <c r="E401" s="20"/>
      <c r="F401" s="12"/>
      <c r="G401" s="1">
        <v>19.600000000000001</v>
      </c>
    </row>
    <row r="402" spans="1:7" x14ac:dyDescent="0.3">
      <c r="A402">
        <v>10</v>
      </c>
      <c r="B402" s="360">
        <v>42219</v>
      </c>
      <c r="C402" s="1"/>
      <c r="D402" s="22"/>
      <c r="E402" s="20"/>
      <c r="F402" s="12"/>
      <c r="G402" s="1">
        <v>25.4</v>
      </c>
    </row>
    <row r="403" spans="1:7" x14ac:dyDescent="0.3">
      <c r="A403">
        <v>10</v>
      </c>
      <c r="B403" s="360">
        <v>42221</v>
      </c>
      <c r="C403" s="1"/>
      <c r="D403" s="22"/>
      <c r="E403" s="20"/>
      <c r="F403" s="12"/>
      <c r="G403" s="1">
        <v>17.600000000000001</v>
      </c>
    </row>
    <row r="404" spans="1:7" x14ac:dyDescent="0.3">
      <c r="A404">
        <v>10</v>
      </c>
      <c r="B404" s="360">
        <v>42223</v>
      </c>
      <c r="C404" s="1"/>
      <c r="D404" s="22"/>
      <c r="E404" s="20"/>
      <c r="F404" s="12"/>
      <c r="G404" s="1">
        <v>19.600000000000001</v>
      </c>
    </row>
    <row r="405" spans="1:7" x14ac:dyDescent="0.3">
      <c r="A405">
        <v>10</v>
      </c>
      <c r="B405" s="360">
        <v>42226</v>
      </c>
      <c r="C405" s="1"/>
      <c r="D405" s="22"/>
      <c r="E405" s="20"/>
      <c r="F405" s="12"/>
      <c r="G405" s="1">
        <v>29.4</v>
      </c>
    </row>
    <row r="406" spans="1:7" x14ac:dyDescent="0.3">
      <c r="A406">
        <v>10</v>
      </c>
      <c r="B406" s="360">
        <v>42229</v>
      </c>
      <c r="C406" s="1"/>
      <c r="D406" s="22"/>
      <c r="E406" s="20"/>
      <c r="F406" s="12"/>
      <c r="G406" s="1">
        <v>15.7</v>
      </c>
    </row>
    <row r="407" spans="1:7" x14ac:dyDescent="0.3">
      <c r="A407">
        <v>10</v>
      </c>
      <c r="B407" s="360">
        <v>42230</v>
      </c>
      <c r="C407" s="1"/>
      <c r="D407" s="22"/>
      <c r="E407" s="20"/>
      <c r="F407" s="12"/>
      <c r="G407" s="1">
        <v>11.7</v>
      </c>
    </row>
    <row r="408" spans="1:7" x14ac:dyDescent="0.3">
      <c r="A408">
        <v>10</v>
      </c>
      <c r="B408" s="360">
        <v>42233</v>
      </c>
      <c r="C408" s="1"/>
      <c r="D408" s="22"/>
      <c r="E408" s="20"/>
      <c r="F408" s="12"/>
      <c r="G408" s="1">
        <v>17.600000000000001</v>
      </c>
    </row>
    <row r="409" spans="1:7" x14ac:dyDescent="0.3">
      <c r="A409">
        <v>10</v>
      </c>
      <c r="B409" s="360">
        <v>42235</v>
      </c>
      <c r="C409" s="1"/>
      <c r="D409" s="22"/>
      <c r="E409" s="20"/>
      <c r="F409" s="12"/>
      <c r="G409" s="1">
        <v>7.8</v>
      </c>
    </row>
    <row r="410" spans="1:7" x14ac:dyDescent="0.3">
      <c r="A410">
        <v>10</v>
      </c>
      <c r="B410" s="360">
        <v>42237</v>
      </c>
      <c r="C410" s="1"/>
      <c r="D410" s="22"/>
      <c r="E410" s="20"/>
      <c r="F410" s="12"/>
      <c r="G410" s="1">
        <v>9.8000000000000007</v>
      </c>
    </row>
    <row r="411" spans="1:7" x14ac:dyDescent="0.3">
      <c r="A411">
        <v>10</v>
      </c>
      <c r="B411" s="360">
        <v>42240</v>
      </c>
      <c r="C411" s="1"/>
      <c r="D411" s="22"/>
      <c r="E411" s="20"/>
      <c r="F411" s="12"/>
      <c r="G411" s="1">
        <v>15.7</v>
      </c>
    </row>
    <row r="412" spans="1:7" x14ac:dyDescent="0.3">
      <c r="A412">
        <v>10</v>
      </c>
      <c r="B412" s="360">
        <v>42242</v>
      </c>
      <c r="C412" s="1"/>
      <c r="D412" s="22"/>
      <c r="E412" s="20"/>
      <c r="F412" s="12"/>
      <c r="G412" s="1">
        <v>11.7</v>
      </c>
    </row>
    <row r="413" spans="1:7" x14ac:dyDescent="0.3">
      <c r="A413">
        <v>10</v>
      </c>
      <c r="B413" s="360">
        <v>42244</v>
      </c>
      <c r="C413" s="1"/>
      <c r="D413" s="22"/>
      <c r="E413" s="20"/>
      <c r="F413" s="12"/>
      <c r="G413" s="1">
        <v>9.8000000000000007</v>
      </c>
    </row>
    <row r="414" spans="1:7" x14ac:dyDescent="0.3">
      <c r="A414">
        <v>10</v>
      </c>
      <c r="B414" s="360">
        <v>42247</v>
      </c>
      <c r="C414" s="1"/>
      <c r="D414" s="22"/>
      <c r="E414" s="20"/>
      <c r="F414" s="12"/>
      <c r="G414" s="1">
        <v>19.600000000000001</v>
      </c>
    </row>
    <row r="415" spans="1:7" x14ac:dyDescent="0.3">
      <c r="A415">
        <v>10</v>
      </c>
      <c r="B415" s="360">
        <v>42249</v>
      </c>
      <c r="C415" s="1"/>
      <c r="D415" s="22"/>
      <c r="E415" s="20"/>
      <c r="F415" s="12"/>
      <c r="G415" s="1">
        <v>11.7</v>
      </c>
    </row>
    <row r="416" spans="1:7" x14ac:dyDescent="0.3">
      <c r="A416">
        <v>10</v>
      </c>
      <c r="B416" s="360">
        <v>42251</v>
      </c>
      <c r="C416" s="1"/>
      <c r="D416" s="22"/>
      <c r="E416" s="20"/>
      <c r="F416" s="12"/>
      <c r="G416" s="1">
        <v>9.8000000000000007</v>
      </c>
    </row>
    <row r="417" spans="1:7" x14ac:dyDescent="0.3">
      <c r="A417" s="1">
        <v>11</v>
      </c>
      <c r="B417" s="359">
        <v>42132</v>
      </c>
      <c r="G417">
        <v>18.7</v>
      </c>
    </row>
    <row r="418" spans="1:7" x14ac:dyDescent="0.3">
      <c r="A418" s="1">
        <v>11</v>
      </c>
      <c r="B418" s="359">
        <v>42146</v>
      </c>
      <c r="G418">
        <v>25</v>
      </c>
    </row>
    <row r="419" spans="1:7" x14ac:dyDescent="0.3">
      <c r="A419" s="1">
        <v>11</v>
      </c>
      <c r="B419" s="359">
        <v>42149</v>
      </c>
      <c r="G419">
        <v>12.5</v>
      </c>
    </row>
    <row r="420" spans="1:7" x14ac:dyDescent="0.3">
      <c r="A420" s="1">
        <v>11</v>
      </c>
      <c r="B420" s="359">
        <v>42153</v>
      </c>
      <c r="G420">
        <v>6.3</v>
      </c>
    </row>
    <row r="421" spans="1:7" x14ac:dyDescent="0.3">
      <c r="A421" s="1">
        <v>11</v>
      </c>
      <c r="B421" s="359">
        <v>42158</v>
      </c>
      <c r="G421">
        <v>11.2</v>
      </c>
    </row>
    <row r="422" spans="1:7" x14ac:dyDescent="0.3">
      <c r="A422" s="1">
        <v>11</v>
      </c>
      <c r="B422" s="359">
        <v>42160</v>
      </c>
      <c r="G422">
        <v>7.5</v>
      </c>
    </row>
    <row r="423" spans="1:7" x14ac:dyDescent="0.3">
      <c r="A423" s="1">
        <v>11</v>
      </c>
      <c r="B423" s="359">
        <v>42163</v>
      </c>
      <c r="G423">
        <v>8</v>
      </c>
    </row>
    <row r="424" spans="1:7" x14ac:dyDescent="0.3">
      <c r="A424" s="1">
        <v>11</v>
      </c>
      <c r="B424" s="359">
        <v>42167</v>
      </c>
      <c r="G424">
        <v>11.5</v>
      </c>
    </row>
    <row r="425" spans="1:7" x14ac:dyDescent="0.3">
      <c r="A425" s="1">
        <v>11</v>
      </c>
      <c r="B425" s="359">
        <v>42171</v>
      </c>
      <c r="G425">
        <v>18.600000000000001</v>
      </c>
    </row>
    <row r="426" spans="1:7" x14ac:dyDescent="0.3">
      <c r="A426" s="1">
        <v>11</v>
      </c>
      <c r="B426" s="359">
        <v>42174</v>
      </c>
      <c r="G426">
        <v>8</v>
      </c>
    </row>
    <row r="427" spans="1:7" x14ac:dyDescent="0.3">
      <c r="A427" s="1">
        <v>11</v>
      </c>
      <c r="B427" s="359">
        <v>42177</v>
      </c>
      <c r="G427">
        <v>15.9</v>
      </c>
    </row>
    <row r="428" spans="1:7" x14ac:dyDescent="0.3">
      <c r="A428" s="1">
        <v>11</v>
      </c>
      <c r="B428" s="359">
        <v>42181</v>
      </c>
      <c r="G428">
        <v>35.4</v>
      </c>
    </row>
    <row r="429" spans="1:7" x14ac:dyDescent="0.3">
      <c r="A429" s="1">
        <v>11</v>
      </c>
      <c r="B429" s="359">
        <v>42184</v>
      </c>
      <c r="G429">
        <v>24.7</v>
      </c>
    </row>
    <row r="430" spans="1:7" x14ac:dyDescent="0.3">
      <c r="A430" s="1">
        <v>11</v>
      </c>
      <c r="B430" s="360">
        <v>42187</v>
      </c>
      <c r="G430">
        <v>17.7</v>
      </c>
    </row>
    <row r="431" spans="1:7" x14ac:dyDescent="0.3">
      <c r="A431" s="1">
        <v>11</v>
      </c>
      <c r="B431" s="360">
        <v>42188</v>
      </c>
      <c r="G431">
        <v>14.1</v>
      </c>
    </row>
    <row r="432" spans="1:7" x14ac:dyDescent="0.3">
      <c r="A432" s="1">
        <v>11</v>
      </c>
      <c r="B432" s="360">
        <v>42191</v>
      </c>
      <c r="G432">
        <v>25.7</v>
      </c>
    </row>
    <row r="433" spans="1:7" x14ac:dyDescent="0.3">
      <c r="A433" s="1">
        <v>11</v>
      </c>
      <c r="B433" s="360">
        <v>42194</v>
      </c>
      <c r="G433">
        <v>15.9</v>
      </c>
    </row>
    <row r="434" spans="1:7" x14ac:dyDescent="0.3">
      <c r="A434" s="1">
        <v>11</v>
      </c>
      <c r="B434" s="360">
        <v>42195</v>
      </c>
      <c r="G434">
        <v>19.5</v>
      </c>
    </row>
    <row r="435" spans="1:7" x14ac:dyDescent="0.3">
      <c r="A435" s="1">
        <v>11</v>
      </c>
      <c r="B435" s="360">
        <v>42198</v>
      </c>
      <c r="G435">
        <v>30</v>
      </c>
    </row>
    <row r="436" spans="1:7" x14ac:dyDescent="0.3">
      <c r="A436" s="1">
        <v>11</v>
      </c>
      <c r="B436" s="360">
        <v>42200</v>
      </c>
      <c r="G436">
        <v>17.600000000000001</v>
      </c>
    </row>
    <row r="437" spans="1:7" x14ac:dyDescent="0.3">
      <c r="A437" s="1">
        <v>11</v>
      </c>
      <c r="B437" s="360">
        <v>42202</v>
      </c>
      <c r="G437">
        <v>18.600000000000001</v>
      </c>
    </row>
    <row r="438" spans="1:7" x14ac:dyDescent="0.3">
      <c r="A438" s="1">
        <v>11</v>
      </c>
      <c r="B438" s="360">
        <v>42205</v>
      </c>
      <c r="G438">
        <v>32.700000000000003</v>
      </c>
    </row>
    <row r="439" spans="1:7" x14ac:dyDescent="0.3">
      <c r="A439" s="1">
        <v>11</v>
      </c>
      <c r="B439" s="360">
        <v>42207</v>
      </c>
      <c r="G439">
        <v>17.7</v>
      </c>
    </row>
    <row r="440" spans="1:7" x14ac:dyDescent="0.3">
      <c r="A440" s="1">
        <v>11</v>
      </c>
      <c r="B440" s="360">
        <v>42209</v>
      </c>
      <c r="G440">
        <v>17.7</v>
      </c>
    </row>
    <row r="441" spans="1:7" x14ac:dyDescent="0.3">
      <c r="A441" s="1">
        <v>11</v>
      </c>
      <c r="B441" s="360">
        <v>42212</v>
      </c>
      <c r="G441">
        <v>30</v>
      </c>
    </row>
    <row r="442" spans="1:7" x14ac:dyDescent="0.3">
      <c r="A442" s="1">
        <v>11</v>
      </c>
      <c r="B442" s="360">
        <v>42214</v>
      </c>
      <c r="G442">
        <v>19.5</v>
      </c>
    </row>
    <row r="443" spans="1:7" x14ac:dyDescent="0.3">
      <c r="A443" s="1">
        <v>11</v>
      </c>
      <c r="B443" s="360">
        <v>42216</v>
      </c>
      <c r="G443">
        <v>19.5</v>
      </c>
    </row>
    <row r="444" spans="1:7" x14ac:dyDescent="0.3">
      <c r="A444" s="1">
        <v>11</v>
      </c>
      <c r="B444" s="360">
        <v>42219</v>
      </c>
      <c r="G444">
        <v>24.8</v>
      </c>
    </row>
    <row r="445" spans="1:7" x14ac:dyDescent="0.3">
      <c r="A445" s="1">
        <v>11</v>
      </c>
      <c r="B445" s="360">
        <v>42221</v>
      </c>
      <c r="G445">
        <v>17.7</v>
      </c>
    </row>
    <row r="446" spans="1:7" x14ac:dyDescent="0.3">
      <c r="A446" s="1">
        <v>11</v>
      </c>
      <c r="B446" s="360">
        <v>42223</v>
      </c>
      <c r="G446">
        <v>19.5</v>
      </c>
    </row>
    <row r="447" spans="1:7" x14ac:dyDescent="0.3">
      <c r="A447" s="1">
        <v>11</v>
      </c>
      <c r="B447" s="360">
        <v>42226</v>
      </c>
      <c r="G447">
        <v>30</v>
      </c>
    </row>
    <row r="448" spans="1:7" x14ac:dyDescent="0.3">
      <c r="A448" s="1">
        <v>11</v>
      </c>
      <c r="B448" s="360">
        <v>42229</v>
      </c>
      <c r="G448">
        <v>15.9</v>
      </c>
    </row>
    <row r="449" spans="1:7" x14ac:dyDescent="0.3">
      <c r="A449" s="1">
        <v>11</v>
      </c>
      <c r="B449" s="360">
        <v>42230</v>
      </c>
      <c r="G449">
        <v>12.3</v>
      </c>
    </row>
    <row r="450" spans="1:7" x14ac:dyDescent="0.3">
      <c r="A450" s="1">
        <v>11</v>
      </c>
      <c r="B450" s="360">
        <v>42233</v>
      </c>
      <c r="G450">
        <v>21.2</v>
      </c>
    </row>
    <row r="451" spans="1:7" x14ac:dyDescent="0.3">
      <c r="A451" s="1">
        <v>11</v>
      </c>
      <c r="B451" s="360">
        <v>42235</v>
      </c>
      <c r="G451">
        <v>12.3</v>
      </c>
    </row>
    <row r="452" spans="1:7" x14ac:dyDescent="0.3">
      <c r="A452" s="1">
        <v>11</v>
      </c>
      <c r="B452" s="360">
        <v>42237</v>
      </c>
      <c r="G452">
        <v>15.9</v>
      </c>
    </row>
    <row r="453" spans="1:7" x14ac:dyDescent="0.3">
      <c r="A453" s="1">
        <v>11</v>
      </c>
      <c r="B453" s="360">
        <v>42240</v>
      </c>
      <c r="G453">
        <v>24.8</v>
      </c>
    </row>
    <row r="454" spans="1:7" x14ac:dyDescent="0.3">
      <c r="A454" s="1">
        <v>11</v>
      </c>
      <c r="B454" s="360">
        <v>42242</v>
      </c>
      <c r="G454">
        <v>14.1</v>
      </c>
    </row>
    <row r="455" spans="1:7" x14ac:dyDescent="0.3">
      <c r="A455" s="1">
        <v>11</v>
      </c>
      <c r="B455" s="360">
        <v>42244</v>
      </c>
      <c r="G455">
        <v>9.6999999999999993</v>
      </c>
    </row>
    <row r="456" spans="1:7" x14ac:dyDescent="0.3">
      <c r="A456" s="1">
        <v>11</v>
      </c>
      <c r="B456" s="360">
        <v>42247</v>
      </c>
      <c r="G456">
        <v>19.5</v>
      </c>
    </row>
    <row r="457" spans="1:7" x14ac:dyDescent="0.3">
      <c r="A457" s="1">
        <v>11</v>
      </c>
      <c r="B457" s="360">
        <v>42249</v>
      </c>
      <c r="G457">
        <v>12.3</v>
      </c>
    </row>
    <row r="458" spans="1:7" x14ac:dyDescent="0.3">
      <c r="A458" s="1">
        <v>11</v>
      </c>
      <c r="B458" s="359">
        <v>42251</v>
      </c>
      <c r="G458">
        <v>10.6</v>
      </c>
    </row>
    <row r="459" spans="1:7" x14ac:dyDescent="0.3">
      <c r="A459" s="1">
        <v>11</v>
      </c>
      <c r="B459" s="359">
        <v>42254</v>
      </c>
      <c r="G459">
        <v>8.8000000000000007</v>
      </c>
    </row>
    <row r="460" spans="1:7" x14ac:dyDescent="0.3">
      <c r="A460" s="1">
        <v>11</v>
      </c>
      <c r="B460" s="359">
        <v>42258</v>
      </c>
      <c r="G460">
        <v>14.1</v>
      </c>
    </row>
    <row r="461" spans="1:7" x14ac:dyDescent="0.3">
      <c r="A461" s="1">
        <v>12</v>
      </c>
      <c r="B461" s="359">
        <v>42179</v>
      </c>
      <c r="G461">
        <v>25</v>
      </c>
    </row>
    <row r="462" spans="1:7" x14ac:dyDescent="0.3">
      <c r="A462" s="1">
        <v>12</v>
      </c>
      <c r="B462" s="359">
        <v>42181</v>
      </c>
      <c r="G462">
        <v>12.5</v>
      </c>
    </row>
    <row r="463" spans="1:7" x14ac:dyDescent="0.3">
      <c r="A463" s="1">
        <v>12</v>
      </c>
      <c r="B463" s="359">
        <v>42184</v>
      </c>
      <c r="G463">
        <v>12.5</v>
      </c>
    </row>
    <row r="464" spans="1:7" x14ac:dyDescent="0.3">
      <c r="A464" s="1">
        <v>12</v>
      </c>
      <c r="B464" s="359">
        <v>42186</v>
      </c>
      <c r="G464">
        <v>7.5</v>
      </c>
    </row>
    <row r="465" spans="1:7" x14ac:dyDescent="0.3">
      <c r="A465" s="1">
        <v>12</v>
      </c>
      <c r="B465" s="359">
        <v>42191</v>
      </c>
      <c r="G465">
        <v>16.2</v>
      </c>
    </row>
    <row r="466" spans="1:7" x14ac:dyDescent="0.3">
      <c r="A466" s="1">
        <v>12</v>
      </c>
      <c r="B466" s="359">
        <v>42195</v>
      </c>
      <c r="G466">
        <v>19.600000000000001</v>
      </c>
    </row>
    <row r="467" spans="1:7" x14ac:dyDescent="0.3">
      <c r="A467" s="1">
        <v>12</v>
      </c>
      <c r="B467" s="359">
        <v>42198</v>
      </c>
      <c r="G467">
        <v>15.6</v>
      </c>
    </row>
    <row r="468" spans="1:7" x14ac:dyDescent="0.3">
      <c r="A468" s="1">
        <v>12</v>
      </c>
      <c r="B468" s="359">
        <v>42200</v>
      </c>
      <c r="G468">
        <v>11.8</v>
      </c>
    </row>
    <row r="469" spans="1:7" x14ac:dyDescent="0.3">
      <c r="A469" s="1">
        <v>12</v>
      </c>
      <c r="B469" s="359">
        <v>42202</v>
      </c>
      <c r="G469">
        <v>12.7</v>
      </c>
    </row>
    <row r="470" spans="1:7" x14ac:dyDescent="0.3">
      <c r="A470" s="1">
        <v>12</v>
      </c>
      <c r="B470" s="359">
        <v>42205</v>
      </c>
      <c r="G470">
        <v>21.6</v>
      </c>
    </row>
    <row r="471" spans="1:7" x14ac:dyDescent="0.3">
      <c r="A471" s="1">
        <v>12</v>
      </c>
      <c r="B471" s="359">
        <v>42207</v>
      </c>
      <c r="G471">
        <v>15.7</v>
      </c>
    </row>
    <row r="472" spans="1:7" x14ac:dyDescent="0.3">
      <c r="A472" s="1">
        <v>12</v>
      </c>
      <c r="B472" s="360">
        <v>42209</v>
      </c>
      <c r="G472">
        <v>17.7</v>
      </c>
    </row>
    <row r="473" spans="1:7" x14ac:dyDescent="0.3">
      <c r="A473" s="1">
        <v>12</v>
      </c>
      <c r="B473" s="360">
        <v>42212</v>
      </c>
      <c r="G473">
        <v>25.5</v>
      </c>
    </row>
    <row r="474" spans="1:7" x14ac:dyDescent="0.3">
      <c r="A474" s="1">
        <v>12</v>
      </c>
      <c r="B474" s="360">
        <v>42214</v>
      </c>
      <c r="G474">
        <v>19.600000000000001</v>
      </c>
    </row>
    <row r="475" spans="1:7" x14ac:dyDescent="0.3">
      <c r="A475" s="1">
        <v>12</v>
      </c>
      <c r="B475" s="360">
        <v>42216</v>
      </c>
      <c r="G475">
        <v>19.600000000000001</v>
      </c>
    </row>
    <row r="476" spans="1:7" x14ac:dyDescent="0.3">
      <c r="A476" s="1">
        <v>12</v>
      </c>
      <c r="B476" s="360">
        <v>42219</v>
      </c>
      <c r="G476">
        <v>21.5</v>
      </c>
    </row>
    <row r="477" spans="1:7" x14ac:dyDescent="0.3">
      <c r="A477" s="1">
        <v>12</v>
      </c>
      <c r="B477" s="360">
        <v>42221</v>
      </c>
      <c r="G477">
        <v>13.7</v>
      </c>
    </row>
    <row r="478" spans="1:7" x14ac:dyDescent="0.3">
      <c r="A478" s="1">
        <v>12</v>
      </c>
      <c r="B478" s="360">
        <v>42223</v>
      </c>
      <c r="G478">
        <v>15.7</v>
      </c>
    </row>
    <row r="479" spans="1:7" x14ac:dyDescent="0.3">
      <c r="A479" s="1">
        <v>12</v>
      </c>
      <c r="B479" s="360">
        <v>42226</v>
      </c>
      <c r="G479">
        <v>25.5</v>
      </c>
    </row>
    <row r="480" spans="1:7" x14ac:dyDescent="0.3">
      <c r="A480" s="1">
        <v>12</v>
      </c>
      <c r="B480" s="360">
        <v>42229</v>
      </c>
      <c r="G480">
        <v>15.7</v>
      </c>
    </row>
    <row r="481" spans="1:7" x14ac:dyDescent="0.3">
      <c r="A481" s="1">
        <v>12</v>
      </c>
      <c r="B481" s="360">
        <v>42230</v>
      </c>
      <c r="G481">
        <v>11.7</v>
      </c>
    </row>
    <row r="482" spans="1:7" x14ac:dyDescent="0.3">
      <c r="A482" s="1">
        <v>12</v>
      </c>
      <c r="B482" s="360">
        <v>42233</v>
      </c>
      <c r="G482">
        <v>21.6</v>
      </c>
    </row>
    <row r="483" spans="1:7" x14ac:dyDescent="0.3">
      <c r="A483" s="1">
        <v>12</v>
      </c>
      <c r="B483" s="360">
        <v>42235</v>
      </c>
      <c r="G483">
        <v>13.7</v>
      </c>
    </row>
    <row r="484" spans="1:7" x14ac:dyDescent="0.3">
      <c r="A484" s="1">
        <v>12</v>
      </c>
      <c r="B484" s="360">
        <v>42237</v>
      </c>
      <c r="G484">
        <v>17.600000000000001</v>
      </c>
    </row>
    <row r="485" spans="1:7" x14ac:dyDescent="0.3">
      <c r="A485" s="1">
        <v>12</v>
      </c>
      <c r="B485" s="360">
        <v>42240</v>
      </c>
      <c r="G485">
        <v>25.5</v>
      </c>
    </row>
    <row r="486" spans="1:7" x14ac:dyDescent="0.3">
      <c r="A486" s="1">
        <v>12</v>
      </c>
      <c r="B486" s="360">
        <v>42242</v>
      </c>
      <c r="G486">
        <v>17.600000000000001</v>
      </c>
    </row>
    <row r="487" spans="1:7" x14ac:dyDescent="0.3">
      <c r="A487" s="1">
        <v>12</v>
      </c>
      <c r="B487" s="360">
        <v>42244</v>
      </c>
      <c r="G487">
        <v>14.7</v>
      </c>
    </row>
    <row r="488" spans="1:7" x14ac:dyDescent="0.3">
      <c r="A488" s="1">
        <v>12</v>
      </c>
      <c r="B488" s="360">
        <v>42247</v>
      </c>
      <c r="G488">
        <v>29.4</v>
      </c>
    </row>
    <row r="489" spans="1:7" x14ac:dyDescent="0.3">
      <c r="A489" s="1">
        <v>12</v>
      </c>
      <c r="B489" s="360">
        <v>42249</v>
      </c>
      <c r="G489">
        <v>17.600000000000001</v>
      </c>
    </row>
    <row r="490" spans="1:7" x14ac:dyDescent="0.3">
      <c r="A490" s="1">
        <v>12</v>
      </c>
      <c r="B490" s="360">
        <v>42251</v>
      </c>
      <c r="G490">
        <v>15.7</v>
      </c>
    </row>
    <row r="491" spans="1:7" x14ac:dyDescent="0.3">
      <c r="A491" s="1">
        <v>12</v>
      </c>
      <c r="B491" s="360">
        <v>42254</v>
      </c>
      <c r="G491">
        <v>12.7</v>
      </c>
    </row>
    <row r="492" spans="1:7" x14ac:dyDescent="0.3">
      <c r="A492" s="1">
        <v>12</v>
      </c>
      <c r="B492" s="360">
        <v>42258</v>
      </c>
      <c r="G492">
        <v>19.600000000000001</v>
      </c>
    </row>
    <row r="493" spans="1:7" x14ac:dyDescent="0.3">
      <c r="A493" s="1">
        <v>12</v>
      </c>
      <c r="B493" s="360">
        <v>42263</v>
      </c>
      <c r="G493">
        <v>19.600000000000001</v>
      </c>
    </row>
    <row r="494" spans="1:7" x14ac:dyDescent="0.3">
      <c r="A494" s="1">
        <v>12</v>
      </c>
      <c r="B494" s="360">
        <v>42265</v>
      </c>
      <c r="G494">
        <v>29.4</v>
      </c>
    </row>
    <row r="495" spans="1:7" x14ac:dyDescent="0.3">
      <c r="A495">
        <v>13</v>
      </c>
      <c r="B495" s="359">
        <v>42128</v>
      </c>
      <c r="G495" s="1">
        <v>25</v>
      </c>
    </row>
    <row r="496" spans="1:7" x14ac:dyDescent="0.3">
      <c r="A496">
        <v>13</v>
      </c>
      <c r="B496" s="360">
        <v>42132</v>
      </c>
      <c r="C496" s="1"/>
      <c r="E496" s="20"/>
      <c r="F496" s="12"/>
      <c r="G496" s="1">
        <v>7.5</v>
      </c>
    </row>
    <row r="497" spans="1:7" x14ac:dyDescent="0.3">
      <c r="A497">
        <v>13</v>
      </c>
      <c r="B497" s="360">
        <v>42136</v>
      </c>
      <c r="C497" s="1"/>
      <c r="E497" s="20"/>
      <c r="F497" s="12"/>
      <c r="G497" s="1">
        <v>15</v>
      </c>
    </row>
    <row r="498" spans="1:7" x14ac:dyDescent="0.3">
      <c r="A498">
        <v>13</v>
      </c>
      <c r="B498" s="360">
        <v>42137</v>
      </c>
      <c r="C498" s="1"/>
      <c r="E498" s="20"/>
      <c r="F498" s="12"/>
      <c r="G498" s="1">
        <v>7.5</v>
      </c>
    </row>
    <row r="499" spans="1:7" x14ac:dyDescent="0.3">
      <c r="A499">
        <v>13</v>
      </c>
      <c r="B499" s="360">
        <v>42146</v>
      </c>
      <c r="C499" s="1"/>
      <c r="D499" s="22"/>
      <c r="E499" s="20"/>
      <c r="F499" s="12"/>
      <c r="G499" s="1">
        <v>7.5</v>
      </c>
    </row>
    <row r="500" spans="1:7" x14ac:dyDescent="0.3">
      <c r="A500">
        <v>13</v>
      </c>
      <c r="B500" s="360">
        <v>42152</v>
      </c>
      <c r="C500" s="1"/>
      <c r="D500" s="22"/>
      <c r="E500" s="20"/>
      <c r="F500" s="12"/>
      <c r="G500" s="1">
        <v>21.2</v>
      </c>
    </row>
    <row r="501" spans="1:7" x14ac:dyDescent="0.3">
      <c r="A501">
        <v>13</v>
      </c>
      <c r="B501" s="360">
        <v>42158</v>
      </c>
      <c r="C501" s="1"/>
      <c r="D501" s="22"/>
      <c r="E501" s="20"/>
      <c r="F501" s="12"/>
      <c r="G501" s="1">
        <v>12.7</v>
      </c>
    </row>
    <row r="502" spans="1:7" x14ac:dyDescent="0.3">
      <c r="A502">
        <v>13</v>
      </c>
      <c r="B502" s="360">
        <v>42160</v>
      </c>
      <c r="C502" s="1"/>
      <c r="D502" s="22"/>
      <c r="E502" s="20"/>
      <c r="F502" s="12"/>
      <c r="G502" s="1">
        <v>10</v>
      </c>
    </row>
    <row r="503" spans="1:7" x14ac:dyDescent="0.3">
      <c r="A503">
        <v>13</v>
      </c>
      <c r="B503" s="360">
        <v>42163</v>
      </c>
      <c r="C503" s="1"/>
      <c r="D503" s="22"/>
      <c r="E503" s="20"/>
      <c r="F503" s="12"/>
      <c r="G503" s="1">
        <v>10.199999999999999</v>
      </c>
    </row>
    <row r="504" spans="1:7" x14ac:dyDescent="0.3">
      <c r="A504">
        <v>13</v>
      </c>
      <c r="B504" s="360">
        <v>42164</v>
      </c>
      <c r="C504" s="1"/>
      <c r="D504" s="22"/>
      <c r="E504" s="20"/>
      <c r="F504" s="12"/>
      <c r="G504" s="1">
        <v>7.8</v>
      </c>
    </row>
    <row r="505" spans="1:7" x14ac:dyDescent="0.3">
      <c r="A505">
        <v>13</v>
      </c>
      <c r="B505" s="360">
        <v>42167</v>
      </c>
      <c r="C505" s="1"/>
      <c r="D505" s="22"/>
      <c r="E505" s="20"/>
      <c r="F505" s="12"/>
      <c r="G505" s="1">
        <v>23.5</v>
      </c>
    </row>
    <row r="506" spans="1:7" x14ac:dyDescent="0.3">
      <c r="A506">
        <v>13</v>
      </c>
      <c r="B506" s="360">
        <v>42171</v>
      </c>
      <c r="C506" s="1"/>
      <c r="D506" s="22"/>
      <c r="E506" s="20"/>
      <c r="F506" s="12"/>
      <c r="G506" s="1">
        <v>23.5</v>
      </c>
    </row>
    <row r="507" spans="1:7" x14ac:dyDescent="0.3">
      <c r="A507">
        <v>13</v>
      </c>
      <c r="B507" s="360">
        <v>42174</v>
      </c>
      <c r="C507" s="1"/>
      <c r="D507" s="22"/>
      <c r="E507" s="20"/>
      <c r="F507" s="12"/>
      <c r="G507" s="1">
        <v>9.8000000000000007</v>
      </c>
    </row>
    <row r="508" spans="1:7" x14ac:dyDescent="0.3">
      <c r="A508">
        <v>13</v>
      </c>
      <c r="B508" s="360">
        <v>42177</v>
      </c>
      <c r="C508" s="1"/>
      <c r="D508" s="22"/>
      <c r="E508" s="20"/>
      <c r="F508" s="12"/>
      <c r="G508" s="1">
        <v>19.600000000000001</v>
      </c>
    </row>
    <row r="509" spans="1:7" x14ac:dyDescent="0.3">
      <c r="A509">
        <v>13</v>
      </c>
      <c r="B509" s="360">
        <v>42181</v>
      </c>
      <c r="C509" s="1"/>
      <c r="D509" s="22"/>
      <c r="E509" s="20"/>
      <c r="F509" s="12"/>
      <c r="G509" s="1">
        <v>39.200000000000003</v>
      </c>
    </row>
    <row r="510" spans="1:7" x14ac:dyDescent="0.3">
      <c r="A510">
        <v>13</v>
      </c>
      <c r="B510" s="360">
        <v>42184</v>
      </c>
      <c r="C510" s="1"/>
      <c r="D510" s="22"/>
      <c r="E510" s="20"/>
      <c r="F510" s="12"/>
      <c r="G510" s="1">
        <v>29.4</v>
      </c>
    </row>
    <row r="511" spans="1:7" x14ac:dyDescent="0.3">
      <c r="A511">
        <v>13</v>
      </c>
      <c r="B511" s="360">
        <v>42187</v>
      </c>
      <c r="C511" s="1"/>
      <c r="D511" s="22"/>
      <c r="E511" s="20"/>
      <c r="F511" s="12"/>
      <c r="G511" s="1">
        <v>19.600000000000001</v>
      </c>
    </row>
    <row r="512" spans="1:7" x14ac:dyDescent="0.3">
      <c r="A512">
        <v>13</v>
      </c>
      <c r="B512" s="360">
        <v>42188</v>
      </c>
      <c r="C512" s="1"/>
      <c r="D512" s="22"/>
      <c r="E512" s="20"/>
      <c r="F512" s="12"/>
      <c r="G512" s="1">
        <v>19.600000000000001</v>
      </c>
    </row>
    <row r="513" spans="1:7" x14ac:dyDescent="0.3">
      <c r="A513">
        <v>13</v>
      </c>
      <c r="B513" s="360">
        <v>42191</v>
      </c>
      <c r="C513" s="1"/>
      <c r="D513" s="22"/>
      <c r="E513" s="20"/>
      <c r="F513" s="12"/>
      <c r="G513" s="1">
        <v>30.4</v>
      </c>
    </row>
    <row r="514" spans="1:7" x14ac:dyDescent="0.3">
      <c r="A514">
        <v>13</v>
      </c>
      <c r="B514" s="360">
        <v>42194</v>
      </c>
      <c r="C514" s="1"/>
      <c r="D514" s="22"/>
      <c r="E514" s="20"/>
      <c r="F514" s="12"/>
      <c r="G514" s="1">
        <v>19.600000000000001</v>
      </c>
    </row>
    <row r="515" spans="1:7" x14ac:dyDescent="0.3">
      <c r="A515">
        <v>13</v>
      </c>
      <c r="B515" s="360">
        <v>42195</v>
      </c>
      <c r="C515" s="1"/>
      <c r="D515" s="22"/>
      <c r="E515" s="20"/>
      <c r="F515" s="12"/>
      <c r="G515" s="1">
        <v>19.600000000000001</v>
      </c>
    </row>
    <row r="516" spans="1:7" x14ac:dyDescent="0.3">
      <c r="A516">
        <v>13</v>
      </c>
      <c r="B516" s="360">
        <v>42198</v>
      </c>
      <c r="C516" s="1"/>
      <c r="D516" s="22"/>
      <c r="E516" s="20"/>
      <c r="F516" s="12"/>
      <c r="G516" s="1">
        <v>29.4</v>
      </c>
    </row>
    <row r="517" spans="1:7" x14ac:dyDescent="0.3">
      <c r="A517">
        <v>13</v>
      </c>
      <c r="B517" s="360">
        <v>42200</v>
      </c>
      <c r="C517" s="1"/>
      <c r="D517" s="22"/>
      <c r="E517" s="20"/>
      <c r="F517" s="12"/>
      <c r="G517" s="1">
        <v>17.600000000000001</v>
      </c>
    </row>
    <row r="518" spans="1:7" x14ac:dyDescent="0.3">
      <c r="A518">
        <v>13</v>
      </c>
      <c r="B518" s="360">
        <v>42202</v>
      </c>
      <c r="C518" s="1"/>
      <c r="D518" s="22"/>
      <c r="E518" s="20"/>
      <c r="F518" s="12"/>
      <c r="G518" s="1">
        <v>18.600000000000001</v>
      </c>
    </row>
    <row r="519" spans="1:7" x14ac:dyDescent="0.3">
      <c r="A519">
        <v>13</v>
      </c>
      <c r="B519" s="360">
        <v>42205</v>
      </c>
      <c r="C519" s="1"/>
      <c r="D519" s="22"/>
      <c r="E519" s="20"/>
      <c r="F519" s="12"/>
      <c r="G519" s="1">
        <v>33.299999999999997</v>
      </c>
    </row>
    <row r="520" spans="1:7" x14ac:dyDescent="0.3">
      <c r="A520">
        <v>13</v>
      </c>
      <c r="B520" s="360">
        <v>42207</v>
      </c>
      <c r="C520" s="1"/>
      <c r="D520" s="22"/>
      <c r="E520" s="20"/>
      <c r="F520" s="12"/>
      <c r="G520" s="1">
        <v>17.600000000000001</v>
      </c>
    </row>
    <row r="521" spans="1:7" x14ac:dyDescent="0.3">
      <c r="A521">
        <v>13</v>
      </c>
      <c r="B521" s="360">
        <v>42209</v>
      </c>
      <c r="C521" s="1"/>
      <c r="D521" s="22"/>
      <c r="E521" s="20"/>
      <c r="F521" s="12"/>
      <c r="G521" s="1">
        <v>17.600000000000001</v>
      </c>
    </row>
    <row r="522" spans="1:7" x14ac:dyDescent="0.3">
      <c r="A522">
        <v>13</v>
      </c>
      <c r="B522" s="360">
        <v>42212</v>
      </c>
      <c r="C522" s="1"/>
      <c r="D522" s="22"/>
      <c r="E522" s="20"/>
      <c r="F522" s="12"/>
      <c r="G522" s="1">
        <v>29.4</v>
      </c>
    </row>
    <row r="523" spans="1:7" x14ac:dyDescent="0.3">
      <c r="A523">
        <v>13</v>
      </c>
      <c r="B523" s="360">
        <v>42214</v>
      </c>
      <c r="C523" s="1"/>
      <c r="D523" s="22"/>
      <c r="E523" s="20"/>
      <c r="F523" s="12"/>
      <c r="G523" s="1">
        <v>19.600000000000001</v>
      </c>
    </row>
    <row r="524" spans="1:7" x14ac:dyDescent="0.3">
      <c r="A524">
        <v>13</v>
      </c>
      <c r="B524" s="360">
        <v>42216</v>
      </c>
      <c r="C524" s="1"/>
      <c r="D524" s="22"/>
      <c r="E524" s="20"/>
      <c r="F524" s="12"/>
      <c r="G524" s="1">
        <v>19.600000000000001</v>
      </c>
    </row>
    <row r="525" spans="1:7" x14ac:dyDescent="0.3">
      <c r="A525">
        <v>13</v>
      </c>
      <c r="B525" s="360">
        <v>42219</v>
      </c>
      <c r="C525" s="1"/>
      <c r="D525" s="22"/>
      <c r="E525" s="20"/>
      <c r="F525" s="12"/>
      <c r="G525" s="1">
        <v>25.4</v>
      </c>
    </row>
    <row r="526" spans="1:7" x14ac:dyDescent="0.3">
      <c r="A526">
        <v>13</v>
      </c>
      <c r="B526" s="360">
        <v>42221</v>
      </c>
      <c r="C526" s="1"/>
      <c r="D526" s="22"/>
      <c r="E526" s="20"/>
      <c r="F526" s="12"/>
      <c r="G526" s="1">
        <v>17.600000000000001</v>
      </c>
    </row>
    <row r="527" spans="1:7" x14ac:dyDescent="0.3">
      <c r="A527">
        <v>13</v>
      </c>
      <c r="B527" s="360">
        <v>42223</v>
      </c>
      <c r="C527" s="1"/>
      <c r="D527" s="22"/>
      <c r="E527" s="20"/>
      <c r="F527" s="12"/>
      <c r="G527" s="1">
        <v>19.600000000000001</v>
      </c>
    </row>
    <row r="528" spans="1:7" x14ac:dyDescent="0.3">
      <c r="A528">
        <v>13</v>
      </c>
      <c r="B528" s="360">
        <v>42226</v>
      </c>
      <c r="C528" s="1"/>
      <c r="D528" s="22"/>
      <c r="E528" s="20"/>
      <c r="F528" s="12"/>
      <c r="G528" s="1">
        <v>29.4</v>
      </c>
    </row>
    <row r="529" spans="1:7" x14ac:dyDescent="0.3">
      <c r="A529">
        <v>13</v>
      </c>
      <c r="B529" s="360">
        <v>42229</v>
      </c>
      <c r="C529" s="1"/>
      <c r="D529" s="22"/>
      <c r="E529" s="20"/>
      <c r="F529" s="12"/>
      <c r="G529" s="1">
        <v>15.7</v>
      </c>
    </row>
    <row r="530" spans="1:7" x14ac:dyDescent="0.3">
      <c r="A530">
        <v>13</v>
      </c>
      <c r="B530" s="360">
        <v>42230</v>
      </c>
      <c r="C530" s="1"/>
      <c r="D530" s="22"/>
      <c r="E530" s="20"/>
      <c r="F530" s="12"/>
      <c r="G530" s="1">
        <v>11.7</v>
      </c>
    </row>
    <row r="531" spans="1:7" x14ac:dyDescent="0.3">
      <c r="A531">
        <v>13</v>
      </c>
      <c r="B531" s="360">
        <v>42233</v>
      </c>
      <c r="C531" s="1"/>
      <c r="D531" s="22"/>
      <c r="E531" s="20"/>
      <c r="F531" s="12"/>
      <c r="G531" s="1">
        <v>17.600000000000001</v>
      </c>
    </row>
    <row r="532" spans="1:7" x14ac:dyDescent="0.3">
      <c r="A532">
        <v>13</v>
      </c>
      <c r="B532" s="360">
        <v>42235</v>
      </c>
      <c r="C532" s="1"/>
      <c r="D532" s="22"/>
      <c r="E532" s="20"/>
      <c r="F532" s="12"/>
      <c r="G532" s="1">
        <v>7.8</v>
      </c>
    </row>
    <row r="533" spans="1:7" x14ac:dyDescent="0.3">
      <c r="A533">
        <v>13</v>
      </c>
      <c r="B533" s="360">
        <v>42237</v>
      </c>
      <c r="C533" s="1"/>
      <c r="D533" s="22"/>
      <c r="E533" s="20"/>
      <c r="F533" s="12"/>
      <c r="G533" s="1">
        <v>9.8000000000000007</v>
      </c>
    </row>
    <row r="534" spans="1:7" x14ac:dyDescent="0.3">
      <c r="A534">
        <v>13</v>
      </c>
      <c r="B534" s="360">
        <v>42240</v>
      </c>
      <c r="C534" s="1"/>
      <c r="D534" s="22"/>
      <c r="E534" s="20"/>
      <c r="F534" s="12"/>
      <c r="G534" s="1">
        <v>15.7</v>
      </c>
    </row>
    <row r="535" spans="1:7" x14ac:dyDescent="0.3">
      <c r="A535">
        <v>13</v>
      </c>
      <c r="B535" s="360">
        <v>42242</v>
      </c>
      <c r="C535" s="1"/>
      <c r="D535" s="22"/>
      <c r="E535" s="20"/>
      <c r="F535" s="12"/>
      <c r="G535" s="1">
        <v>11.7</v>
      </c>
    </row>
    <row r="536" spans="1:7" x14ac:dyDescent="0.3">
      <c r="A536">
        <v>13</v>
      </c>
      <c r="B536" s="360">
        <v>42244</v>
      </c>
      <c r="C536" s="1"/>
      <c r="D536" s="22"/>
      <c r="E536" s="20"/>
      <c r="F536" s="12"/>
      <c r="G536" s="1">
        <v>9.8000000000000007</v>
      </c>
    </row>
    <row r="537" spans="1:7" x14ac:dyDescent="0.3">
      <c r="A537">
        <v>13</v>
      </c>
      <c r="B537" s="360">
        <v>42247</v>
      </c>
      <c r="C537" s="1"/>
      <c r="D537" s="22"/>
      <c r="E537" s="20"/>
      <c r="F537" s="12"/>
      <c r="G537" s="1">
        <v>19.600000000000001</v>
      </c>
    </row>
    <row r="538" spans="1:7" x14ac:dyDescent="0.3">
      <c r="A538">
        <v>13</v>
      </c>
      <c r="B538" s="360">
        <v>42249</v>
      </c>
      <c r="C538" s="1"/>
      <c r="D538" s="22"/>
      <c r="E538" s="20"/>
      <c r="F538" s="12"/>
      <c r="G538" s="1">
        <v>11.7</v>
      </c>
    </row>
    <row r="539" spans="1:7" x14ac:dyDescent="0.3">
      <c r="A539">
        <v>13</v>
      </c>
      <c r="B539" s="360">
        <v>42251</v>
      </c>
      <c r="C539" s="1"/>
      <c r="D539" s="22"/>
      <c r="E539" s="20"/>
      <c r="F539" s="12"/>
      <c r="G539" s="1">
        <v>9.8000000000000007</v>
      </c>
    </row>
    <row r="540" spans="1:7" x14ac:dyDescent="0.3">
      <c r="A540" s="1">
        <v>14</v>
      </c>
      <c r="B540" s="359">
        <v>42132</v>
      </c>
      <c r="G540">
        <v>18.7</v>
      </c>
    </row>
    <row r="541" spans="1:7" x14ac:dyDescent="0.3">
      <c r="A541" s="1">
        <v>14</v>
      </c>
      <c r="B541" s="359">
        <v>42146</v>
      </c>
      <c r="G541">
        <v>25</v>
      </c>
    </row>
    <row r="542" spans="1:7" x14ac:dyDescent="0.3">
      <c r="A542" s="1">
        <v>14</v>
      </c>
      <c r="B542" s="359">
        <v>42149</v>
      </c>
      <c r="G542">
        <v>12.5</v>
      </c>
    </row>
    <row r="543" spans="1:7" x14ac:dyDescent="0.3">
      <c r="A543" s="1">
        <v>14</v>
      </c>
      <c r="B543" s="359">
        <v>42153</v>
      </c>
      <c r="G543">
        <v>6.3</v>
      </c>
    </row>
    <row r="544" spans="1:7" x14ac:dyDescent="0.3">
      <c r="A544" s="1">
        <v>14</v>
      </c>
      <c r="B544" s="359">
        <v>42158</v>
      </c>
      <c r="G544">
        <v>11.2</v>
      </c>
    </row>
    <row r="545" spans="1:7" x14ac:dyDescent="0.3">
      <c r="A545" s="1">
        <v>14</v>
      </c>
      <c r="B545" s="359">
        <v>42160</v>
      </c>
      <c r="G545">
        <v>7.5</v>
      </c>
    </row>
    <row r="546" spans="1:7" x14ac:dyDescent="0.3">
      <c r="A546" s="1">
        <v>14</v>
      </c>
      <c r="B546" s="359">
        <v>42163</v>
      </c>
      <c r="G546">
        <v>8</v>
      </c>
    </row>
    <row r="547" spans="1:7" x14ac:dyDescent="0.3">
      <c r="A547" s="1">
        <v>14</v>
      </c>
      <c r="B547" s="359">
        <v>42167</v>
      </c>
      <c r="G547">
        <v>11.5</v>
      </c>
    </row>
    <row r="548" spans="1:7" x14ac:dyDescent="0.3">
      <c r="A548" s="1">
        <v>14</v>
      </c>
      <c r="B548" s="359">
        <v>42171</v>
      </c>
      <c r="G548">
        <v>18.600000000000001</v>
      </c>
    </row>
    <row r="549" spans="1:7" x14ac:dyDescent="0.3">
      <c r="A549" s="1">
        <v>14</v>
      </c>
      <c r="B549" s="359">
        <v>42174</v>
      </c>
      <c r="G549">
        <v>8</v>
      </c>
    </row>
    <row r="550" spans="1:7" x14ac:dyDescent="0.3">
      <c r="A550" s="1">
        <v>14</v>
      </c>
      <c r="B550" s="359">
        <v>42177</v>
      </c>
      <c r="G550">
        <v>15.9</v>
      </c>
    </row>
    <row r="551" spans="1:7" x14ac:dyDescent="0.3">
      <c r="A551" s="1">
        <v>14</v>
      </c>
      <c r="B551" s="359">
        <v>42181</v>
      </c>
      <c r="G551">
        <v>35.4</v>
      </c>
    </row>
    <row r="552" spans="1:7" x14ac:dyDescent="0.3">
      <c r="A552" s="1">
        <v>14</v>
      </c>
      <c r="B552" s="359">
        <v>42184</v>
      </c>
      <c r="G552">
        <v>24.7</v>
      </c>
    </row>
    <row r="553" spans="1:7" x14ac:dyDescent="0.3">
      <c r="A553" s="1">
        <v>14</v>
      </c>
      <c r="B553" s="360">
        <v>42187</v>
      </c>
      <c r="G553">
        <v>17.7</v>
      </c>
    </row>
    <row r="554" spans="1:7" x14ac:dyDescent="0.3">
      <c r="A554" s="1">
        <v>14</v>
      </c>
      <c r="B554" s="360">
        <v>42188</v>
      </c>
      <c r="G554">
        <v>14.1</v>
      </c>
    </row>
    <row r="555" spans="1:7" x14ac:dyDescent="0.3">
      <c r="A555" s="1">
        <v>14</v>
      </c>
      <c r="B555" s="360">
        <v>42191</v>
      </c>
      <c r="G555">
        <v>25.7</v>
      </c>
    </row>
    <row r="556" spans="1:7" x14ac:dyDescent="0.3">
      <c r="A556" s="1">
        <v>14</v>
      </c>
      <c r="B556" s="360">
        <v>42194</v>
      </c>
      <c r="G556">
        <v>15.9</v>
      </c>
    </row>
    <row r="557" spans="1:7" x14ac:dyDescent="0.3">
      <c r="A557" s="1">
        <v>14</v>
      </c>
      <c r="B557" s="360">
        <v>42195</v>
      </c>
      <c r="G557">
        <v>19.5</v>
      </c>
    </row>
    <row r="558" spans="1:7" x14ac:dyDescent="0.3">
      <c r="A558" s="1">
        <v>14</v>
      </c>
      <c r="B558" s="360">
        <v>42198</v>
      </c>
      <c r="G558">
        <v>30</v>
      </c>
    </row>
    <row r="559" spans="1:7" x14ac:dyDescent="0.3">
      <c r="A559" s="1">
        <v>14</v>
      </c>
      <c r="B559" s="360">
        <v>42200</v>
      </c>
      <c r="G559">
        <v>17.600000000000001</v>
      </c>
    </row>
    <row r="560" spans="1:7" x14ac:dyDescent="0.3">
      <c r="A560" s="1">
        <v>14</v>
      </c>
      <c r="B560" s="360">
        <v>42202</v>
      </c>
      <c r="G560">
        <v>18.600000000000001</v>
      </c>
    </row>
    <row r="561" spans="1:7" x14ac:dyDescent="0.3">
      <c r="A561" s="1">
        <v>14</v>
      </c>
      <c r="B561" s="360">
        <v>42205</v>
      </c>
      <c r="G561">
        <v>32.700000000000003</v>
      </c>
    </row>
    <row r="562" spans="1:7" x14ac:dyDescent="0.3">
      <c r="A562" s="1">
        <v>14</v>
      </c>
      <c r="B562" s="360">
        <v>42207</v>
      </c>
      <c r="G562">
        <v>17.7</v>
      </c>
    </row>
    <row r="563" spans="1:7" x14ac:dyDescent="0.3">
      <c r="A563" s="1">
        <v>14</v>
      </c>
      <c r="B563" s="360">
        <v>42209</v>
      </c>
      <c r="G563">
        <v>17.7</v>
      </c>
    </row>
    <row r="564" spans="1:7" x14ac:dyDescent="0.3">
      <c r="A564" s="1">
        <v>14</v>
      </c>
      <c r="B564" s="360">
        <v>42212</v>
      </c>
      <c r="G564">
        <v>30</v>
      </c>
    </row>
    <row r="565" spans="1:7" x14ac:dyDescent="0.3">
      <c r="A565" s="1">
        <v>14</v>
      </c>
      <c r="B565" s="360">
        <v>42214</v>
      </c>
      <c r="G565">
        <v>19.5</v>
      </c>
    </row>
    <row r="566" spans="1:7" x14ac:dyDescent="0.3">
      <c r="A566" s="1">
        <v>14</v>
      </c>
      <c r="B566" s="360">
        <v>42216</v>
      </c>
      <c r="G566">
        <v>19.5</v>
      </c>
    </row>
    <row r="567" spans="1:7" x14ac:dyDescent="0.3">
      <c r="A567" s="1">
        <v>14</v>
      </c>
      <c r="B567" s="360">
        <v>42219</v>
      </c>
      <c r="G567">
        <v>24.8</v>
      </c>
    </row>
    <row r="568" spans="1:7" x14ac:dyDescent="0.3">
      <c r="A568" s="1">
        <v>14</v>
      </c>
      <c r="B568" s="360">
        <v>42221</v>
      </c>
      <c r="G568">
        <v>17.7</v>
      </c>
    </row>
    <row r="569" spans="1:7" x14ac:dyDescent="0.3">
      <c r="A569" s="1">
        <v>14</v>
      </c>
      <c r="B569" s="360">
        <v>42223</v>
      </c>
      <c r="G569">
        <v>19.5</v>
      </c>
    </row>
    <row r="570" spans="1:7" x14ac:dyDescent="0.3">
      <c r="A570" s="1">
        <v>14</v>
      </c>
      <c r="B570" s="360">
        <v>42226</v>
      </c>
      <c r="G570">
        <v>30</v>
      </c>
    </row>
    <row r="571" spans="1:7" x14ac:dyDescent="0.3">
      <c r="A571" s="1">
        <v>14</v>
      </c>
      <c r="B571" s="360">
        <v>42229</v>
      </c>
      <c r="G571">
        <v>15.9</v>
      </c>
    </row>
    <row r="572" spans="1:7" x14ac:dyDescent="0.3">
      <c r="A572" s="1">
        <v>14</v>
      </c>
      <c r="B572" s="360">
        <v>42230</v>
      </c>
      <c r="G572">
        <v>12.3</v>
      </c>
    </row>
    <row r="573" spans="1:7" x14ac:dyDescent="0.3">
      <c r="A573" s="1">
        <v>14</v>
      </c>
      <c r="B573" s="360">
        <v>42233</v>
      </c>
      <c r="G573">
        <v>21.2</v>
      </c>
    </row>
    <row r="574" spans="1:7" x14ac:dyDescent="0.3">
      <c r="A574" s="1">
        <v>14</v>
      </c>
      <c r="B574" s="360">
        <v>42235</v>
      </c>
      <c r="G574">
        <v>12.3</v>
      </c>
    </row>
    <row r="575" spans="1:7" x14ac:dyDescent="0.3">
      <c r="A575" s="1">
        <v>14</v>
      </c>
      <c r="B575" s="360">
        <v>42237</v>
      </c>
      <c r="G575">
        <v>15.9</v>
      </c>
    </row>
    <row r="576" spans="1:7" x14ac:dyDescent="0.3">
      <c r="A576" s="1">
        <v>14</v>
      </c>
      <c r="B576" s="360">
        <v>42240</v>
      </c>
      <c r="G576">
        <v>24.8</v>
      </c>
    </row>
    <row r="577" spans="1:7" x14ac:dyDescent="0.3">
      <c r="A577" s="1">
        <v>14</v>
      </c>
      <c r="B577" s="360">
        <v>42242</v>
      </c>
      <c r="G577">
        <v>14.1</v>
      </c>
    </row>
    <row r="578" spans="1:7" x14ac:dyDescent="0.3">
      <c r="A578" s="1">
        <v>14</v>
      </c>
      <c r="B578" s="360">
        <v>42244</v>
      </c>
      <c r="G578">
        <v>9.6999999999999993</v>
      </c>
    </row>
    <row r="579" spans="1:7" x14ac:dyDescent="0.3">
      <c r="A579" s="1">
        <v>14</v>
      </c>
      <c r="B579" s="360">
        <v>42247</v>
      </c>
      <c r="G579">
        <v>19.5</v>
      </c>
    </row>
    <row r="580" spans="1:7" x14ac:dyDescent="0.3">
      <c r="A580" s="1">
        <v>14</v>
      </c>
      <c r="B580" s="360">
        <v>42249</v>
      </c>
      <c r="G580">
        <v>12.3</v>
      </c>
    </row>
    <row r="581" spans="1:7" x14ac:dyDescent="0.3">
      <c r="A581" s="1">
        <v>14</v>
      </c>
      <c r="B581" s="359">
        <v>42251</v>
      </c>
      <c r="G581">
        <v>10.6</v>
      </c>
    </row>
    <row r="582" spans="1:7" x14ac:dyDescent="0.3">
      <c r="A582" s="1">
        <v>14</v>
      </c>
      <c r="B582" s="359">
        <v>42254</v>
      </c>
      <c r="G582">
        <v>8.8000000000000007</v>
      </c>
    </row>
    <row r="583" spans="1:7" x14ac:dyDescent="0.3">
      <c r="A583" s="1">
        <v>14</v>
      </c>
      <c r="B583" s="359">
        <v>42258</v>
      </c>
      <c r="G583">
        <v>14.1</v>
      </c>
    </row>
    <row r="584" spans="1:7" x14ac:dyDescent="0.3">
      <c r="A584" s="1">
        <v>15</v>
      </c>
      <c r="B584" s="359">
        <v>42179</v>
      </c>
      <c r="G584">
        <v>25</v>
      </c>
    </row>
    <row r="585" spans="1:7" x14ac:dyDescent="0.3">
      <c r="A585" s="1">
        <v>15</v>
      </c>
      <c r="B585" s="359">
        <v>42181</v>
      </c>
      <c r="G585">
        <v>12.5</v>
      </c>
    </row>
    <row r="586" spans="1:7" x14ac:dyDescent="0.3">
      <c r="A586" s="1">
        <v>15</v>
      </c>
      <c r="B586" s="359">
        <v>42184</v>
      </c>
      <c r="G586">
        <v>12.5</v>
      </c>
    </row>
    <row r="587" spans="1:7" x14ac:dyDescent="0.3">
      <c r="A587" s="1">
        <v>15</v>
      </c>
      <c r="B587" s="359">
        <v>42186</v>
      </c>
      <c r="G587">
        <v>7.5</v>
      </c>
    </row>
    <row r="588" spans="1:7" x14ac:dyDescent="0.3">
      <c r="A588" s="1">
        <v>15</v>
      </c>
      <c r="B588" s="359">
        <v>42191</v>
      </c>
      <c r="G588">
        <v>16.2</v>
      </c>
    </row>
    <row r="589" spans="1:7" x14ac:dyDescent="0.3">
      <c r="A589" s="1">
        <v>15</v>
      </c>
      <c r="B589" s="359">
        <v>42195</v>
      </c>
      <c r="G589">
        <v>19.600000000000001</v>
      </c>
    </row>
    <row r="590" spans="1:7" x14ac:dyDescent="0.3">
      <c r="A590" s="1">
        <v>15</v>
      </c>
      <c r="B590" s="359">
        <v>42198</v>
      </c>
      <c r="G590">
        <v>15.6</v>
      </c>
    </row>
    <row r="591" spans="1:7" x14ac:dyDescent="0.3">
      <c r="A591" s="1">
        <v>15</v>
      </c>
      <c r="B591" s="359">
        <v>42200</v>
      </c>
      <c r="G591">
        <v>11.8</v>
      </c>
    </row>
    <row r="592" spans="1:7" x14ac:dyDescent="0.3">
      <c r="A592" s="1">
        <v>15</v>
      </c>
      <c r="B592" s="359">
        <v>42202</v>
      </c>
      <c r="G592">
        <v>12.7</v>
      </c>
    </row>
    <row r="593" spans="1:7" x14ac:dyDescent="0.3">
      <c r="A593" s="1">
        <v>15</v>
      </c>
      <c r="B593" s="359">
        <v>42205</v>
      </c>
      <c r="G593">
        <v>21.6</v>
      </c>
    </row>
    <row r="594" spans="1:7" x14ac:dyDescent="0.3">
      <c r="A594" s="1">
        <v>15</v>
      </c>
      <c r="B594" s="359">
        <v>42207</v>
      </c>
      <c r="G594">
        <v>15.7</v>
      </c>
    </row>
    <row r="595" spans="1:7" x14ac:dyDescent="0.3">
      <c r="A595" s="1">
        <v>15</v>
      </c>
      <c r="B595" s="360">
        <v>42209</v>
      </c>
      <c r="G595">
        <v>17.7</v>
      </c>
    </row>
    <row r="596" spans="1:7" x14ac:dyDescent="0.3">
      <c r="A596" s="1">
        <v>15</v>
      </c>
      <c r="B596" s="360">
        <v>42212</v>
      </c>
      <c r="G596">
        <v>25.5</v>
      </c>
    </row>
    <row r="597" spans="1:7" x14ac:dyDescent="0.3">
      <c r="A597" s="1">
        <v>15</v>
      </c>
      <c r="B597" s="360">
        <v>42214</v>
      </c>
      <c r="G597">
        <v>19.600000000000001</v>
      </c>
    </row>
    <row r="598" spans="1:7" x14ac:dyDescent="0.3">
      <c r="A598" s="1">
        <v>15</v>
      </c>
      <c r="B598" s="360">
        <v>42216</v>
      </c>
      <c r="G598">
        <v>19.600000000000001</v>
      </c>
    </row>
    <row r="599" spans="1:7" x14ac:dyDescent="0.3">
      <c r="A599" s="1">
        <v>15</v>
      </c>
      <c r="B599" s="360">
        <v>42219</v>
      </c>
      <c r="G599">
        <v>21.5</v>
      </c>
    </row>
    <row r="600" spans="1:7" x14ac:dyDescent="0.3">
      <c r="A600" s="1">
        <v>15</v>
      </c>
      <c r="B600" s="360">
        <v>42221</v>
      </c>
      <c r="G600">
        <v>13.7</v>
      </c>
    </row>
    <row r="601" spans="1:7" x14ac:dyDescent="0.3">
      <c r="A601" s="1">
        <v>15</v>
      </c>
      <c r="B601" s="360">
        <v>42223</v>
      </c>
      <c r="G601">
        <v>15.7</v>
      </c>
    </row>
    <row r="602" spans="1:7" x14ac:dyDescent="0.3">
      <c r="A602" s="1">
        <v>15</v>
      </c>
      <c r="B602" s="360">
        <v>42226</v>
      </c>
      <c r="G602">
        <v>25.5</v>
      </c>
    </row>
    <row r="603" spans="1:7" x14ac:dyDescent="0.3">
      <c r="A603" s="1">
        <v>15</v>
      </c>
      <c r="B603" s="360">
        <v>42229</v>
      </c>
      <c r="G603">
        <v>15.7</v>
      </c>
    </row>
    <row r="604" spans="1:7" x14ac:dyDescent="0.3">
      <c r="A604" s="1">
        <v>15</v>
      </c>
      <c r="B604" s="360">
        <v>42230</v>
      </c>
      <c r="G604">
        <v>11.7</v>
      </c>
    </row>
    <row r="605" spans="1:7" x14ac:dyDescent="0.3">
      <c r="A605" s="1">
        <v>15</v>
      </c>
      <c r="B605" s="360">
        <v>42233</v>
      </c>
      <c r="G605">
        <v>21.6</v>
      </c>
    </row>
    <row r="606" spans="1:7" x14ac:dyDescent="0.3">
      <c r="A606" s="1">
        <v>15</v>
      </c>
      <c r="B606" s="360">
        <v>42235</v>
      </c>
      <c r="G606">
        <v>13.7</v>
      </c>
    </row>
    <row r="607" spans="1:7" x14ac:dyDescent="0.3">
      <c r="A607" s="1">
        <v>15</v>
      </c>
      <c r="B607" s="360">
        <v>42237</v>
      </c>
      <c r="G607">
        <v>17.600000000000001</v>
      </c>
    </row>
    <row r="608" spans="1:7" x14ac:dyDescent="0.3">
      <c r="A608" s="1">
        <v>15</v>
      </c>
      <c r="B608" s="360">
        <v>42240</v>
      </c>
      <c r="G608">
        <v>25.5</v>
      </c>
    </row>
    <row r="609" spans="1:7" x14ac:dyDescent="0.3">
      <c r="A609" s="1">
        <v>15</v>
      </c>
      <c r="B609" s="360">
        <v>42242</v>
      </c>
      <c r="G609">
        <v>17.600000000000001</v>
      </c>
    </row>
    <row r="610" spans="1:7" x14ac:dyDescent="0.3">
      <c r="A610" s="1">
        <v>15</v>
      </c>
      <c r="B610" s="360">
        <v>42244</v>
      </c>
      <c r="G610">
        <v>14.7</v>
      </c>
    </row>
    <row r="611" spans="1:7" x14ac:dyDescent="0.3">
      <c r="A611" s="1">
        <v>15</v>
      </c>
      <c r="B611" s="360">
        <v>42247</v>
      </c>
      <c r="G611">
        <v>29.4</v>
      </c>
    </row>
    <row r="612" spans="1:7" x14ac:dyDescent="0.3">
      <c r="A612" s="1">
        <v>15</v>
      </c>
      <c r="B612" s="360">
        <v>42249</v>
      </c>
      <c r="G612">
        <v>17.600000000000001</v>
      </c>
    </row>
    <row r="613" spans="1:7" x14ac:dyDescent="0.3">
      <c r="A613" s="1">
        <v>15</v>
      </c>
      <c r="B613" s="360">
        <v>42251</v>
      </c>
      <c r="G613">
        <v>15.7</v>
      </c>
    </row>
    <row r="614" spans="1:7" x14ac:dyDescent="0.3">
      <c r="A614" s="1">
        <v>15</v>
      </c>
      <c r="B614" s="360">
        <v>42254</v>
      </c>
      <c r="G614">
        <v>12.7</v>
      </c>
    </row>
    <row r="615" spans="1:7" x14ac:dyDescent="0.3">
      <c r="A615" s="1">
        <v>15</v>
      </c>
      <c r="B615" s="360">
        <v>42258</v>
      </c>
      <c r="G615">
        <v>19.600000000000001</v>
      </c>
    </row>
    <row r="616" spans="1:7" x14ac:dyDescent="0.3">
      <c r="A616" s="1">
        <v>15</v>
      </c>
      <c r="B616" s="360">
        <v>42263</v>
      </c>
      <c r="G616">
        <v>19.600000000000001</v>
      </c>
    </row>
    <row r="617" spans="1:7" x14ac:dyDescent="0.3">
      <c r="A617" s="1">
        <v>15</v>
      </c>
      <c r="B617" s="360">
        <v>42265</v>
      </c>
      <c r="G617">
        <v>29.4</v>
      </c>
    </row>
    <row r="618" spans="1:7" x14ac:dyDescent="0.3">
      <c r="A618">
        <v>16</v>
      </c>
      <c r="B618" s="359">
        <v>42128</v>
      </c>
      <c r="G618" s="1">
        <v>25</v>
      </c>
    </row>
    <row r="619" spans="1:7" x14ac:dyDescent="0.3">
      <c r="A619">
        <v>16</v>
      </c>
      <c r="B619" s="360">
        <v>42132</v>
      </c>
      <c r="C619" s="1"/>
      <c r="E619" s="20"/>
      <c r="F619" s="12"/>
      <c r="G619" s="1">
        <v>7.5</v>
      </c>
    </row>
    <row r="620" spans="1:7" x14ac:dyDescent="0.3">
      <c r="A620">
        <v>16</v>
      </c>
      <c r="B620" s="360">
        <v>42136</v>
      </c>
      <c r="C620" s="1"/>
      <c r="E620" s="20"/>
      <c r="F620" s="12"/>
      <c r="G620" s="1">
        <v>15</v>
      </c>
    </row>
    <row r="621" spans="1:7" x14ac:dyDescent="0.3">
      <c r="A621">
        <v>16</v>
      </c>
      <c r="B621" s="360">
        <v>42137</v>
      </c>
      <c r="C621" s="1"/>
      <c r="E621" s="20"/>
      <c r="F621" s="12"/>
      <c r="G621" s="1">
        <v>7.5</v>
      </c>
    </row>
    <row r="622" spans="1:7" x14ac:dyDescent="0.3">
      <c r="A622">
        <v>16</v>
      </c>
      <c r="B622" s="360">
        <v>42146</v>
      </c>
      <c r="C622" s="1"/>
      <c r="D622" s="22"/>
      <c r="E622" s="20"/>
      <c r="F622" s="12"/>
      <c r="G622" s="1">
        <v>7.5</v>
      </c>
    </row>
    <row r="623" spans="1:7" x14ac:dyDescent="0.3">
      <c r="A623">
        <v>16</v>
      </c>
      <c r="B623" s="360">
        <v>42152</v>
      </c>
      <c r="C623" s="1"/>
      <c r="D623" s="22"/>
      <c r="E623" s="20"/>
      <c r="F623" s="12"/>
      <c r="G623" s="1">
        <v>21.2</v>
      </c>
    </row>
    <row r="624" spans="1:7" x14ac:dyDescent="0.3">
      <c r="A624">
        <v>16</v>
      </c>
      <c r="B624" s="360">
        <v>42158</v>
      </c>
      <c r="C624" s="1"/>
      <c r="D624" s="22"/>
      <c r="E624" s="20"/>
      <c r="F624" s="12"/>
      <c r="G624" s="1">
        <v>12.7</v>
      </c>
    </row>
    <row r="625" spans="1:7" x14ac:dyDescent="0.3">
      <c r="A625">
        <v>16</v>
      </c>
      <c r="B625" s="360">
        <v>42160</v>
      </c>
      <c r="C625" s="1"/>
      <c r="D625" s="22"/>
      <c r="E625" s="20"/>
      <c r="F625" s="12"/>
      <c r="G625" s="1">
        <v>10</v>
      </c>
    </row>
    <row r="626" spans="1:7" x14ac:dyDescent="0.3">
      <c r="A626">
        <v>16</v>
      </c>
      <c r="B626" s="360">
        <v>42163</v>
      </c>
      <c r="C626" s="1"/>
      <c r="D626" s="22"/>
      <c r="E626" s="20"/>
      <c r="F626" s="12"/>
      <c r="G626" s="1">
        <v>10.199999999999999</v>
      </c>
    </row>
    <row r="627" spans="1:7" x14ac:dyDescent="0.3">
      <c r="A627">
        <v>16</v>
      </c>
      <c r="B627" s="360">
        <v>42164</v>
      </c>
      <c r="C627" s="1"/>
      <c r="D627" s="22"/>
      <c r="E627" s="20"/>
      <c r="F627" s="12"/>
      <c r="G627" s="1">
        <v>7.8</v>
      </c>
    </row>
    <row r="628" spans="1:7" x14ac:dyDescent="0.3">
      <c r="A628">
        <v>16</v>
      </c>
      <c r="B628" s="360">
        <v>42167</v>
      </c>
      <c r="C628" s="1"/>
      <c r="D628" s="22"/>
      <c r="E628" s="20"/>
      <c r="F628" s="12"/>
      <c r="G628" s="1">
        <v>23.5</v>
      </c>
    </row>
    <row r="629" spans="1:7" x14ac:dyDescent="0.3">
      <c r="A629">
        <v>16</v>
      </c>
      <c r="B629" s="360">
        <v>42171</v>
      </c>
      <c r="C629" s="1"/>
      <c r="D629" s="22"/>
      <c r="E629" s="20"/>
      <c r="F629" s="12"/>
      <c r="G629" s="1">
        <v>23.5</v>
      </c>
    </row>
    <row r="630" spans="1:7" x14ac:dyDescent="0.3">
      <c r="A630">
        <v>16</v>
      </c>
      <c r="B630" s="360">
        <v>42174</v>
      </c>
      <c r="C630" s="1"/>
      <c r="D630" s="22"/>
      <c r="E630" s="20"/>
      <c r="F630" s="12"/>
      <c r="G630" s="1">
        <v>9.8000000000000007</v>
      </c>
    </row>
    <row r="631" spans="1:7" x14ac:dyDescent="0.3">
      <c r="A631">
        <v>16</v>
      </c>
      <c r="B631" s="360">
        <v>42177</v>
      </c>
      <c r="C631" s="1"/>
      <c r="D631" s="22"/>
      <c r="E631" s="20"/>
      <c r="F631" s="12"/>
      <c r="G631" s="1">
        <v>19.600000000000001</v>
      </c>
    </row>
    <row r="632" spans="1:7" x14ac:dyDescent="0.3">
      <c r="A632">
        <v>16</v>
      </c>
      <c r="B632" s="360">
        <v>42181</v>
      </c>
      <c r="C632" s="1"/>
      <c r="D632" s="22"/>
      <c r="E632" s="20"/>
      <c r="F632" s="12"/>
      <c r="G632" s="1">
        <v>39.200000000000003</v>
      </c>
    </row>
    <row r="633" spans="1:7" x14ac:dyDescent="0.3">
      <c r="A633">
        <v>16</v>
      </c>
      <c r="B633" s="360">
        <v>42184</v>
      </c>
      <c r="C633" s="1"/>
      <c r="D633" s="22"/>
      <c r="E633" s="20"/>
      <c r="F633" s="12"/>
      <c r="G633" s="1">
        <v>29.4</v>
      </c>
    </row>
    <row r="634" spans="1:7" x14ac:dyDescent="0.3">
      <c r="A634">
        <v>16</v>
      </c>
      <c r="B634" s="360">
        <v>42187</v>
      </c>
      <c r="C634" s="1"/>
      <c r="D634" s="22"/>
      <c r="E634" s="20"/>
      <c r="F634" s="12"/>
      <c r="G634" s="1">
        <v>19.600000000000001</v>
      </c>
    </row>
    <row r="635" spans="1:7" x14ac:dyDescent="0.3">
      <c r="A635">
        <v>16</v>
      </c>
      <c r="B635" s="360">
        <v>42188</v>
      </c>
      <c r="C635" s="1"/>
      <c r="D635" s="22"/>
      <c r="E635" s="20"/>
      <c r="F635" s="12"/>
      <c r="G635" s="1">
        <v>19.600000000000001</v>
      </c>
    </row>
    <row r="636" spans="1:7" x14ac:dyDescent="0.3">
      <c r="A636">
        <v>16</v>
      </c>
      <c r="B636" s="360">
        <v>42191</v>
      </c>
      <c r="C636" s="1"/>
      <c r="D636" s="22"/>
      <c r="E636" s="20"/>
      <c r="F636" s="12"/>
      <c r="G636" s="1">
        <v>30.4</v>
      </c>
    </row>
    <row r="637" spans="1:7" x14ac:dyDescent="0.3">
      <c r="A637">
        <v>16</v>
      </c>
      <c r="B637" s="360">
        <v>42194</v>
      </c>
      <c r="C637" s="1"/>
      <c r="D637" s="22"/>
      <c r="E637" s="20"/>
      <c r="F637" s="12"/>
      <c r="G637" s="1">
        <v>19.600000000000001</v>
      </c>
    </row>
    <row r="638" spans="1:7" x14ac:dyDescent="0.3">
      <c r="A638">
        <v>16</v>
      </c>
      <c r="B638" s="360">
        <v>42195</v>
      </c>
      <c r="C638" s="1"/>
      <c r="D638" s="22"/>
      <c r="E638" s="20"/>
      <c r="F638" s="12"/>
      <c r="G638" s="1">
        <v>19.600000000000001</v>
      </c>
    </row>
    <row r="639" spans="1:7" x14ac:dyDescent="0.3">
      <c r="A639">
        <v>16</v>
      </c>
      <c r="B639" s="360">
        <v>42198</v>
      </c>
      <c r="C639" s="1"/>
      <c r="D639" s="22"/>
      <c r="E639" s="20"/>
      <c r="F639" s="12"/>
      <c r="G639" s="1">
        <v>29.4</v>
      </c>
    </row>
    <row r="640" spans="1:7" x14ac:dyDescent="0.3">
      <c r="A640">
        <v>16</v>
      </c>
      <c r="B640" s="360">
        <v>42200</v>
      </c>
      <c r="C640" s="1"/>
      <c r="D640" s="22"/>
      <c r="E640" s="20"/>
      <c r="F640" s="12"/>
      <c r="G640" s="1">
        <v>17.600000000000001</v>
      </c>
    </row>
    <row r="641" spans="1:7" x14ac:dyDescent="0.3">
      <c r="A641">
        <v>16</v>
      </c>
      <c r="B641" s="360">
        <v>42202</v>
      </c>
      <c r="C641" s="1"/>
      <c r="D641" s="22"/>
      <c r="E641" s="20"/>
      <c r="F641" s="12"/>
      <c r="G641" s="1">
        <v>18.600000000000001</v>
      </c>
    </row>
    <row r="642" spans="1:7" x14ac:dyDescent="0.3">
      <c r="A642">
        <v>16</v>
      </c>
      <c r="B642" s="360">
        <v>42205</v>
      </c>
      <c r="C642" s="1"/>
      <c r="D642" s="22"/>
      <c r="E642" s="20"/>
      <c r="F642" s="12"/>
      <c r="G642" s="1">
        <v>33.299999999999997</v>
      </c>
    </row>
    <row r="643" spans="1:7" x14ac:dyDescent="0.3">
      <c r="A643">
        <v>16</v>
      </c>
      <c r="B643" s="360">
        <v>42207</v>
      </c>
      <c r="C643" s="1"/>
      <c r="D643" s="22"/>
      <c r="E643" s="20"/>
      <c r="F643" s="12"/>
      <c r="G643" s="1">
        <v>17.600000000000001</v>
      </c>
    </row>
    <row r="644" spans="1:7" x14ac:dyDescent="0.3">
      <c r="A644">
        <v>16</v>
      </c>
      <c r="B644" s="360">
        <v>42209</v>
      </c>
      <c r="C644" s="1"/>
      <c r="D644" s="22"/>
      <c r="E644" s="20"/>
      <c r="F644" s="12"/>
      <c r="G644" s="1">
        <v>17.600000000000001</v>
      </c>
    </row>
    <row r="645" spans="1:7" x14ac:dyDescent="0.3">
      <c r="A645">
        <v>16</v>
      </c>
      <c r="B645" s="360">
        <v>42212</v>
      </c>
      <c r="C645" s="1"/>
      <c r="D645" s="22"/>
      <c r="E645" s="20"/>
      <c r="F645" s="12"/>
      <c r="G645" s="1">
        <v>29.4</v>
      </c>
    </row>
    <row r="646" spans="1:7" x14ac:dyDescent="0.3">
      <c r="A646">
        <v>16</v>
      </c>
      <c r="B646" s="360">
        <v>42214</v>
      </c>
      <c r="C646" s="1"/>
      <c r="D646" s="22"/>
      <c r="E646" s="20"/>
      <c r="F646" s="12"/>
      <c r="G646" s="1">
        <v>19.600000000000001</v>
      </c>
    </row>
    <row r="647" spans="1:7" x14ac:dyDescent="0.3">
      <c r="A647">
        <v>16</v>
      </c>
      <c r="B647" s="360">
        <v>42216</v>
      </c>
      <c r="C647" s="1"/>
      <c r="D647" s="22"/>
      <c r="E647" s="20"/>
      <c r="F647" s="12"/>
      <c r="G647" s="1">
        <v>19.600000000000001</v>
      </c>
    </row>
    <row r="648" spans="1:7" x14ac:dyDescent="0.3">
      <c r="A648">
        <v>16</v>
      </c>
      <c r="B648" s="360">
        <v>42219</v>
      </c>
      <c r="C648" s="1"/>
      <c r="D648" s="22"/>
      <c r="E648" s="20"/>
      <c r="F648" s="12"/>
      <c r="G648" s="1">
        <v>25.4</v>
      </c>
    </row>
    <row r="649" spans="1:7" x14ac:dyDescent="0.3">
      <c r="A649">
        <v>16</v>
      </c>
      <c r="B649" s="360">
        <v>42221</v>
      </c>
      <c r="C649" s="1"/>
      <c r="D649" s="22"/>
      <c r="E649" s="20"/>
      <c r="F649" s="12"/>
      <c r="G649" s="1">
        <v>17.600000000000001</v>
      </c>
    </row>
    <row r="650" spans="1:7" x14ac:dyDescent="0.3">
      <c r="A650">
        <v>16</v>
      </c>
      <c r="B650" s="360">
        <v>42223</v>
      </c>
      <c r="C650" s="1"/>
      <c r="D650" s="22"/>
      <c r="E650" s="20"/>
      <c r="F650" s="12"/>
      <c r="G650" s="1">
        <v>19.600000000000001</v>
      </c>
    </row>
    <row r="651" spans="1:7" x14ac:dyDescent="0.3">
      <c r="A651">
        <v>16</v>
      </c>
      <c r="B651" s="360">
        <v>42226</v>
      </c>
      <c r="C651" s="1"/>
      <c r="D651" s="22"/>
      <c r="E651" s="20"/>
      <c r="F651" s="12"/>
      <c r="G651" s="1">
        <v>29.4</v>
      </c>
    </row>
    <row r="652" spans="1:7" x14ac:dyDescent="0.3">
      <c r="A652">
        <v>16</v>
      </c>
      <c r="B652" s="360">
        <v>42229</v>
      </c>
      <c r="C652" s="1"/>
      <c r="D652" s="22"/>
      <c r="E652" s="20"/>
      <c r="F652" s="12"/>
      <c r="G652" s="1">
        <v>15.7</v>
      </c>
    </row>
    <row r="653" spans="1:7" x14ac:dyDescent="0.3">
      <c r="A653">
        <v>16</v>
      </c>
      <c r="B653" s="360">
        <v>42230</v>
      </c>
      <c r="C653" s="1"/>
      <c r="D653" s="22"/>
      <c r="E653" s="20"/>
      <c r="F653" s="12"/>
      <c r="G653" s="1">
        <v>11.7</v>
      </c>
    </row>
    <row r="654" spans="1:7" x14ac:dyDescent="0.3">
      <c r="A654">
        <v>16</v>
      </c>
      <c r="B654" s="360">
        <v>42233</v>
      </c>
      <c r="C654" s="1"/>
      <c r="D654" s="22"/>
      <c r="E654" s="20"/>
      <c r="F654" s="12"/>
      <c r="G654" s="1">
        <v>17.600000000000001</v>
      </c>
    </row>
    <row r="655" spans="1:7" x14ac:dyDescent="0.3">
      <c r="A655">
        <v>16</v>
      </c>
      <c r="B655" s="360">
        <v>42235</v>
      </c>
      <c r="C655" s="1"/>
      <c r="D655" s="22"/>
      <c r="E655" s="20"/>
      <c r="F655" s="12"/>
      <c r="G655" s="1">
        <v>7.8</v>
      </c>
    </row>
    <row r="656" spans="1:7" x14ac:dyDescent="0.3">
      <c r="A656">
        <v>16</v>
      </c>
      <c r="B656" s="360">
        <v>42237</v>
      </c>
      <c r="C656" s="1"/>
      <c r="D656" s="22"/>
      <c r="E656" s="20"/>
      <c r="F656" s="12"/>
      <c r="G656" s="1">
        <v>9.8000000000000007</v>
      </c>
    </row>
    <row r="657" spans="1:7" x14ac:dyDescent="0.3">
      <c r="A657">
        <v>16</v>
      </c>
      <c r="B657" s="360">
        <v>42240</v>
      </c>
      <c r="C657" s="1"/>
      <c r="D657" s="22"/>
      <c r="E657" s="20"/>
      <c r="F657" s="12"/>
      <c r="G657" s="1">
        <v>15.7</v>
      </c>
    </row>
    <row r="658" spans="1:7" x14ac:dyDescent="0.3">
      <c r="A658">
        <v>16</v>
      </c>
      <c r="B658" s="360">
        <v>42242</v>
      </c>
      <c r="C658" s="1"/>
      <c r="D658" s="22"/>
      <c r="E658" s="20"/>
      <c r="F658" s="12"/>
      <c r="G658" s="1">
        <v>11.7</v>
      </c>
    </row>
    <row r="659" spans="1:7" x14ac:dyDescent="0.3">
      <c r="A659">
        <v>16</v>
      </c>
      <c r="B659" s="360">
        <v>42244</v>
      </c>
      <c r="C659" s="1"/>
      <c r="D659" s="22"/>
      <c r="E659" s="20"/>
      <c r="F659" s="12"/>
      <c r="G659" s="1">
        <v>9.8000000000000007</v>
      </c>
    </row>
    <row r="660" spans="1:7" x14ac:dyDescent="0.3">
      <c r="A660">
        <v>16</v>
      </c>
      <c r="B660" s="360">
        <v>42247</v>
      </c>
      <c r="C660" s="1"/>
      <c r="D660" s="22"/>
      <c r="E660" s="20"/>
      <c r="F660" s="12"/>
      <c r="G660" s="1">
        <v>19.600000000000001</v>
      </c>
    </row>
    <row r="661" spans="1:7" x14ac:dyDescent="0.3">
      <c r="A661">
        <v>16</v>
      </c>
      <c r="B661" s="360">
        <v>42249</v>
      </c>
      <c r="C661" s="1"/>
      <c r="D661" s="22"/>
      <c r="E661" s="20"/>
      <c r="F661" s="12"/>
      <c r="G661" s="1">
        <v>11.7</v>
      </c>
    </row>
    <row r="662" spans="1:7" x14ac:dyDescent="0.3">
      <c r="A662">
        <v>16</v>
      </c>
      <c r="B662" s="360">
        <v>42251</v>
      </c>
      <c r="C662" s="1"/>
      <c r="D662" s="22"/>
      <c r="E662" s="20"/>
      <c r="F662" s="12"/>
      <c r="G662" s="1">
        <v>9.8000000000000007</v>
      </c>
    </row>
    <row r="663" spans="1:7" x14ac:dyDescent="0.3">
      <c r="A663" s="1">
        <v>17</v>
      </c>
      <c r="B663" s="359">
        <v>42132</v>
      </c>
      <c r="G663">
        <v>18.7</v>
      </c>
    </row>
    <row r="664" spans="1:7" x14ac:dyDescent="0.3">
      <c r="A664" s="1">
        <v>17</v>
      </c>
      <c r="B664" s="359">
        <v>42146</v>
      </c>
      <c r="G664">
        <v>25</v>
      </c>
    </row>
    <row r="665" spans="1:7" x14ac:dyDescent="0.3">
      <c r="A665" s="1">
        <v>17</v>
      </c>
      <c r="B665" s="359">
        <v>42149</v>
      </c>
      <c r="G665">
        <v>12.5</v>
      </c>
    </row>
    <row r="666" spans="1:7" x14ac:dyDescent="0.3">
      <c r="A666" s="1">
        <v>17</v>
      </c>
      <c r="B666" s="359">
        <v>42153</v>
      </c>
      <c r="G666">
        <v>6.3</v>
      </c>
    </row>
    <row r="667" spans="1:7" x14ac:dyDescent="0.3">
      <c r="A667" s="1">
        <v>17</v>
      </c>
      <c r="B667" s="359">
        <v>42158</v>
      </c>
      <c r="G667">
        <v>11.2</v>
      </c>
    </row>
    <row r="668" spans="1:7" x14ac:dyDescent="0.3">
      <c r="A668" s="1">
        <v>17</v>
      </c>
      <c r="B668" s="359">
        <v>42160</v>
      </c>
      <c r="G668">
        <v>7.5</v>
      </c>
    </row>
    <row r="669" spans="1:7" x14ac:dyDescent="0.3">
      <c r="A669" s="1">
        <v>17</v>
      </c>
      <c r="B669" s="359">
        <v>42163</v>
      </c>
      <c r="G669">
        <v>8</v>
      </c>
    </row>
    <row r="670" spans="1:7" x14ac:dyDescent="0.3">
      <c r="A670" s="1">
        <v>17</v>
      </c>
      <c r="B670" s="359">
        <v>42167</v>
      </c>
      <c r="G670">
        <v>11.5</v>
      </c>
    </row>
    <row r="671" spans="1:7" x14ac:dyDescent="0.3">
      <c r="A671" s="1">
        <v>17</v>
      </c>
      <c r="B671" s="359">
        <v>42171</v>
      </c>
      <c r="G671">
        <v>18.600000000000001</v>
      </c>
    </row>
    <row r="672" spans="1:7" x14ac:dyDescent="0.3">
      <c r="A672" s="1">
        <v>17</v>
      </c>
      <c r="B672" s="359">
        <v>42174</v>
      </c>
      <c r="G672">
        <v>8</v>
      </c>
    </row>
    <row r="673" spans="1:7" x14ac:dyDescent="0.3">
      <c r="A673" s="1">
        <v>17</v>
      </c>
      <c r="B673" s="359">
        <v>42177</v>
      </c>
      <c r="G673">
        <v>15.9</v>
      </c>
    </row>
    <row r="674" spans="1:7" x14ac:dyDescent="0.3">
      <c r="A674" s="1">
        <v>17</v>
      </c>
      <c r="B674" s="359">
        <v>42181</v>
      </c>
      <c r="G674">
        <v>35.4</v>
      </c>
    </row>
    <row r="675" spans="1:7" x14ac:dyDescent="0.3">
      <c r="A675" s="1">
        <v>17</v>
      </c>
      <c r="B675" s="359">
        <v>42184</v>
      </c>
      <c r="G675">
        <v>24.7</v>
      </c>
    </row>
    <row r="676" spans="1:7" x14ac:dyDescent="0.3">
      <c r="A676" s="1">
        <v>17</v>
      </c>
      <c r="B676" s="360">
        <v>42187</v>
      </c>
      <c r="G676">
        <v>17.7</v>
      </c>
    </row>
    <row r="677" spans="1:7" x14ac:dyDescent="0.3">
      <c r="A677" s="1">
        <v>17</v>
      </c>
      <c r="B677" s="360">
        <v>42188</v>
      </c>
      <c r="G677">
        <v>14.1</v>
      </c>
    </row>
    <row r="678" spans="1:7" x14ac:dyDescent="0.3">
      <c r="A678" s="1">
        <v>17</v>
      </c>
      <c r="B678" s="360">
        <v>42191</v>
      </c>
      <c r="G678">
        <v>25.7</v>
      </c>
    </row>
    <row r="679" spans="1:7" x14ac:dyDescent="0.3">
      <c r="A679" s="1">
        <v>17</v>
      </c>
      <c r="B679" s="360">
        <v>42194</v>
      </c>
      <c r="G679">
        <v>15.9</v>
      </c>
    </row>
    <row r="680" spans="1:7" x14ac:dyDescent="0.3">
      <c r="A680" s="1">
        <v>17</v>
      </c>
      <c r="B680" s="360">
        <v>42195</v>
      </c>
      <c r="G680">
        <v>19.5</v>
      </c>
    </row>
    <row r="681" spans="1:7" x14ac:dyDescent="0.3">
      <c r="A681" s="1">
        <v>17</v>
      </c>
      <c r="B681" s="360">
        <v>42198</v>
      </c>
      <c r="G681">
        <v>30</v>
      </c>
    </row>
    <row r="682" spans="1:7" x14ac:dyDescent="0.3">
      <c r="A682" s="1">
        <v>17</v>
      </c>
      <c r="B682" s="360">
        <v>42200</v>
      </c>
      <c r="G682">
        <v>17.600000000000001</v>
      </c>
    </row>
    <row r="683" spans="1:7" x14ac:dyDescent="0.3">
      <c r="A683" s="1">
        <v>17</v>
      </c>
      <c r="B683" s="360">
        <v>42202</v>
      </c>
      <c r="G683">
        <v>18.600000000000001</v>
      </c>
    </row>
    <row r="684" spans="1:7" x14ac:dyDescent="0.3">
      <c r="A684" s="1">
        <v>17</v>
      </c>
      <c r="B684" s="360">
        <v>42205</v>
      </c>
      <c r="G684">
        <v>32.700000000000003</v>
      </c>
    </row>
    <row r="685" spans="1:7" x14ac:dyDescent="0.3">
      <c r="A685" s="1">
        <v>17</v>
      </c>
      <c r="B685" s="360">
        <v>42207</v>
      </c>
      <c r="G685">
        <v>17.7</v>
      </c>
    </row>
    <row r="686" spans="1:7" x14ac:dyDescent="0.3">
      <c r="A686" s="1">
        <v>17</v>
      </c>
      <c r="B686" s="360">
        <v>42209</v>
      </c>
      <c r="G686">
        <v>17.7</v>
      </c>
    </row>
    <row r="687" spans="1:7" x14ac:dyDescent="0.3">
      <c r="A687" s="1">
        <v>17</v>
      </c>
      <c r="B687" s="360">
        <v>42212</v>
      </c>
      <c r="G687">
        <v>30</v>
      </c>
    </row>
    <row r="688" spans="1:7" x14ac:dyDescent="0.3">
      <c r="A688" s="1">
        <v>17</v>
      </c>
      <c r="B688" s="360">
        <v>42214</v>
      </c>
      <c r="G688">
        <v>19.5</v>
      </c>
    </row>
    <row r="689" spans="1:7" x14ac:dyDescent="0.3">
      <c r="A689" s="1">
        <v>17</v>
      </c>
      <c r="B689" s="360">
        <v>42216</v>
      </c>
      <c r="G689">
        <v>19.5</v>
      </c>
    </row>
    <row r="690" spans="1:7" x14ac:dyDescent="0.3">
      <c r="A690" s="1">
        <v>17</v>
      </c>
      <c r="B690" s="360">
        <v>42219</v>
      </c>
      <c r="G690">
        <v>24.8</v>
      </c>
    </row>
    <row r="691" spans="1:7" x14ac:dyDescent="0.3">
      <c r="A691" s="1">
        <v>17</v>
      </c>
      <c r="B691" s="360">
        <v>42221</v>
      </c>
      <c r="G691">
        <v>17.7</v>
      </c>
    </row>
    <row r="692" spans="1:7" x14ac:dyDescent="0.3">
      <c r="A692" s="1">
        <v>17</v>
      </c>
      <c r="B692" s="360">
        <v>42223</v>
      </c>
      <c r="G692">
        <v>19.5</v>
      </c>
    </row>
    <row r="693" spans="1:7" x14ac:dyDescent="0.3">
      <c r="A693" s="1">
        <v>17</v>
      </c>
      <c r="B693" s="360">
        <v>42226</v>
      </c>
      <c r="G693">
        <v>30</v>
      </c>
    </row>
    <row r="694" spans="1:7" x14ac:dyDescent="0.3">
      <c r="A694" s="1">
        <v>17</v>
      </c>
      <c r="B694" s="360">
        <v>42229</v>
      </c>
      <c r="G694">
        <v>15.9</v>
      </c>
    </row>
    <row r="695" spans="1:7" x14ac:dyDescent="0.3">
      <c r="A695" s="1">
        <v>17</v>
      </c>
      <c r="B695" s="360">
        <v>42230</v>
      </c>
      <c r="G695">
        <v>12.3</v>
      </c>
    </row>
    <row r="696" spans="1:7" x14ac:dyDescent="0.3">
      <c r="A696" s="1">
        <v>17</v>
      </c>
      <c r="B696" s="360">
        <v>42233</v>
      </c>
      <c r="G696">
        <v>21.2</v>
      </c>
    </row>
    <row r="697" spans="1:7" x14ac:dyDescent="0.3">
      <c r="A697" s="1">
        <v>17</v>
      </c>
      <c r="B697" s="360">
        <v>42235</v>
      </c>
      <c r="G697">
        <v>12.3</v>
      </c>
    </row>
    <row r="698" spans="1:7" x14ac:dyDescent="0.3">
      <c r="A698" s="1">
        <v>17</v>
      </c>
      <c r="B698" s="360">
        <v>42237</v>
      </c>
      <c r="G698">
        <v>15.9</v>
      </c>
    </row>
    <row r="699" spans="1:7" x14ac:dyDescent="0.3">
      <c r="A699" s="1">
        <v>17</v>
      </c>
      <c r="B699" s="360">
        <v>42240</v>
      </c>
      <c r="G699">
        <v>24.8</v>
      </c>
    </row>
    <row r="700" spans="1:7" x14ac:dyDescent="0.3">
      <c r="A700" s="1">
        <v>17</v>
      </c>
      <c r="B700" s="360">
        <v>42242</v>
      </c>
      <c r="G700">
        <v>14.1</v>
      </c>
    </row>
    <row r="701" spans="1:7" x14ac:dyDescent="0.3">
      <c r="A701" s="1">
        <v>17</v>
      </c>
      <c r="B701" s="360">
        <v>42244</v>
      </c>
      <c r="G701">
        <v>9.6999999999999993</v>
      </c>
    </row>
    <row r="702" spans="1:7" x14ac:dyDescent="0.3">
      <c r="A702" s="1">
        <v>17</v>
      </c>
      <c r="B702" s="360">
        <v>42247</v>
      </c>
      <c r="G702">
        <v>19.5</v>
      </c>
    </row>
    <row r="703" spans="1:7" x14ac:dyDescent="0.3">
      <c r="A703" s="1">
        <v>17</v>
      </c>
      <c r="B703" s="360">
        <v>42249</v>
      </c>
      <c r="G703">
        <v>12.3</v>
      </c>
    </row>
    <row r="704" spans="1:7" x14ac:dyDescent="0.3">
      <c r="A704" s="1">
        <v>17</v>
      </c>
      <c r="B704" s="359">
        <v>42251</v>
      </c>
      <c r="G704">
        <v>10.6</v>
      </c>
    </row>
    <row r="705" spans="1:7" x14ac:dyDescent="0.3">
      <c r="A705" s="1">
        <v>17</v>
      </c>
      <c r="B705" s="359">
        <v>42254</v>
      </c>
      <c r="G705">
        <v>8.8000000000000007</v>
      </c>
    </row>
    <row r="706" spans="1:7" x14ac:dyDescent="0.3">
      <c r="A706" s="1">
        <v>17</v>
      </c>
      <c r="B706" s="359">
        <v>42258</v>
      </c>
      <c r="G706">
        <v>14.1</v>
      </c>
    </row>
    <row r="707" spans="1:7" x14ac:dyDescent="0.3">
      <c r="A707" s="1">
        <v>18</v>
      </c>
      <c r="B707" s="359">
        <v>42179</v>
      </c>
      <c r="G707">
        <v>25</v>
      </c>
    </row>
    <row r="708" spans="1:7" x14ac:dyDescent="0.3">
      <c r="A708" s="1">
        <v>18</v>
      </c>
      <c r="B708" s="359">
        <v>42181</v>
      </c>
      <c r="G708">
        <v>12.5</v>
      </c>
    </row>
    <row r="709" spans="1:7" x14ac:dyDescent="0.3">
      <c r="A709" s="1">
        <v>18</v>
      </c>
      <c r="B709" s="359">
        <v>42184</v>
      </c>
      <c r="G709">
        <v>12.5</v>
      </c>
    </row>
    <row r="710" spans="1:7" x14ac:dyDescent="0.3">
      <c r="A710" s="1">
        <v>18</v>
      </c>
      <c r="B710" s="359">
        <v>42186</v>
      </c>
      <c r="G710">
        <v>7.5</v>
      </c>
    </row>
    <row r="711" spans="1:7" x14ac:dyDescent="0.3">
      <c r="A711" s="1">
        <v>18</v>
      </c>
      <c r="B711" s="359">
        <v>42191</v>
      </c>
      <c r="G711">
        <v>16.2</v>
      </c>
    </row>
    <row r="712" spans="1:7" x14ac:dyDescent="0.3">
      <c r="A712" s="1">
        <v>18</v>
      </c>
      <c r="B712" s="359">
        <v>42195</v>
      </c>
      <c r="G712">
        <v>19.600000000000001</v>
      </c>
    </row>
    <row r="713" spans="1:7" x14ac:dyDescent="0.3">
      <c r="A713" s="1">
        <v>18</v>
      </c>
      <c r="B713" s="359">
        <v>42198</v>
      </c>
      <c r="G713">
        <v>15.6</v>
      </c>
    </row>
    <row r="714" spans="1:7" x14ac:dyDescent="0.3">
      <c r="A714" s="1">
        <v>18</v>
      </c>
      <c r="B714" s="359">
        <v>42200</v>
      </c>
      <c r="G714">
        <v>11.8</v>
      </c>
    </row>
    <row r="715" spans="1:7" x14ac:dyDescent="0.3">
      <c r="A715" s="1">
        <v>18</v>
      </c>
      <c r="B715" s="359">
        <v>42202</v>
      </c>
      <c r="G715">
        <v>12.7</v>
      </c>
    </row>
    <row r="716" spans="1:7" x14ac:dyDescent="0.3">
      <c r="A716" s="1">
        <v>18</v>
      </c>
      <c r="B716" s="359">
        <v>42205</v>
      </c>
      <c r="G716">
        <v>21.6</v>
      </c>
    </row>
    <row r="717" spans="1:7" x14ac:dyDescent="0.3">
      <c r="A717" s="1">
        <v>18</v>
      </c>
      <c r="B717" s="359">
        <v>42207</v>
      </c>
      <c r="G717">
        <v>15.7</v>
      </c>
    </row>
    <row r="718" spans="1:7" x14ac:dyDescent="0.3">
      <c r="A718" s="1">
        <v>18</v>
      </c>
      <c r="B718" s="360">
        <v>42209</v>
      </c>
      <c r="G718">
        <v>17.7</v>
      </c>
    </row>
    <row r="719" spans="1:7" x14ac:dyDescent="0.3">
      <c r="A719" s="1">
        <v>18</v>
      </c>
      <c r="B719" s="360">
        <v>42212</v>
      </c>
      <c r="G719">
        <v>25.5</v>
      </c>
    </row>
    <row r="720" spans="1:7" x14ac:dyDescent="0.3">
      <c r="A720" s="1">
        <v>18</v>
      </c>
      <c r="B720" s="360">
        <v>42214</v>
      </c>
      <c r="G720">
        <v>19.600000000000001</v>
      </c>
    </row>
    <row r="721" spans="1:7" x14ac:dyDescent="0.3">
      <c r="A721" s="1">
        <v>18</v>
      </c>
      <c r="B721" s="360">
        <v>42216</v>
      </c>
      <c r="G721">
        <v>19.600000000000001</v>
      </c>
    </row>
    <row r="722" spans="1:7" x14ac:dyDescent="0.3">
      <c r="A722" s="1">
        <v>18</v>
      </c>
      <c r="B722" s="360">
        <v>42219</v>
      </c>
      <c r="G722">
        <v>21.5</v>
      </c>
    </row>
    <row r="723" spans="1:7" x14ac:dyDescent="0.3">
      <c r="A723" s="1">
        <v>18</v>
      </c>
      <c r="B723" s="360">
        <v>42221</v>
      </c>
      <c r="G723">
        <v>13.7</v>
      </c>
    </row>
    <row r="724" spans="1:7" x14ac:dyDescent="0.3">
      <c r="A724" s="1">
        <v>18</v>
      </c>
      <c r="B724" s="360">
        <v>42223</v>
      </c>
      <c r="G724">
        <v>15.7</v>
      </c>
    </row>
    <row r="725" spans="1:7" x14ac:dyDescent="0.3">
      <c r="A725" s="1">
        <v>18</v>
      </c>
      <c r="B725" s="360">
        <v>42226</v>
      </c>
      <c r="G725">
        <v>25.5</v>
      </c>
    </row>
    <row r="726" spans="1:7" x14ac:dyDescent="0.3">
      <c r="A726" s="1">
        <v>18</v>
      </c>
      <c r="B726" s="360">
        <v>42229</v>
      </c>
      <c r="G726">
        <v>15.7</v>
      </c>
    </row>
    <row r="727" spans="1:7" x14ac:dyDescent="0.3">
      <c r="A727" s="1">
        <v>18</v>
      </c>
      <c r="B727" s="360">
        <v>42230</v>
      </c>
      <c r="G727">
        <v>11.7</v>
      </c>
    </row>
    <row r="728" spans="1:7" x14ac:dyDescent="0.3">
      <c r="A728" s="1">
        <v>18</v>
      </c>
      <c r="B728" s="360">
        <v>42233</v>
      </c>
      <c r="G728">
        <v>21.6</v>
      </c>
    </row>
    <row r="729" spans="1:7" x14ac:dyDescent="0.3">
      <c r="A729" s="1">
        <v>18</v>
      </c>
      <c r="B729" s="360">
        <v>42235</v>
      </c>
      <c r="G729">
        <v>13.7</v>
      </c>
    </row>
    <row r="730" spans="1:7" x14ac:dyDescent="0.3">
      <c r="A730" s="1">
        <v>18</v>
      </c>
      <c r="B730" s="360">
        <v>42237</v>
      </c>
      <c r="G730">
        <v>17.600000000000001</v>
      </c>
    </row>
    <row r="731" spans="1:7" x14ac:dyDescent="0.3">
      <c r="A731" s="1">
        <v>18</v>
      </c>
      <c r="B731" s="360">
        <v>42240</v>
      </c>
      <c r="G731">
        <v>25.5</v>
      </c>
    </row>
    <row r="732" spans="1:7" x14ac:dyDescent="0.3">
      <c r="A732" s="1">
        <v>18</v>
      </c>
      <c r="B732" s="360">
        <v>42242</v>
      </c>
      <c r="G732">
        <v>17.600000000000001</v>
      </c>
    </row>
    <row r="733" spans="1:7" x14ac:dyDescent="0.3">
      <c r="A733" s="1">
        <v>18</v>
      </c>
      <c r="B733" s="360">
        <v>42244</v>
      </c>
      <c r="G733">
        <v>14.7</v>
      </c>
    </row>
    <row r="734" spans="1:7" x14ac:dyDescent="0.3">
      <c r="A734" s="1">
        <v>18</v>
      </c>
      <c r="B734" s="360">
        <v>42247</v>
      </c>
      <c r="G734">
        <v>29.4</v>
      </c>
    </row>
    <row r="735" spans="1:7" x14ac:dyDescent="0.3">
      <c r="A735" s="1">
        <v>18</v>
      </c>
      <c r="B735" s="360">
        <v>42249</v>
      </c>
      <c r="G735">
        <v>17.600000000000001</v>
      </c>
    </row>
    <row r="736" spans="1:7" x14ac:dyDescent="0.3">
      <c r="A736" s="1">
        <v>18</v>
      </c>
      <c r="B736" s="360">
        <v>42251</v>
      </c>
      <c r="G736">
        <v>15.7</v>
      </c>
    </row>
    <row r="737" spans="1:7" x14ac:dyDescent="0.3">
      <c r="A737" s="1">
        <v>18</v>
      </c>
      <c r="B737" s="360">
        <v>42254</v>
      </c>
      <c r="G737">
        <v>12.7</v>
      </c>
    </row>
    <row r="738" spans="1:7" x14ac:dyDescent="0.3">
      <c r="A738" s="1">
        <v>18</v>
      </c>
      <c r="B738" s="360">
        <v>42258</v>
      </c>
      <c r="G738">
        <v>19.600000000000001</v>
      </c>
    </row>
    <row r="739" spans="1:7" x14ac:dyDescent="0.3">
      <c r="A739" s="1">
        <v>18</v>
      </c>
      <c r="B739" s="360">
        <v>42263</v>
      </c>
      <c r="G739">
        <v>19.600000000000001</v>
      </c>
    </row>
    <row r="740" spans="1:7" x14ac:dyDescent="0.3">
      <c r="A740" s="1">
        <v>18</v>
      </c>
      <c r="B740" s="360">
        <v>42265</v>
      </c>
      <c r="G740">
        <v>29.4</v>
      </c>
    </row>
    <row r="741" spans="1:7" x14ac:dyDescent="0.3">
      <c r="A741">
        <v>19</v>
      </c>
      <c r="B741" s="359">
        <v>42128</v>
      </c>
      <c r="G741" s="1">
        <v>25</v>
      </c>
    </row>
    <row r="742" spans="1:7" x14ac:dyDescent="0.3">
      <c r="A742">
        <v>19</v>
      </c>
      <c r="B742" s="360">
        <v>42132</v>
      </c>
      <c r="C742" s="1"/>
      <c r="E742" s="20"/>
      <c r="F742" s="12"/>
      <c r="G742" s="1">
        <v>7.5</v>
      </c>
    </row>
    <row r="743" spans="1:7" x14ac:dyDescent="0.3">
      <c r="A743">
        <v>19</v>
      </c>
      <c r="B743" s="360">
        <v>42136</v>
      </c>
      <c r="C743" s="1"/>
      <c r="E743" s="20"/>
      <c r="F743" s="12"/>
      <c r="G743" s="1">
        <v>15</v>
      </c>
    </row>
    <row r="744" spans="1:7" x14ac:dyDescent="0.3">
      <c r="A744">
        <v>19</v>
      </c>
      <c r="B744" s="360">
        <v>42137</v>
      </c>
      <c r="C744" s="1"/>
      <c r="E744" s="20"/>
      <c r="F744" s="12"/>
      <c r="G744" s="1">
        <v>7.5</v>
      </c>
    </row>
    <row r="745" spans="1:7" x14ac:dyDescent="0.3">
      <c r="A745">
        <v>19</v>
      </c>
      <c r="B745" s="360">
        <v>42146</v>
      </c>
      <c r="C745" s="1"/>
      <c r="D745" s="22"/>
      <c r="E745" s="20"/>
      <c r="F745" s="12"/>
      <c r="G745" s="1">
        <v>7.5</v>
      </c>
    </row>
    <row r="746" spans="1:7" x14ac:dyDescent="0.3">
      <c r="A746">
        <v>19</v>
      </c>
      <c r="B746" s="360">
        <v>42152</v>
      </c>
      <c r="C746" s="1"/>
      <c r="D746" s="22"/>
      <c r="E746" s="20"/>
      <c r="F746" s="12"/>
      <c r="G746" s="1">
        <v>21.2</v>
      </c>
    </row>
    <row r="747" spans="1:7" x14ac:dyDescent="0.3">
      <c r="A747">
        <v>19</v>
      </c>
      <c r="B747" s="360">
        <v>42158</v>
      </c>
      <c r="C747" s="1"/>
      <c r="D747" s="22"/>
      <c r="E747" s="20"/>
      <c r="F747" s="12"/>
      <c r="G747" s="1">
        <v>12.7</v>
      </c>
    </row>
    <row r="748" spans="1:7" x14ac:dyDescent="0.3">
      <c r="A748">
        <v>19</v>
      </c>
      <c r="B748" s="360">
        <v>42160</v>
      </c>
      <c r="C748" s="1"/>
      <c r="D748" s="22"/>
      <c r="E748" s="20"/>
      <c r="F748" s="12"/>
      <c r="G748" s="1">
        <v>10</v>
      </c>
    </row>
    <row r="749" spans="1:7" x14ac:dyDescent="0.3">
      <c r="A749">
        <v>19</v>
      </c>
      <c r="B749" s="360">
        <v>42163</v>
      </c>
      <c r="C749" s="1"/>
      <c r="D749" s="22"/>
      <c r="E749" s="20"/>
      <c r="F749" s="12"/>
      <c r="G749" s="1">
        <v>10.199999999999999</v>
      </c>
    </row>
    <row r="750" spans="1:7" x14ac:dyDescent="0.3">
      <c r="A750">
        <v>19</v>
      </c>
      <c r="B750" s="360">
        <v>42164</v>
      </c>
      <c r="C750" s="1"/>
      <c r="D750" s="22"/>
      <c r="E750" s="20"/>
      <c r="F750" s="12"/>
      <c r="G750" s="1">
        <v>7.8</v>
      </c>
    </row>
    <row r="751" spans="1:7" x14ac:dyDescent="0.3">
      <c r="A751">
        <v>19</v>
      </c>
      <c r="B751" s="360">
        <v>42167</v>
      </c>
      <c r="C751" s="1"/>
      <c r="D751" s="22"/>
      <c r="E751" s="20"/>
      <c r="F751" s="12"/>
      <c r="G751" s="1">
        <v>23.5</v>
      </c>
    </row>
    <row r="752" spans="1:7" x14ac:dyDescent="0.3">
      <c r="A752">
        <v>19</v>
      </c>
      <c r="B752" s="360">
        <v>42171</v>
      </c>
      <c r="C752" s="1"/>
      <c r="D752" s="22"/>
      <c r="E752" s="20"/>
      <c r="F752" s="12"/>
      <c r="G752" s="1">
        <v>23.5</v>
      </c>
    </row>
    <row r="753" spans="1:7" x14ac:dyDescent="0.3">
      <c r="A753">
        <v>19</v>
      </c>
      <c r="B753" s="360">
        <v>42174</v>
      </c>
      <c r="C753" s="1"/>
      <c r="D753" s="22"/>
      <c r="E753" s="20"/>
      <c r="F753" s="12"/>
      <c r="G753" s="1">
        <v>9.8000000000000007</v>
      </c>
    </row>
    <row r="754" spans="1:7" x14ac:dyDescent="0.3">
      <c r="A754">
        <v>19</v>
      </c>
      <c r="B754" s="360">
        <v>42177</v>
      </c>
      <c r="C754" s="1"/>
      <c r="D754" s="22"/>
      <c r="E754" s="20"/>
      <c r="F754" s="12"/>
      <c r="G754" s="1">
        <v>19.600000000000001</v>
      </c>
    </row>
    <row r="755" spans="1:7" x14ac:dyDescent="0.3">
      <c r="A755">
        <v>19</v>
      </c>
      <c r="B755" s="360">
        <v>42181</v>
      </c>
      <c r="C755" s="1"/>
      <c r="D755" s="22"/>
      <c r="E755" s="20"/>
      <c r="F755" s="12"/>
      <c r="G755" s="1">
        <v>39.200000000000003</v>
      </c>
    </row>
    <row r="756" spans="1:7" x14ac:dyDescent="0.3">
      <c r="A756">
        <v>19</v>
      </c>
      <c r="B756" s="360">
        <v>42184</v>
      </c>
      <c r="C756" s="1"/>
      <c r="D756" s="22"/>
      <c r="E756" s="20"/>
      <c r="F756" s="12"/>
      <c r="G756" s="1">
        <v>29.4</v>
      </c>
    </row>
    <row r="757" spans="1:7" x14ac:dyDescent="0.3">
      <c r="A757">
        <v>19</v>
      </c>
      <c r="B757" s="360">
        <v>42187</v>
      </c>
      <c r="C757" s="1"/>
      <c r="D757" s="22"/>
      <c r="E757" s="20"/>
      <c r="F757" s="12"/>
      <c r="G757" s="1">
        <v>19.600000000000001</v>
      </c>
    </row>
    <row r="758" spans="1:7" x14ac:dyDescent="0.3">
      <c r="A758">
        <v>19</v>
      </c>
      <c r="B758" s="360">
        <v>42188</v>
      </c>
      <c r="C758" s="1"/>
      <c r="D758" s="22"/>
      <c r="E758" s="20"/>
      <c r="F758" s="12"/>
      <c r="G758" s="1">
        <v>19.600000000000001</v>
      </c>
    </row>
    <row r="759" spans="1:7" x14ac:dyDescent="0.3">
      <c r="A759">
        <v>19</v>
      </c>
      <c r="B759" s="360">
        <v>42191</v>
      </c>
      <c r="C759" s="1"/>
      <c r="D759" s="22"/>
      <c r="E759" s="20"/>
      <c r="F759" s="12"/>
      <c r="G759" s="1">
        <v>30.4</v>
      </c>
    </row>
    <row r="760" spans="1:7" x14ac:dyDescent="0.3">
      <c r="A760">
        <v>19</v>
      </c>
      <c r="B760" s="360">
        <v>42194</v>
      </c>
      <c r="C760" s="1"/>
      <c r="D760" s="22"/>
      <c r="E760" s="20"/>
      <c r="F760" s="12"/>
      <c r="G760" s="1">
        <v>19.600000000000001</v>
      </c>
    </row>
    <row r="761" spans="1:7" x14ac:dyDescent="0.3">
      <c r="A761">
        <v>19</v>
      </c>
      <c r="B761" s="360">
        <v>42195</v>
      </c>
      <c r="C761" s="1"/>
      <c r="D761" s="22"/>
      <c r="E761" s="20"/>
      <c r="F761" s="12"/>
      <c r="G761" s="1">
        <v>19.600000000000001</v>
      </c>
    </row>
    <row r="762" spans="1:7" x14ac:dyDescent="0.3">
      <c r="A762">
        <v>19</v>
      </c>
      <c r="B762" s="360">
        <v>42198</v>
      </c>
      <c r="C762" s="1"/>
      <c r="D762" s="22"/>
      <c r="E762" s="20"/>
      <c r="F762" s="12"/>
      <c r="G762" s="1">
        <v>29.4</v>
      </c>
    </row>
    <row r="763" spans="1:7" x14ac:dyDescent="0.3">
      <c r="A763">
        <v>19</v>
      </c>
      <c r="B763" s="360">
        <v>42200</v>
      </c>
      <c r="C763" s="1"/>
      <c r="D763" s="22"/>
      <c r="E763" s="20"/>
      <c r="F763" s="12"/>
      <c r="G763" s="1">
        <v>17.600000000000001</v>
      </c>
    </row>
    <row r="764" spans="1:7" x14ac:dyDescent="0.3">
      <c r="A764">
        <v>19</v>
      </c>
      <c r="B764" s="360">
        <v>42202</v>
      </c>
      <c r="C764" s="1"/>
      <c r="D764" s="22"/>
      <c r="E764" s="20"/>
      <c r="F764" s="12"/>
      <c r="G764" s="1">
        <v>18.600000000000001</v>
      </c>
    </row>
    <row r="765" spans="1:7" x14ac:dyDescent="0.3">
      <c r="A765">
        <v>19</v>
      </c>
      <c r="B765" s="360">
        <v>42205</v>
      </c>
      <c r="C765" s="1"/>
      <c r="D765" s="22"/>
      <c r="E765" s="20"/>
      <c r="F765" s="12"/>
      <c r="G765" s="1">
        <v>33.299999999999997</v>
      </c>
    </row>
    <row r="766" spans="1:7" x14ac:dyDescent="0.3">
      <c r="A766">
        <v>19</v>
      </c>
      <c r="B766" s="360">
        <v>42207</v>
      </c>
      <c r="C766" s="1"/>
      <c r="D766" s="22"/>
      <c r="E766" s="20"/>
      <c r="F766" s="12"/>
      <c r="G766" s="1">
        <v>17.600000000000001</v>
      </c>
    </row>
    <row r="767" spans="1:7" x14ac:dyDescent="0.3">
      <c r="A767">
        <v>19</v>
      </c>
      <c r="B767" s="360">
        <v>42209</v>
      </c>
      <c r="C767" s="1"/>
      <c r="D767" s="22"/>
      <c r="E767" s="20"/>
      <c r="F767" s="12"/>
      <c r="G767" s="1">
        <v>17.600000000000001</v>
      </c>
    </row>
    <row r="768" spans="1:7" x14ac:dyDescent="0.3">
      <c r="A768">
        <v>19</v>
      </c>
      <c r="B768" s="360">
        <v>42212</v>
      </c>
      <c r="C768" s="1"/>
      <c r="D768" s="22"/>
      <c r="E768" s="20"/>
      <c r="F768" s="12"/>
      <c r="G768" s="1">
        <v>29.4</v>
      </c>
    </row>
    <row r="769" spans="1:7" x14ac:dyDescent="0.3">
      <c r="A769">
        <v>19</v>
      </c>
      <c r="B769" s="360">
        <v>42214</v>
      </c>
      <c r="C769" s="1"/>
      <c r="D769" s="22"/>
      <c r="E769" s="20"/>
      <c r="F769" s="12"/>
      <c r="G769" s="1">
        <v>19.600000000000001</v>
      </c>
    </row>
    <row r="770" spans="1:7" x14ac:dyDescent="0.3">
      <c r="A770">
        <v>19</v>
      </c>
      <c r="B770" s="360">
        <v>42216</v>
      </c>
      <c r="C770" s="1"/>
      <c r="D770" s="22"/>
      <c r="E770" s="20"/>
      <c r="F770" s="12"/>
      <c r="G770" s="1">
        <v>19.600000000000001</v>
      </c>
    </row>
    <row r="771" spans="1:7" x14ac:dyDescent="0.3">
      <c r="A771">
        <v>19</v>
      </c>
      <c r="B771" s="360">
        <v>42219</v>
      </c>
      <c r="C771" s="1"/>
      <c r="D771" s="22"/>
      <c r="E771" s="20"/>
      <c r="F771" s="12"/>
      <c r="G771" s="1">
        <v>25.4</v>
      </c>
    </row>
    <row r="772" spans="1:7" x14ac:dyDescent="0.3">
      <c r="A772">
        <v>19</v>
      </c>
      <c r="B772" s="360">
        <v>42221</v>
      </c>
      <c r="C772" s="1"/>
      <c r="D772" s="22"/>
      <c r="E772" s="20"/>
      <c r="F772" s="12"/>
      <c r="G772" s="1">
        <v>17.600000000000001</v>
      </c>
    </row>
    <row r="773" spans="1:7" x14ac:dyDescent="0.3">
      <c r="A773">
        <v>19</v>
      </c>
      <c r="B773" s="360">
        <v>42223</v>
      </c>
      <c r="C773" s="1"/>
      <c r="D773" s="22"/>
      <c r="E773" s="20"/>
      <c r="F773" s="12"/>
      <c r="G773" s="1">
        <v>19.600000000000001</v>
      </c>
    </row>
    <row r="774" spans="1:7" x14ac:dyDescent="0.3">
      <c r="A774">
        <v>19</v>
      </c>
      <c r="B774" s="360">
        <v>42226</v>
      </c>
      <c r="C774" s="1"/>
      <c r="D774" s="22"/>
      <c r="E774" s="20"/>
      <c r="F774" s="12"/>
      <c r="G774" s="1">
        <v>29.4</v>
      </c>
    </row>
    <row r="775" spans="1:7" x14ac:dyDescent="0.3">
      <c r="A775">
        <v>19</v>
      </c>
      <c r="B775" s="360">
        <v>42229</v>
      </c>
      <c r="C775" s="1"/>
      <c r="D775" s="22"/>
      <c r="E775" s="20"/>
      <c r="F775" s="12"/>
      <c r="G775" s="1">
        <v>15.7</v>
      </c>
    </row>
    <row r="776" spans="1:7" x14ac:dyDescent="0.3">
      <c r="A776">
        <v>19</v>
      </c>
      <c r="B776" s="360">
        <v>42230</v>
      </c>
      <c r="C776" s="1"/>
      <c r="D776" s="22"/>
      <c r="E776" s="20"/>
      <c r="F776" s="12"/>
      <c r="G776" s="1">
        <v>11.7</v>
      </c>
    </row>
    <row r="777" spans="1:7" x14ac:dyDescent="0.3">
      <c r="A777">
        <v>19</v>
      </c>
      <c r="B777" s="360">
        <v>42233</v>
      </c>
      <c r="C777" s="1"/>
      <c r="D777" s="22"/>
      <c r="E777" s="20"/>
      <c r="F777" s="12"/>
      <c r="G777" s="1">
        <v>17.600000000000001</v>
      </c>
    </row>
    <row r="778" spans="1:7" x14ac:dyDescent="0.3">
      <c r="A778">
        <v>19</v>
      </c>
      <c r="B778" s="360">
        <v>42235</v>
      </c>
      <c r="C778" s="1"/>
      <c r="D778" s="22"/>
      <c r="E778" s="20"/>
      <c r="F778" s="12"/>
      <c r="G778" s="1">
        <v>7.8</v>
      </c>
    </row>
    <row r="779" spans="1:7" x14ac:dyDescent="0.3">
      <c r="A779">
        <v>19</v>
      </c>
      <c r="B779" s="360">
        <v>42237</v>
      </c>
      <c r="C779" s="1"/>
      <c r="D779" s="22"/>
      <c r="E779" s="20"/>
      <c r="F779" s="12"/>
      <c r="G779" s="1">
        <v>9.8000000000000007</v>
      </c>
    </row>
    <row r="780" spans="1:7" x14ac:dyDescent="0.3">
      <c r="A780">
        <v>19</v>
      </c>
      <c r="B780" s="360">
        <v>42240</v>
      </c>
      <c r="C780" s="1"/>
      <c r="D780" s="22"/>
      <c r="E780" s="20"/>
      <c r="F780" s="12"/>
      <c r="G780" s="1">
        <v>15.7</v>
      </c>
    </row>
    <row r="781" spans="1:7" x14ac:dyDescent="0.3">
      <c r="A781">
        <v>19</v>
      </c>
      <c r="B781" s="360">
        <v>42242</v>
      </c>
      <c r="C781" s="1"/>
      <c r="D781" s="22"/>
      <c r="E781" s="20"/>
      <c r="F781" s="12"/>
      <c r="G781" s="1">
        <v>11.7</v>
      </c>
    </row>
    <row r="782" spans="1:7" x14ac:dyDescent="0.3">
      <c r="A782">
        <v>19</v>
      </c>
      <c r="B782" s="360">
        <v>42244</v>
      </c>
      <c r="C782" s="1"/>
      <c r="D782" s="22"/>
      <c r="E782" s="20"/>
      <c r="F782" s="12"/>
      <c r="G782" s="1">
        <v>9.8000000000000007</v>
      </c>
    </row>
    <row r="783" spans="1:7" x14ac:dyDescent="0.3">
      <c r="A783">
        <v>19</v>
      </c>
      <c r="B783" s="360">
        <v>42247</v>
      </c>
      <c r="C783" s="1"/>
      <c r="D783" s="22"/>
      <c r="E783" s="20"/>
      <c r="F783" s="12"/>
      <c r="G783" s="1">
        <v>19.600000000000001</v>
      </c>
    </row>
    <row r="784" spans="1:7" x14ac:dyDescent="0.3">
      <c r="A784">
        <v>19</v>
      </c>
      <c r="B784" s="360">
        <v>42249</v>
      </c>
      <c r="C784" s="1"/>
      <c r="D784" s="22"/>
      <c r="E784" s="20"/>
      <c r="F784" s="12"/>
      <c r="G784" s="1">
        <v>11.7</v>
      </c>
    </row>
    <row r="785" spans="1:7" x14ac:dyDescent="0.3">
      <c r="A785">
        <v>19</v>
      </c>
      <c r="B785" s="360">
        <v>42251</v>
      </c>
      <c r="C785" s="1"/>
      <c r="D785" s="22"/>
      <c r="E785" s="20"/>
      <c r="F785" s="12"/>
      <c r="G785" s="1">
        <v>9.8000000000000007</v>
      </c>
    </row>
    <row r="786" spans="1:7" x14ac:dyDescent="0.3">
      <c r="A786" s="1">
        <v>20</v>
      </c>
      <c r="B786" s="359">
        <v>42132</v>
      </c>
      <c r="G786">
        <v>18.7</v>
      </c>
    </row>
    <row r="787" spans="1:7" x14ac:dyDescent="0.3">
      <c r="A787" s="1">
        <v>20</v>
      </c>
      <c r="B787" s="359">
        <v>42146</v>
      </c>
      <c r="G787">
        <v>25</v>
      </c>
    </row>
    <row r="788" spans="1:7" x14ac:dyDescent="0.3">
      <c r="A788" s="1">
        <v>20</v>
      </c>
      <c r="B788" s="359">
        <v>42149</v>
      </c>
      <c r="G788">
        <v>12.5</v>
      </c>
    </row>
    <row r="789" spans="1:7" x14ac:dyDescent="0.3">
      <c r="A789" s="1">
        <v>20</v>
      </c>
      <c r="B789" s="359">
        <v>42153</v>
      </c>
      <c r="G789">
        <v>6.3</v>
      </c>
    </row>
    <row r="790" spans="1:7" x14ac:dyDescent="0.3">
      <c r="A790" s="1">
        <v>20</v>
      </c>
      <c r="B790" s="359">
        <v>42158</v>
      </c>
      <c r="G790">
        <v>11.2</v>
      </c>
    </row>
    <row r="791" spans="1:7" x14ac:dyDescent="0.3">
      <c r="A791" s="1">
        <v>20</v>
      </c>
      <c r="B791" s="359">
        <v>42160</v>
      </c>
      <c r="G791">
        <v>7.5</v>
      </c>
    </row>
    <row r="792" spans="1:7" x14ac:dyDescent="0.3">
      <c r="A792" s="1">
        <v>20</v>
      </c>
      <c r="B792" s="359">
        <v>42163</v>
      </c>
      <c r="G792">
        <v>8</v>
      </c>
    </row>
    <row r="793" spans="1:7" x14ac:dyDescent="0.3">
      <c r="A793" s="1">
        <v>20</v>
      </c>
      <c r="B793" s="359">
        <v>42167</v>
      </c>
      <c r="G793">
        <v>11.5</v>
      </c>
    </row>
    <row r="794" spans="1:7" x14ac:dyDescent="0.3">
      <c r="A794" s="1">
        <v>20</v>
      </c>
      <c r="B794" s="359">
        <v>42171</v>
      </c>
      <c r="G794">
        <v>18.600000000000001</v>
      </c>
    </row>
    <row r="795" spans="1:7" x14ac:dyDescent="0.3">
      <c r="A795" s="1">
        <v>20</v>
      </c>
      <c r="B795" s="359">
        <v>42174</v>
      </c>
      <c r="G795">
        <v>8</v>
      </c>
    </row>
    <row r="796" spans="1:7" x14ac:dyDescent="0.3">
      <c r="A796" s="1">
        <v>20</v>
      </c>
      <c r="B796" s="359">
        <v>42177</v>
      </c>
      <c r="G796">
        <v>15.9</v>
      </c>
    </row>
    <row r="797" spans="1:7" x14ac:dyDescent="0.3">
      <c r="A797" s="1">
        <v>20</v>
      </c>
      <c r="B797" s="359">
        <v>42181</v>
      </c>
      <c r="G797">
        <v>35.4</v>
      </c>
    </row>
    <row r="798" spans="1:7" x14ac:dyDescent="0.3">
      <c r="A798" s="1">
        <v>20</v>
      </c>
      <c r="B798" s="359">
        <v>42184</v>
      </c>
      <c r="G798">
        <v>24.7</v>
      </c>
    </row>
    <row r="799" spans="1:7" x14ac:dyDescent="0.3">
      <c r="A799" s="1">
        <v>20</v>
      </c>
      <c r="B799" s="360">
        <v>42187</v>
      </c>
      <c r="G799">
        <v>17.7</v>
      </c>
    </row>
    <row r="800" spans="1:7" x14ac:dyDescent="0.3">
      <c r="A800" s="1">
        <v>20</v>
      </c>
      <c r="B800" s="360">
        <v>42188</v>
      </c>
      <c r="G800">
        <v>14.1</v>
      </c>
    </row>
    <row r="801" spans="1:7" x14ac:dyDescent="0.3">
      <c r="A801" s="1">
        <v>20</v>
      </c>
      <c r="B801" s="360">
        <v>42191</v>
      </c>
      <c r="G801">
        <v>25.7</v>
      </c>
    </row>
    <row r="802" spans="1:7" x14ac:dyDescent="0.3">
      <c r="A802" s="1">
        <v>20</v>
      </c>
      <c r="B802" s="360">
        <v>42194</v>
      </c>
      <c r="G802">
        <v>15.9</v>
      </c>
    </row>
    <row r="803" spans="1:7" x14ac:dyDescent="0.3">
      <c r="A803" s="1">
        <v>20</v>
      </c>
      <c r="B803" s="360">
        <v>42195</v>
      </c>
      <c r="G803">
        <v>19.5</v>
      </c>
    </row>
    <row r="804" spans="1:7" x14ac:dyDescent="0.3">
      <c r="A804" s="1">
        <v>20</v>
      </c>
      <c r="B804" s="360">
        <v>42198</v>
      </c>
      <c r="G804">
        <v>30</v>
      </c>
    </row>
    <row r="805" spans="1:7" x14ac:dyDescent="0.3">
      <c r="A805" s="1">
        <v>20</v>
      </c>
      <c r="B805" s="360">
        <v>42200</v>
      </c>
      <c r="G805">
        <v>17.600000000000001</v>
      </c>
    </row>
    <row r="806" spans="1:7" x14ac:dyDescent="0.3">
      <c r="A806" s="1">
        <v>20</v>
      </c>
      <c r="B806" s="360">
        <v>42202</v>
      </c>
      <c r="G806">
        <v>18.600000000000001</v>
      </c>
    </row>
    <row r="807" spans="1:7" x14ac:dyDescent="0.3">
      <c r="A807" s="1">
        <v>20</v>
      </c>
      <c r="B807" s="360">
        <v>42205</v>
      </c>
      <c r="G807">
        <v>32.700000000000003</v>
      </c>
    </row>
    <row r="808" spans="1:7" x14ac:dyDescent="0.3">
      <c r="A808" s="1">
        <v>20</v>
      </c>
      <c r="B808" s="360">
        <v>42207</v>
      </c>
      <c r="G808">
        <v>17.7</v>
      </c>
    </row>
    <row r="809" spans="1:7" x14ac:dyDescent="0.3">
      <c r="A809" s="1">
        <v>20</v>
      </c>
      <c r="B809" s="360">
        <v>42209</v>
      </c>
      <c r="G809">
        <v>17.7</v>
      </c>
    </row>
    <row r="810" spans="1:7" x14ac:dyDescent="0.3">
      <c r="A810" s="1">
        <v>20</v>
      </c>
      <c r="B810" s="360">
        <v>42212</v>
      </c>
      <c r="G810">
        <v>30</v>
      </c>
    </row>
    <row r="811" spans="1:7" x14ac:dyDescent="0.3">
      <c r="A811" s="1">
        <v>20</v>
      </c>
      <c r="B811" s="360">
        <v>42214</v>
      </c>
      <c r="G811">
        <v>19.5</v>
      </c>
    </row>
    <row r="812" spans="1:7" x14ac:dyDescent="0.3">
      <c r="A812" s="1">
        <v>20</v>
      </c>
      <c r="B812" s="360">
        <v>42216</v>
      </c>
      <c r="G812">
        <v>19.5</v>
      </c>
    </row>
    <row r="813" spans="1:7" x14ac:dyDescent="0.3">
      <c r="A813" s="1">
        <v>20</v>
      </c>
      <c r="B813" s="360">
        <v>42219</v>
      </c>
      <c r="G813">
        <v>24.8</v>
      </c>
    </row>
    <row r="814" spans="1:7" x14ac:dyDescent="0.3">
      <c r="A814" s="1">
        <v>20</v>
      </c>
      <c r="B814" s="360">
        <v>42221</v>
      </c>
      <c r="G814">
        <v>17.7</v>
      </c>
    </row>
    <row r="815" spans="1:7" x14ac:dyDescent="0.3">
      <c r="A815" s="1">
        <v>20</v>
      </c>
      <c r="B815" s="360">
        <v>42223</v>
      </c>
      <c r="G815">
        <v>19.5</v>
      </c>
    </row>
    <row r="816" spans="1:7" x14ac:dyDescent="0.3">
      <c r="A816" s="1">
        <v>20</v>
      </c>
      <c r="B816" s="360">
        <v>42226</v>
      </c>
      <c r="G816">
        <v>30</v>
      </c>
    </row>
    <row r="817" spans="1:7" x14ac:dyDescent="0.3">
      <c r="A817" s="1">
        <v>20</v>
      </c>
      <c r="B817" s="360">
        <v>42229</v>
      </c>
      <c r="G817">
        <v>15.9</v>
      </c>
    </row>
    <row r="818" spans="1:7" x14ac:dyDescent="0.3">
      <c r="A818" s="1">
        <v>20</v>
      </c>
      <c r="B818" s="360">
        <v>42230</v>
      </c>
      <c r="G818">
        <v>12.3</v>
      </c>
    </row>
    <row r="819" spans="1:7" x14ac:dyDescent="0.3">
      <c r="A819" s="1">
        <v>20</v>
      </c>
      <c r="B819" s="360">
        <v>42233</v>
      </c>
      <c r="G819">
        <v>21.2</v>
      </c>
    </row>
    <row r="820" spans="1:7" x14ac:dyDescent="0.3">
      <c r="A820" s="1">
        <v>20</v>
      </c>
      <c r="B820" s="360">
        <v>42235</v>
      </c>
      <c r="G820">
        <v>12.3</v>
      </c>
    </row>
    <row r="821" spans="1:7" x14ac:dyDescent="0.3">
      <c r="A821" s="1">
        <v>20</v>
      </c>
      <c r="B821" s="360">
        <v>42237</v>
      </c>
      <c r="G821">
        <v>15.9</v>
      </c>
    </row>
    <row r="822" spans="1:7" x14ac:dyDescent="0.3">
      <c r="A822" s="1">
        <v>20</v>
      </c>
      <c r="B822" s="360">
        <v>42240</v>
      </c>
      <c r="G822">
        <v>24.8</v>
      </c>
    </row>
    <row r="823" spans="1:7" x14ac:dyDescent="0.3">
      <c r="A823" s="1">
        <v>20</v>
      </c>
      <c r="B823" s="360">
        <v>42242</v>
      </c>
      <c r="G823">
        <v>14.1</v>
      </c>
    </row>
    <row r="824" spans="1:7" x14ac:dyDescent="0.3">
      <c r="A824" s="1">
        <v>20</v>
      </c>
      <c r="B824" s="360">
        <v>42244</v>
      </c>
      <c r="G824">
        <v>9.6999999999999993</v>
      </c>
    </row>
    <row r="825" spans="1:7" x14ac:dyDescent="0.3">
      <c r="A825" s="1">
        <v>20</v>
      </c>
      <c r="B825" s="360">
        <v>42247</v>
      </c>
      <c r="G825">
        <v>19.5</v>
      </c>
    </row>
    <row r="826" spans="1:7" x14ac:dyDescent="0.3">
      <c r="A826" s="1">
        <v>20</v>
      </c>
      <c r="B826" s="360">
        <v>42249</v>
      </c>
      <c r="G826">
        <v>12.3</v>
      </c>
    </row>
    <row r="827" spans="1:7" x14ac:dyDescent="0.3">
      <c r="A827" s="1">
        <v>20</v>
      </c>
      <c r="B827" s="359">
        <v>42251</v>
      </c>
      <c r="G827">
        <v>10.6</v>
      </c>
    </row>
    <row r="828" spans="1:7" x14ac:dyDescent="0.3">
      <c r="A828" s="1">
        <v>20</v>
      </c>
      <c r="B828" s="359">
        <v>42254</v>
      </c>
      <c r="G828">
        <v>8.8000000000000007</v>
      </c>
    </row>
    <row r="829" spans="1:7" x14ac:dyDescent="0.3">
      <c r="A829" s="1">
        <v>20</v>
      </c>
      <c r="B829" s="359">
        <v>42258</v>
      </c>
      <c r="G829">
        <v>14.1</v>
      </c>
    </row>
    <row r="830" spans="1:7" x14ac:dyDescent="0.3">
      <c r="A830" s="1">
        <v>21</v>
      </c>
      <c r="B830" s="359">
        <v>42179</v>
      </c>
      <c r="G830">
        <v>25</v>
      </c>
    </row>
    <row r="831" spans="1:7" x14ac:dyDescent="0.3">
      <c r="A831" s="1">
        <v>21</v>
      </c>
      <c r="B831" s="359">
        <v>42181</v>
      </c>
      <c r="G831">
        <v>12.5</v>
      </c>
    </row>
    <row r="832" spans="1:7" x14ac:dyDescent="0.3">
      <c r="A832" s="1">
        <v>21</v>
      </c>
      <c r="B832" s="359">
        <v>42184</v>
      </c>
      <c r="G832">
        <v>12.5</v>
      </c>
    </row>
    <row r="833" spans="1:7" x14ac:dyDescent="0.3">
      <c r="A833" s="1">
        <v>21</v>
      </c>
      <c r="B833" s="359">
        <v>42186</v>
      </c>
      <c r="G833">
        <v>7.5</v>
      </c>
    </row>
    <row r="834" spans="1:7" x14ac:dyDescent="0.3">
      <c r="A834" s="1">
        <v>21</v>
      </c>
      <c r="B834" s="359">
        <v>42191</v>
      </c>
      <c r="G834">
        <v>16.2</v>
      </c>
    </row>
    <row r="835" spans="1:7" x14ac:dyDescent="0.3">
      <c r="A835" s="1">
        <v>21</v>
      </c>
      <c r="B835" s="359">
        <v>42195</v>
      </c>
      <c r="G835">
        <v>19.600000000000001</v>
      </c>
    </row>
    <row r="836" spans="1:7" x14ac:dyDescent="0.3">
      <c r="A836" s="1">
        <v>21</v>
      </c>
      <c r="B836" s="359">
        <v>42198</v>
      </c>
      <c r="G836">
        <v>15.6</v>
      </c>
    </row>
    <row r="837" spans="1:7" x14ac:dyDescent="0.3">
      <c r="A837" s="1">
        <v>21</v>
      </c>
      <c r="B837" s="359">
        <v>42200</v>
      </c>
      <c r="G837">
        <v>11.8</v>
      </c>
    </row>
    <row r="838" spans="1:7" x14ac:dyDescent="0.3">
      <c r="A838" s="1">
        <v>21</v>
      </c>
      <c r="B838" s="359">
        <v>42202</v>
      </c>
      <c r="G838">
        <v>12.7</v>
      </c>
    </row>
    <row r="839" spans="1:7" x14ac:dyDescent="0.3">
      <c r="A839" s="1">
        <v>21</v>
      </c>
      <c r="B839" s="359">
        <v>42205</v>
      </c>
      <c r="G839">
        <v>21.6</v>
      </c>
    </row>
    <row r="840" spans="1:7" x14ac:dyDescent="0.3">
      <c r="A840" s="1">
        <v>21</v>
      </c>
      <c r="B840" s="359">
        <v>42207</v>
      </c>
      <c r="G840">
        <v>15.7</v>
      </c>
    </row>
    <row r="841" spans="1:7" x14ac:dyDescent="0.3">
      <c r="A841" s="1">
        <v>21</v>
      </c>
      <c r="B841" s="360">
        <v>42209</v>
      </c>
      <c r="G841">
        <v>17.7</v>
      </c>
    </row>
    <row r="842" spans="1:7" x14ac:dyDescent="0.3">
      <c r="A842" s="1">
        <v>21</v>
      </c>
      <c r="B842" s="360">
        <v>42212</v>
      </c>
      <c r="G842">
        <v>25.5</v>
      </c>
    </row>
    <row r="843" spans="1:7" x14ac:dyDescent="0.3">
      <c r="A843" s="1">
        <v>21</v>
      </c>
      <c r="B843" s="360">
        <v>42214</v>
      </c>
      <c r="G843">
        <v>19.600000000000001</v>
      </c>
    </row>
    <row r="844" spans="1:7" x14ac:dyDescent="0.3">
      <c r="A844" s="1">
        <v>21</v>
      </c>
      <c r="B844" s="360">
        <v>42216</v>
      </c>
      <c r="G844">
        <v>19.600000000000001</v>
      </c>
    </row>
    <row r="845" spans="1:7" x14ac:dyDescent="0.3">
      <c r="A845" s="1">
        <v>21</v>
      </c>
      <c r="B845" s="360">
        <v>42219</v>
      </c>
      <c r="G845">
        <v>21.5</v>
      </c>
    </row>
    <row r="846" spans="1:7" x14ac:dyDescent="0.3">
      <c r="A846" s="1">
        <v>21</v>
      </c>
      <c r="B846" s="360">
        <v>42221</v>
      </c>
      <c r="G846">
        <v>13.7</v>
      </c>
    </row>
    <row r="847" spans="1:7" x14ac:dyDescent="0.3">
      <c r="A847" s="1">
        <v>21</v>
      </c>
      <c r="B847" s="360">
        <v>42223</v>
      </c>
      <c r="G847">
        <v>15.7</v>
      </c>
    </row>
    <row r="848" spans="1:7" x14ac:dyDescent="0.3">
      <c r="A848" s="1">
        <v>21</v>
      </c>
      <c r="B848" s="360">
        <v>42226</v>
      </c>
      <c r="G848">
        <v>25.5</v>
      </c>
    </row>
    <row r="849" spans="1:7" x14ac:dyDescent="0.3">
      <c r="A849" s="1">
        <v>21</v>
      </c>
      <c r="B849" s="360">
        <v>42229</v>
      </c>
      <c r="G849">
        <v>15.7</v>
      </c>
    </row>
    <row r="850" spans="1:7" x14ac:dyDescent="0.3">
      <c r="A850" s="1">
        <v>21</v>
      </c>
      <c r="B850" s="360">
        <v>42230</v>
      </c>
      <c r="G850">
        <v>11.7</v>
      </c>
    </row>
    <row r="851" spans="1:7" x14ac:dyDescent="0.3">
      <c r="A851" s="1">
        <v>21</v>
      </c>
      <c r="B851" s="360">
        <v>42233</v>
      </c>
      <c r="G851">
        <v>21.6</v>
      </c>
    </row>
    <row r="852" spans="1:7" x14ac:dyDescent="0.3">
      <c r="A852" s="1">
        <v>21</v>
      </c>
      <c r="B852" s="360">
        <v>42235</v>
      </c>
      <c r="G852">
        <v>13.7</v>
      </c>
    </row>
    <row r="853" spans="1:7" x14ac:dyDescent="0.3">
      <c r="A853" s="1">
        <v>21</v>
      </c>
      <c r="B853" s="360">
        <v>42237</v>
      </c>
      <c r="G853">
        <v>17.600000000000001</v>
      </c>
    </row>
    <row r="854" spans="1:7" x14ac:dyDescent="0.3">
      <c r="A854" s="1">
        <v>21</v>
      </c>
      <c r="B854" s="360">
        <v>42240</v>
      </c>
      <c r="G854">
        <v>25.5</v>
      </c>
    </row>
    <row r="855" spans="1:7" x14ac:dyDescent="0.3">
      <c r="A855" s="1">
        <v>21</v>
      </c>
      <c r="B855" s="360">
        <v>42242</v>
      </c>
      <c r="G855">
        <v>17.600000000000001</v>
      </c>
    </row>
    <row r="856" spans="1:7" x14ac:dyDescent="0.3">
      <c r="A856" s="1">
        <v>21</v>
      </c>
      <c r="B856" s="360">
        <v>42244</v>
      </c>
      <c r="G856">
        <v>14.7</v>
      </c>
    </row>
    <row r="857" spans="1:7" x14ac:dyDescent="0.3">
      <c r="A857" s="1">
        <v>21</v>
      </c>
      <c r="B857" s="360">
        <v>42247</v>
      </c>
      <c r="G857">
        <v>29.4</v>
      </c>
    </row>
    <row r="858" spans="1:7" x14ac:dyDescent="0.3">
      <c r="A858" s="1">
        <v>21</v>
      </c>
      <c r="B858" s="360">
        <v>42249</v>
      </c>
      <c r="G858">
        <v>17.600000000000001</v>
      </c>
    </row>
    <row r="859" spans="1:7" x14ac:dyDescent="0.3">
      <c r="A859" s="1">
        <v>21</v>
      </c>
      <c r="B859" s="360">
        <v>42251</v>
      </c>
      <c r="G859">
        <v>15.7</v>
      </c>
    </row>
    <row r="860" spans="1:7" x14ac:dyDescent="0.3">
      <c r="A860" s="1">
        <v>21</v>
      </c>
      <c r="B860" s="360">
        <v>42254</v>
      </c>
      <c r="G860">
        <v>12.7</v>
      </c>
    </row>
    <row r="861" spans="1:7" x14ac:dyDescent="0.3">
      <c r="A861" s="1">
        <v>21</v>
      </c>
      <c r="B861" s="360">
        <v>42258</v>
      </c>
      <c r="G861">
        <v>19.600000000000001</v>
      </c>
    </row>
    <row r="862" spans="1:7" x14ac:dyDescent="0.3">
      <c r="A862" s="1">
        <v>21</v>
      </c>
      <c r="B862" s="360">
        <v>42263</v>
      </c>
      <c r="G862">
        <v>19.600000000000001</v>
      </c>
    </row>
    <row r="863" spans="1:7" x14ac:dyDescent="0.3">
      <c r="A863" s="1">
        <v>21</v>
      </c>
      <c r="B863" s="360">
        <v>42265</v>
      </c>
      <c r="G863">
        <v>29.4</v>
      </c>
    </row>
    <row r="864" spans="1:7" x14ac:dyDescent="0.3">
      <c r="A864">
        <v>22</v>
      </c>
      <c r="B864" s="359">
        <v>42128</v>
      </c>
      <c r="G864" s="1">
        <v>25</v>
      </c>
    </row>
    <row r="865" spans="1:7" x14ac:dyDescent="0.3">
      <c r="A865">
        <v>22</v>
      </c>
      <c r="B865" s="360">
        <v>42132</v>
      </c>
      <c r="C865" s="1"/>
      <c r="E865" s="20"/>
      <c r="F865" s="12"/>
      <c r="G865" s="1">
        <v>7.5</v>
      </c>
    </row>
    <row r="866" spans="1:7" x14ac:dyDescent="0.3">
      <c r="A866">
        <v>22</v>
      </c>
      <c r="B866" s="360">
        <v>42136</v>
      </c>
      <c r="C866" s="1"/>
      <c r="E866" s="20"/>
      <c r="F866" s="12"/>
      <c r="G866" s="1">
        <v>15</v>
      </c>
    </row>
    <row r="867" spans="1:7" x14ac:dyDescent="0.3">
      <c r="A867">
        <v>22</v>
      </c>
      <c r="B867" s="360">
        <v>42137</v>
      </c>
      <c r="C867" s="1"/>
      <c r="E867" s="20"/>
      <c r="F867" s="12"/>
      <c r="G867" s="1">
        <v>7.5</v>
      </c>
    </row>
    <row r="868" spans="1:7" x14ac:dyDescent="0.3">
      <c r="A868">
        <v>22</v>
      </c>
      <c r="B868" s="360">
        <v>42146</v>
      </c>
      <c r="C868" s="1"/>
      <c r="D868" s="22"/>
      <c r="E868" s="20"/>
      <c r="F868" s="12"/>
      <c r="G868" s="1">
        <v>7.5</v>
      </c>
    </row>
    <row r="869" spans="1:7" x14ac:dyDescent="0.3">
      <c r="A869">
        <v>22</v>
      </c>
      <c r="B869" s="360">
        <v>42152</v>
      </c>
      <c r="C869" s="1"/>
      <c r="D869" s="22"/>
      <c r="E869" s="20"/>
      <c r="F869" s="12"/>
      <c r="G869" s="1">
        <v>21.2</v>
      </c>
    </row>
    <row r="870" spans="1:7" x14ac:dyDescent="0.3">
      <c r="A870">
        <v>22</v>
      </c>
      <c r="B870" s="360">
        <v>42158</v>
      </c>
      <c r="C870" s="1"/>
      <c r="D870" s="22"/>
      <c r="E870" s="20"/>
      <c r="F870" s="12"/>
      <c r="G870" s="1">
        <v>12.7</v>
      </c>
    </row>
    <row r="871" spans="1:7" x14ac:dyDescent="0.3">
      <c r="A871">
        <v>22</v>
      </c>
      <c r="B871" s="360">
        <v>42160</v>
      </c>
      <c r="C871" s="1"/>
      <c r="D871" s="22"/>
      <c r="E871" s="20"/>
      <c r="F871" s="12"/>
      <c r="G871" s="1">
        <v>10</v>
      </c>
    </row>
    <row r="872" spans="1:7" x14ac:dyDescent="0.3">
      <c r="A872">
        <v>22</v>
      </c>
      <c r="B872" s="360">
        <v>42163</v>
      </c>
      <c r="C872" s="1"/>
      <c r="D872" s="22"/>
      <c r="E872" s="20"/>
      <c r="F872" s="12"/>
      <c r="G872" s="1">
        <v>10.199999999999999</v>
      </c>
    </row>
    <row r="873" spans="1:7" x14ac:dyDescent="0.3">
      <c r="A873">
        <v>22</v>
      </c>
      <c r="B873" s="360">
        <v>42164</v>
      </c>
      <c r="C873" s="1"/>
      <c r="D873" s="22"/>
      <c r="E873" s="20"/>
      <c r="F873" s="12"/>
      <c r="G873" s="1">
        <v>7.8</v>
      </c>
    </row>
    <row r="874" spans="1:7" x14ac:dyDescent="0.3">
      <c r="A874">
        <v>22</v>
      </c>
      <c r="B874" s="360">
        <v>42167</v>
      </c>
      <c r="C874" s="1"/>
      <c r="D874" s="22"/>
      <c r="E874" s="20"/>
      <c r="F874" s="12"/>
      <c r="G874" s="1">
        <v>23.5</v>
      </c>
    </row>
    <row r="875" spans="1:7" x14ac:dyDescent="0.3">
      <c r="A875">
        <v>22</v>
      </c>
      <c r="B875" s="360">
        <v>42171</v>
      </c>
      <c r="C875" s="1"/>
      <c r="D875" s="22"/>
      <c r="E875" s="20"/>
      <c r="F875" s="12"/>
      <c r="G875" s="1">
        <v>23.5</v>
      </c>
    </row>
    <row r="876" spans="1:7" x14ac:dyDescent="0.3">
      <c r="A876">
        <v>22</v>
      </c>
      <c r="B876" s="360">
        <v>42174</v>
      </c>
      <c r="C876" s="1"/>
      <c r="D876" s="22"/>
      <c r="E876" s="20"/>
      <c r="F876" s="12"/>
      <c r="G876" s="1">
        <v>9.8000000000000007</v>
      </c>
    </row>
    <row r="877" spans="1:7" x14ac:dyDescent="0.3">
      <c r="A877">
        <v>22</v>
      </c>
      <c r="B877" s="360">
        <v>42177</v>
      </c>
      <c r="C877" s="1"/>
      <c r="D877" s="22"/>
      <c r="E877" s="20"/>
      <c r="F877" s="12"/>
      <c r="G877" s="1">
        <v>19.600000000000001</v>
      </c>
    </row>
    <row r="878" spans="1:7" x14ac:dyDescent="0.3">
      <c r="A878">
        <v>22</v>
      </c>
      <c r="B878" s="360">
        <v>42181</v>
      </c>
      <c r="C878" s="1"/>
      <c r="D878" s="22"/>
      <c r="E878" s="20"/>
      <c r="F878" s="12"/>
      <c r="G878" s="1">
        <v>39.200000000000003</v>
      </c>
    </row>
    <row r="879" spans="1:7" x14ac:dyDescent="0.3">
      <c r="A879">
        <v>22</v>
      </c>
      <c r="B879" s="360">
        <v>42184</v>
      </c>
      <c r="C879" s="1"/>
      <c r="D879" s="22"/>
      <c r="E879" s="20"/>
      <c r="F879" s="12"/>
      <c r="G879" s="1">
        <v>29.4</v>
      </c>
    </row>
    <row r="880" spans="1:7" x14ac:dyDescent="0.3">
      <c r="A880">
        <v>22</v>
      </c>
      <c r="B880" s="360">
        <v>42187</v>
      </c>
      <c r="C880" s="1"/>
      <c r="D880" s="22"/>
      <c r="E880" s="20"/>
      <c r="F880" s="12"/>
      <c r="G880" s="1">
        <v>19.600000000000001</v>
      </c>
    </row>
    <row r="881" spans="1:7" x14ac:dyDescent="0.3">
      <c r="A881">
        <v>22</v>
      </c>
      <c r="B881" s="360">
        <v>42188</v>
      </c>
      <c r="C881" s="1"/>
      <c r="D881" s="22"/>
      <c r="E881" s="20"/>
      <c r="F881" s="12"/>
      <c r="G881" s="1">
        <v>19.600000000000001</v>
      </c>
    </row>
    <row r="882" spans="1:7" x14ac:dyDescent="0.3">
      <c r="A882">
        <v>22</v>
      </c>
      <c r="B882" s="360">
        <v>42191</v>
      </c>
      <c r="C882" s="1"/>
      <c r="D882" s="22"/>
      <c r="E882" s="20"/>
      <c r="F882" s="12"/>
      <c r="G882" s="1">
        <v>30.4</v>
      </c>
    </row>
    <row r="883" spans="1:7" x14ac:dyDescent="0.3">
      <c r="A883">
        <v>22</v>
      </c>
      <c r="B883" s="360">
        <v>42194</v>
      </c>
      <c r="C883" s="1"/>
      <c r="D883" s="22"/>
      <c r="E883" s="20"/>
      <c r="F883" s="12"/>
      <c r="G883" s="1">
        <v>19.600000000000001</v>
      </c>
    </row>
    <row r="884" spans="1:7" x14ac:dyDescent="0.3">
      <c r="A884">
        <v>22</v>
      </c>
      <c r="B884" s="360">
        <v>42195</v>
      </c>
      <c r="C884" s="1"/>
      <c r="D884" s="22"/>
      <c r="E884" s="20"/>
      <c r="F884" s="12"/>
      <c r="G884" s="1">
        <v>19.600000000000001</v>
      </c>
    </row>
    <row r="885" spans="1:7" x14ac:dyDescent="0.3">
      <c r="A885">
        <v>22</v>
      </c>
      <c r="B885" s="360">
        <v>42198</v>
      </c>
      <c r="C885" s="1"/>
      <c r="D885" s="22"/>
      <c r="E885" s="20"/>
      <c r="F885" s="12"/>
      <c r="G885" s="1">
        <v>29.4</v>
      </c>
    </row>
    <row r="886" spans="1:7" x14ac:dyDescent="0.3">
      <c r="A886">
        <v>22</v>
      </c>
      <c r="B886" s="360">
        <v>42200</v>
      </c>
      <c r="C886" s="1"/>
      <c r="D886" s="22"/>
      <c r="E886" s="20"/>
      <c r="F886" s="12"/>
      <c r="G886" s="1">
        <v>17.600000000000001</v>
      </c>
    </row>
    <row r="887" spans="1:7" x14ac:dyDescent="0.3">
      <c r="A887">
        <v>22</v>
      </c>
      <c r="B887" s="360">
        <v>42202</v>
      </c>
      <c r="C887" s="1"/>
      <c r="D887" s="22"/>
      <c r="E887" s="20"/>
      <c r="F887" s="12"/>
      <c r="G887" s="1">
        <v>18.600000000000001</v>
      </c>
    </row>
    <row r="888" spans="1:7" x14ac:dyDescent="0.3">
      <c r="A888">
        <v>22</v>
      </c>
      <c r="B888" s="360">
        <v>42205</v>
      </c>
      <c r="C888" s="1"/>
      <c r="D888" s="22"/>
      <c r="E888" s="20"/>
      <c r="F888" s="12"/>
      <c r="G888" s="1">
        <v>33.299999999999997</v>
      </c>
    </row>
    <row r="889" spans="1:7" x14ac:dyDescent="0.3">
      <c r="A889">
        <v>22</v>
      </c>
      <c r="B889" s="360">
        <v>42207</v>
      </c>
      <c r="C889" s="1"/>
      <c r="D889" s="22"/>
      <c r="E889" s="20"/>
      <c r="F889" s="12"/>
      <c r="G889" s="1">
        <v>17.600000000000001</v>
      </c>
    </row>
    <row r="890" spans="1:7" x14ac:dyDescent="0.3">
      <c r="A890">
        <v>22</v>
      </c>
      <c r="B890" s="360">
        <v>42209</v>
      </c>
      <c r="C890" s="1"/>
      <c r="D890" s="22"/>
      <c r="E890" s="20"/>
      <c r="F890" s="12"/>
      <c r="G890" s="1">
        <v>17.600000000000001</v>
      </c>
    </row>
    <row r="891" spans="1:7" x14ac:dyDescent="0.3">
      <c r="A891">
        <v>22</v>
      </c>
      <c r="B891" s="360">
        <v>42212</v>
      </c>
      <c r="C891" s="1"/>
      <c r="D891" s="22"/>
      <c r="E891" s="20"/>
      <c r="F891" s="12"/>
      <c r="G891" s="1">
        <v>29.4</v>
      </c>
    </row>
    <row r="892" spans="1:7" x14ac:dyDescent="0.3">
      <c r="A892">
        <v>22</v>
      </c>
      <c r="B892" s="360">
        <v>42214</v>
      </c>
      <c r="C892" s="1"/>
      <c r="D892" s="22"/>
      <c r="E892" s="20"/>
      <c r="F892" s="12"/>
      <c r="G892" s="1">
        <v>19.600000000000001</v>
      </c>
    </row>
    <row r="893" spans="1:7" x14ac:dyDescent="0.3">
      <c r="A893">
        <v>22</v>
      </c>
      <c r="B893" s="360">
        <v>42216</v>
      </c>
      <c r="C893" s="1"/>
      <c r="D893" s="22"/>
      <c r="E893" s="20"/>
      <c r="F893" s="12"/>
      <c r="G893" s="1">
        <v>19.600000000000001</v>
      </c>
    </row>
    <row r="894" spans="1:7" x14ac:dyDescent="0.3">
      <c r="A894">
        <v>22</v>
      </c>
      <c r="B894" s="360">
        <v>42219</v>
      </c>
      <c r="C894" s="1"/>
      <c r="D894" s="22"/>
      <c r="E894" s="20"/>
      <c r="F894" s="12"/>
      <c r="G894" s="1">
        <v>25.4</v>
      </c>
    </row>
    <row r="895" spans="1:7" x14ac:dyDescent="0.3">
      <c r="A895">
        <v>22</v>
      </c>
      <c r="B895" s="360">
        <v>42221</v>
      </c>
      <c r="C895" s="1"/>
      <c r="D895" s="22"/>
      <c r="E895" s="20"/>
      <c r="F895" s="12"/>
      <c r="G895" s="1">
        <v>17.600000000000001</v>
      </c>
    </row>
    <row r="896" spans="1:7" x14ac:dyDescent="0.3">
      <c r="A896">
        <v>22</v>
      </c>
      <c r="B896" s="360">
        <v>42223</v>
      </c>
      <c r="C896" s="1"/>
      <c r="D896" s="22"/>
      <c r="E896" s="20"/>
      <c r="F896" s="12"/>
      <c r="G896" s="1">
        <v>19.600000000000001</v>
      </c>
    </row>
    <row r="897" spans="1:7" x14ac:dyDescent="0.3">
      <c r="A897">
        <v>22</v>
      </c>
      <c r="B897" s="360">
        <v>42226</v>
      </c>
      <c r="C897" s="1"/>
      <c r="D897" s="22"/>
      <c r="E897" s="20"/>
      <c r="F897" s="12"/>
      <c r="G897" s="1">
        <v>29.4</v>
      </c>
    </row>
    <row r="898" spans="1:7" x14ac:dyDescent="0.3">
      <c r="A898">
        <v>22</v>
      </c>
      <c r="B898" s="360">
        <v>42229</v>
      </c>
      <c r="C898" s="1"/>
      <c r="D898" s="22"/>
      <c r="E898" s="20"/>
      <c r="F898" s="12"/>
      <c r="G898" s="1">
        <v>15.7</v>
      </c>
    </row>
    <row r="899" spans="1:7" x14ac:dyDescent="0.3">
      <c r="A899">
        <v>22</v>
      </c>
      <c r="B899" s="360">
        <v>42230</v>
      </c>
      <c r="C899" s="1"/>
      <c r="D899" s="22"/>
      <c r="E899" s="20"/>
      <c r="F899" s="12"/>
      <c r="G899" s="1">
        <v>11.7</v>
      </c>
    </row>
    <row r="900" spans="1:7" x14ac:dyDescent="0.3">
      <c r="A900">
        <v>22</v>
      </c>
      <c r="B900" s="360">
        <v>42233</v>
      </c>
      <c r="C900" s="1"/>
      <c r="D900" s="22"/>
      <c r="E900" s="20"/>
      <c r="F900" s="12"/>
      <c r="G900" s="1">
        <v>17.600000000000001</v>
      </c>
    </row>
    <row r="901" spans="1:7" x14ac:dyDescent="0.3">
      <c r="A901">
        <v>22</v>
      </c>
      <c r="B901" s="360">
        <v>42235</v>
      </c>
      <c r="C901" s="1"/>
      <c r="D901" s="22"/>
      <c r="E901" s="20"/>
      <c r="F901" s="12"/>
      <c r="G901" s="1">
        <v>7.8</v>
      </c>
    </row>
    <row r="902" spans="1:7" x14ac:dyDescent="0.3">
      <c r="A902">
        <v>22</v>
      </c>
      <c r="B902" s="360">
        <v>42237</v>
      </c>
      <c r="C902" s="1"/>
      <c r="D902" s="22"/>
      <c r="E902" s="20"/>
      <c r="F902" s="12"/>
      <c r="G902" s="1">
        <v>9.8000000000000007</v>
      </c>
    </row>
    <row r="903" spans="1:7" x14ac:dyDescent="0.3">
      <c r="A903">
        <v>22</v>
      </c>
      <c r="B903" s="360">
        <v>42240</v>
      </c>
      <c r="C903" s="1"/>
      <c r="D903" s="22"/>
      <c r="E903" s="20"/>
      <c r="F903" s="12"/>
      <c r="G903" s="1">
        <v>15.7</v>
      </c>
    </row>
    <row r="904" spans="1:7" x14ac:dyDescent="0.3">
      <c r="A904">
        <v>22</v>
      </c>
      <c r="B904" s="360">
        <v>42242</v>
      </c>
      <c r="C904" s="1"/>
      <c r="D904" s="22"/>
      <c r="E904" s="20"/>
      <c r="F904" s="12"/>
      <c r="G904" s="1">
        <v>11.7</v>
      </c>
    </row>
    <row r="905" spans="1:7" x14ac:dyDescent="0.3">
      <c r="A905">
        <v>22</v>
      </c>
      <c r="B905" s="360">
        <v>42244</v>
      </c>
      <c r="C905" s="1"/>
      <c r="D905" s="22"/>
      <c r="E905" s="20"/>
      <c r="F905" s="12"/>
      <c r="G905" s="1">
        <v>9.8000000000000007</v>
      </c>
    </row>
    <row r="906" spans="1:7" x14ac:dyDescent="0.3">
      <c r="A906">
        <v>22</v>
      </c>
      <c r="B906" s="360">
        <v>42247</v>
      </c>
      <c r="C906" s="1"/>
      <c r="D906" s="22"/>
      <c r="E906" s="20"/>
      <c r="F906" s="12"/>
      <c r="G906" s="1">
        <v>19.600000000000001</v>
      </c>
    </row>
    <row r="907" spans="1:7" x14ac:dyDescent="0.3">
      <c r="A907">
        <v>22</v>
      </c>
      <c r="B907" s="360">
        <v>42249</v>
      </c>
      <c r="C907" s="1"/>
      <c r="D907" s="22"/>
      <c r="E907" s="20"/>
      <c r="F907" s="12"/>
      <c r="G907" s="1">
        <v>11.7</v>
      </c>
    </row>
    <row r="908" spans="1:7" x14ac:dyDescent="0.3">
      <c r="A908">
        <v>22</v>
      </c>
      <c r="B908" s="360">
        <v>42251</v>
      </c>
      <c r="C908" s="1"/>
      <c r="D908" s="22"/>
      <c r="E908" s="20"/>
      <c r="F908" s="12"/>
      <c r="G908" s="1">
        <v>9.8000000000000007</v>
      </c>
    </row>
    <row r="909" spans="1:7" x14ac:dyDescent="0.3">
      <c r="A909" s="1">
        <v>23</v>
      </c>
      <c r="B909" s="359">
        <v>42132</v>
      </c>
      <c r="G909">
        <v>18.7</v>
      </c>
    </row>
    <row r="910" spans="1:7" x14ac:dyDescent="0.3">
      <c r="A910" s="1">
        <v>23</v>
      </c>
      <c r="B910" s="359">
        <v>42146</v>
      </c>
      <c r="G910">
        <v>25</v>
      </c>
    </row>
    <row r="911" spans="1:7" x14ac:dyDescent="0.3">
      <c r="A911" s="1">
        <v>23</v>
      </c>
      <c r="B911" s="359">
        <v>42149</v>
      </c>
      <c r="G911">
        <v>12.5</v>
      </c>
    </row>
    <row r="912" spans="1:7" x14ac:dyDescent="0.3">
      <c r="A912" s="1">
        <v>23</v>
      </c>
      <c r="B912" s="359">
        <v>42153</v>
      </c>
      <c r="G912">
        <v>6.3</v>
      </c>
    </row>
    <row r="913" spans="1:7" x14ac:dyDescent="0.3">
      <c r="A913" s="1">
        <v>23</v>
      </c>
      <c r="B913" s="359">
        <v>42158</v>
      </c>
      <c r="G913">
        <v>11.2</v>
      </c>
    </row>
    <row r="914" spans="1:7" x14ac:dyDescent="0.3">
      <c r="A914" s="1">
        <v>23</v>
      </c>
      <c r="B914" s="359">
        <v>42160</v>
      </c>
      <c r="G914">
        <v>7.5</v>
      </c>
    </row>
    <row r="915" spans="1:7" x14ac:dyDescent="0.3">
      <c r="A915" s="1">
        <v>23</v>
      </c>
      <c r="B915" s="359">
        <v>42163</v>
      </c>
      <c r="G915">
        <v>8</v>
      </c>
    </row>
    <row r="916" spans="1:7" x14ac:dyDescent="0.3">
      <c r="A916" s="1">
        <v>23</v>
      </c>
      <c r="B916" s="359">
        <v>42167</v>
      </c>
      <c r="G916">
        <v>11.5</v>
      </c>
    </row>
    <row r="917" spans="1:7" x14ac:dyDescent="0.3">
      <c r="A917" s="1">
        <v>23</v>
      </c>
      <c r="B917" s="359">
        <v>42171</v>
      </c>
      <c r="G917">
        <v>18.600000000000001</v>
      </c>
    </row>
    <row r="918" spans="1:7" x14ac:dyDescent="0.3">
      <c r="A918" s="1">
        <v>23</v>
      </c>
      <c r="B918" s="359">
        <v>42174</v>
      </c>
      <c r="G918">
        <v>8</v>
      </c>
    </row>
    <row r="919" spans="1:7" x14ac:dyDescent="0.3">
      <c r="A919" s="1">
        <v>23</v>
      </c>
      <c r="B919" s="359">
        <v>42177</v>
      </c>
      <c r="G919">
        <v>15.9</v>
      </c>
    </row>
    <row r="920" spans="1:7" x14ac:dyDescent="0.3">
      <c r="A920" s="1">
        <v>23</v>
      </c>
      <c r="B920" s="359">
        <v>42181</v>
      </c>
      <c r="G920">
        <v>35.4</v>
      </c>
    </row>
    <row r="921" spans="1:7" x14ac:dyDescent="0.3">
      <c r="A921" s="1">
        <v>23</v>
      </c>
      <c r="B921" s="359">
        <v>42184</v>
      </c>
      <c r="G921">
        <v>24.7</v>
      </c>
    </row>
    <row r="922" spans="1:7" x14ac:dyDescent="0.3">
      <c r="A922" s="1">
        <v>23</v>
      </c>
      <c r="B922" s="360">
        <v>42187</v>
      </c>
      <c r="G922">
        <v>17.7</v>
      </c>
    </row>
    <row r="923" spans="1:7" x14ac:dyDescent="0.3">
      <c r="A923" s="1">
        <v>23</v>
      </c>
      <c r="B923" s="360">
        <v>42188</v>
      </c>
      <c r="G923">
        <v>14.1</v>
      </c>
    </row>
    <row r="924" spans="1:7" x14ac:dyDescent="0.3">
      <c r="A924" s="1">
        <v>23</v>
      </c>
      <c r="B924" s="360">
        <v>42191</v>
      </c>
      <c r="G924">
        <v>25.7</v>
      </c>
    </row>
    <row r="925" spans="1:7" x14ac:dyDescent="0.3">
      <c r="A925" s="1">
        <v>23</v>
      </c>
      <c r="B925" s="360">
        <v>42194</v>
      </c>
      <c r="G925">
        <v>15.9</v>
      </c>
    </row>
    <row r="926" spans="1:7" x14ac:dyDescent="0.3">
      <c r="A926" s="1">
        <v>23</v>
      </c>
      <c r="B926" s="360">
        <v>42195</v>
      </c>
      <c r="G926">
        <v>19.5</v>
      </c>
    </row>
    <row r="927" spans="1:7" x14ac:dyDescent="0.3">
      <c r="A927" s="1">
        <v>23</v>
      </c>
      <c r="B927" s="360">
        <v>42198</v>
      </c>
      <c r="G927">
        <v>30</v>
      </c>
    </row>
    <row r="928" spans="1:7" x14ac:dyDescent="0.3">
      <c r="A928" s="1">
        <v>23</v>
      </c>
      <c r="B928" s="360">
        <v>42200</v>
      </c>
      <c r="G928">
        <v>17.600000000000001</v>
      </c>
    </row>
    <row r="929" spans="1:7" x14ac:dyDescent="0.3">
      <c r="A929" s="1">
        <v>23</v>
      </c>
      <c r="B929" s="360">
        <v>42202</v>
      </c>
      <c r="G929">
        <v>18.600000000000001</v>
      </c>
    </row>
    <row r="930" spans="1:7" x14ac:dyDescent="0.3">
      <c r="A930" s="1">
        <v>23</v>
      </c>
      <c r="B930" s="360">
        <v>42205</v>
      </c>
      <c r="G930">
        <v>32.700000000000003</v>
      </c>
    </row>
    <row r="931" spans="1:7" x14ac:dyDescent="0.3">
      <c r="A931" s="1">
        <v>23</v>
      </c>
      <c r="B931" s="360">
        <v>42207</v>
      </c>
      <c r="G931">
        <v>17.7</v>
      </c>
    </row>
    <row r="932" spans="1:7" x14ac:dyDescent="0.3">
      <c r="A932" s="1">
        <v>23</v>
      </c>
      <c r="B932" s="360">
        <v>42209</v>
      </c>
      <c r="G932">
        <v>17.7</v>
      </c>
    </row>
    <row r="933" spans="1:7" x14ac:dyDescent="0.3">
      <c r="A933" s="1">
        <v>23</v>
      </c>
      <c r="B933" s="360">
        <v>42212</v>
      </c>
      <c r="G933">
        <v>30</v>
      </c>
    </row>
    <row r="934" spans="1:7" x14ac:dyDescent="0.3">
      <c r="A934" s="1">
        <v>23</v>
      </c>
      <c r="B934" s="360">
        <v>42214</v>
      </c>
      <c r="G934">
        <v>19.5</v>
      </c>
    </row>
    <row r="935" spans="1:7" x14ac:dyDescent="0.3">
      <c r="A935" s="1">
        <v>23</v>
      </c>
      <c r="B935" s="360">
        <v>42216</v>
      </c>
      <c r="G935">
        <v>19.5</v>
      </c>
    </row>
    <row r="936" spans="1:7" x14ac:dyDescent="0.3">
      <c r="A936" s="1">
        <v>23</v>
      </c>
      <c r="B936" s="360">
        <v>42219</v>
      </c>
      <c r="G936">
        <v>24.8</v>
      </c>
    </row>
    <row r="937" spans="1:7" x14ac:dyDescent="0.3">
      <c r="A937" s="1">
        <v>23</v>
      </c>
      <c r="B937" s="360">
        <v>42221</v>
      </c>
      <c r="G937">
        <v>17.7</v>
      </c>
    </row>
    <row r="938" spans="1:7" x14ac:dyDescent="0.3">
      <c r="A938" s="1">
        <v>23</v>
      </c>
      <c r="B938" s="360">
        <v>42223</v>
      </c>
      <c r="G938">
        <v>19.5</v>
      </c>
    </row>
    <row r="939" spans="1:7" x14ac:dyDescent="0.3">
      <c r="A939" s="1">
        <v>23</v>
      </c>
      <c r="B939" s="360">
        <v>42226</v>
      </c>
      <c r="G939">
        <v>30</v>
      </c>
    </row>
    <row r="940" spans="1:7" x14ac:dyDescent="0.3">
      <c r="A940" s="1">
        <v>23</v>
      </c>
      <c r="B940" s="360">
        <v>42229</v>
      </c>
      <c r="G940">
        <v>15.9</v>
      </c>
    </row>
    <row r="941" spans="1:7" x14ac:dyDescent="0.3">
      <c r="A941" s="1">
        <v>23</v>
      </c>
      <c r="B941" s="360">
        <v>42230</v>
      </c>
      <c r="G941">
        <v>12.3</v>
      </c>
    </row>
    <row r="942" spans="1:7" x14ac:dyDescent="0.3">
      <c r="A942" s="1">
        <v>23</v>
      </c>
      <c r="B942" s="360">
        <v>42233</v>
      </c>
      <c r="G942">
        <v>21.2</v>
      </c>
    </row>
    <row r="943" spans="1:7" x14ac:dyDescent="0.3">
      <c r="A943" s="1">
        <v>23</v>
      </c>
      <c r="B943" s="360">
        <v>42235</v>
      </c>
      <c r="G943">
        <v>12.3</v>
      </c>
    </row>
    <row r="944" spans="1:7" x14ac:dyDescent="0.3">
      <c r="A944" s="1">
        <v>23</v>
      </c>
      <c r="B944" s="360">
        <v>42237</v>
      </c>
      <c r="G944">
        <v>15.9</v>
      </c>
    </row>
    <row r="945" spans="1:7" x14ac:dyDescent="0.3">
      <c r="A945" s="1">
        <v>23</v>
      </c>
      <c r="B945" s="360">
        <v>42240</v>
      </c>
      <c r="G945">
        <v>24.8</v>
      </c>
    </row>
    <row r="946" spans="1:7" x14ac:dyDescent="0.3">
      <c r="A946" s="1">
        <v>23</v>
      </c>
      <c r="B946" s="360">
        <v>42242</v>
      </c>
      <c r="G946">
        <v>14.1</v>
      </c>
    </row>
    <row r="947" spans="1:7" x14ac:dyDescent="0.3">
      <c r="A947" s="1">
        <v>23</v>
      </c>
      <c r="B947" s="360">
        <v>42244</v>
      </c>
      <c r="G947">
        <v>9.6999999999999993</v>
      </c>
    </row>
    <row r="948" spans="1:7" x14ac:dyDescent="0.3">
      <c r="A948" s="1">
        <v>23</v>
      </c>
      <c r="B948" s="360">
        <v>42247</v>
      </c>
      <c r="G948">
        <v>19.5</v>
      </c>
    </row>
    <row r="949" spans="1:7" x14ac:dyDescent="0.3">
      <c r="A949" s="1">
        <v>23</v>
      </c>
      <c r="B949" s="360">
        <v>42249</v>
      </c>
      <c r="G949">
        <v>12.3</v>
      </c>
    </row>
    <row r="950" spans="1:7" x14ac:dyDescent="0.3">
      <c r="A950" s="1">
        <v>23</v>
      </c>
      <c r="B950" s="359">
        <v>42251</v>
      </c>
      <c r="G950">
        <v>10.6</v>
      </c>
    </row>
    <row r="951" spans="1:7" x14ac:dyDescent="0.3">
      <c r="A951" s="1">
        <v>23</v>
      </c>
      <c r="B951" s="359">
        <v>42254</v>
      </c>
      <c r="G951">
        <v>8.8000000000000007</v>
      </c>
    </row>
    <row r="952" spans="1:7" x14ac:dyDescent="0.3">
      <c r="A952" s="1">
        <v>23</v>
      </c>
      <c r="B952" s="359">
        <v>42258</v>
      </c>
      <c r="G952">
        <v>14.1</v>
      </c>
    </row>
    <row r="953" spans="1:7" x14ac:dyDescent="0.3">
      <c r="A953" s="1">
        <v>24</v>
      </c>
      <c r="B953" s="359">
        <v>42179</v>
      </c>
      <c r="G953">
        <v>25</v>
      </c>
    </row>
    <row r="954" spans="1:7" x14ac:dyDescent="0.3">
      <c r="A954" s="1">
        <v>24</v>
      </c>
      <c r="B954" s="359">
        <v>42181</v>
      </c>
      <c r="G954">
        <v>12.5</v>
      </c>
    </row>
    <row r="955" spans="1:7" x14ac:dyDescent="0.3">
      <c r="A955" s="1">
        <v>24</v>
      </c>
      <c r="B955" s="359">
        <v>42184</v>
      </c>
      <c r="G955">
        <v>12.5</v>
      </c>
    </row>
    <row r="956" spans="1:7" x14ac:dyDescent="0.3">
      <c r="A956" s="1">
        <v>24</v>
      </c>
      <c r="B956" s="359">
        <v>42186</v>
      </c>
      <c r="G956">
        <v>7.5</v>
      </c>
    </row>
    <row r="957" spans="1:7" x14ac:dyDescent="0.3">
      <c r="A957" s="1">
        <v>24</v>
      </c>
      <c r="B957" s="359">
        <v>42191</v>
      </c>
      <c r="G957">
        <v>16.2</v>
      </c>
    </row>
    <row r="958" spans="1:7" x14ac:dyDescent="0.3">
      <c r="A958" s="1">
        <v>24</v>
      </c>
      <c r="B958" s="359">
        <v>42195</v>
      </c>
      <c r="G958">
        <v>19.600000000000001</v>
      </c>
    </row>
    <row r="959" spans="1:7" x14ac:dyDescent="0.3">
      <c r="A959" s="1">
        <v>24</v>
      </c>
      <c r="B959" s="359">
        <v>42198</v>
      </c>
      <c r="G959">
        <v>15.6</v>
      </c>
    </row>
    <row r="960" spans="1:7" x14ac:dyDescent="0.3">
      <c r="A960" s="1">
        <v>24</v>
      </c>
      <c r="B960" s="359">
        <v>42200</v>
      </c>
      <c r="G960">
        <v>11.8</v>
      </c>
    </row>
    <row r="961" spans="1:7" x14ac:dyDescent="0.3">
      <c r="A961" s="1">
        <v>24</v>
      </c>
      <c r="B961" s="359">
        <v>42202</v>
      </c>
      <c r="G961">
        <v>12.7</v>
      </c>
    </row>
    <row r="962" spans="1:7" x14ac:dyDescent="0.3">
      <c r="A962" s="1">
        <v>24</v>
      </c>
      <c r="B962" s="359">
        <v>42205</v>
      </c>
      <c r="G962">
        <v>21.6</v>
      </c>
    </row>
    <row r="963" spans="1:7" x14ac:dyDescent="0.3">
      <c r="A963" s="1">
        <v>24</v>
      </c>
      <c r="B963" s="359">
        <v>42207</v>
      </c>
      <c r="G963">
        <v>15.7</v>
      </c>
    </row>
    <row r="964" spans="1:7" x14ac:dyDescent="0.3">
      <c r="A964" s="1">
        <v>24</v>
      </c>
      <c r="B964" s="360">
        <v>42209</v>
      </c>
      <c r="G964">
        <v>17.7</v>
      </c>
    </row>
    <row r="965" spans="1:7" x14ac:dyDescent="0.3">
      <c r="A965" s="1">
        <v>24</v>
      </c>
      <c r="B965" s="360">
        <v>42212</v>
      </c>
      <c r="G965">
        <v>25.5</v>
      </c>
    </row>
    <row r="966" spans="1:7" x14ac:dyDescent="0.3">
      <c r="A966" s="1">
        <v>24</v>
      </c>
      <c r="B966" s="360">
        <v>42214</v>
      </c>
      <c r="G966">
        <v>19.600000000000001</v>
      </c>
    </row>
    <row r="967" spans="1:7" x14ac:dyDescent="0.3">
      <c r="A967" s="1">
        <v>24</v>
      </c>
      <c r="B967" s="360">
        <v>42216</v>
      </c>
      <c r="G967">
        <v>19.600000000000001</v>
      </c>
    </row>
    <row r="968" spans="1:7" x14ac:dyDescent="0.3">
      <c r="A968" s="1">
        <v>24</v>
      </c>
      <c r="B968" s="360">
        <v>42219</v>
      </c>
      <c r="G968">
        <v>21.5</v>
      </c>
    </row>
    <row r="969" spans="1:7" x14ac:dyDescent="0.3">
      <c r="A969" s="1">
        <v>24</v>
      </c>
      <c r="B969" s="360">
        <v>42221</v>
      </c>
      <c r="G969">
        <v>13.7</v>
      </c>
    </row>
    <row r="970" spans="1:7" x14ac:dyDescent="0.3">
      <c r="A970" s="1">
        <v>24</v>
      </c>
      <c r="B970" s="360">
        <v>42223</v>
      </c>
      <c r="G970">
        <v>15.7</v>
      </c>
    </row>
    <row r="971" spans="1:7" x14ac:dyDescent="0.3">
      <c r="A971" s="1">
        <v>24</v>
      </c>
      <c r="B971" s="360">
        <v>42226</v>
      </c>
      <c r="G971">
        <v>25.5</v>
      </c>
    </row>
    <row r="972" spans="1:7" x14ac:dyDescent="0.3">
      <c r="A972" s="1">
        <v>24</v>
      </c>
      <c r="B972" s="360">
        <v>42229</v>
      </c>
      <c r="G972">
        <v>15.7</v>
      </c>
    </row>
    <row r="973" spans="1:7" x14ac:dyDescent="0.3">
      <c r="A973" s="1">
        <v>24</v>
      </c>
      <c r="B973" s="360">
        <v>42230</v>
      </c>
      <c r="G973">
        <v>11.7</v>
      </c>
    </row>
    <row r="974" spans="1:7" x14ac:dyDescent="0.3">
      <c r="A974" s="1">
        <v>24</v>
      </c>
      <c r="B974" s="360">
        <v>42233</v>
      </c>
      <c r="G974">
        <v>21.6</v>
      </c>
    </row>
    <row r="975" spans="1:7" x14ac:dyDescent="0.3">
      <c r="A975" s="1">
        <v>24</v>
      </c>
      <c r="B975" s="360">
        <v>42235</v>
      </c>
      <c r="G975">
        <v>13.7</v>
      </c>
    </row>
    <row r="976" spans="1:7" x14ac:dyDescent="0.3">
      <c r="A976" s="1">
        <v>24</v>
      </c>
      <c r="B976" s="360">
        <v>42237</v>
      </c>
      <c r="G976">
        <v>17.600000000000001</v>
      </c>
    </row>
    <row r="977" spans="1:7" x14ac:dyDescent="0.3">
      <c r="A977" s="1">
        <v>24</v>
      </c>
      <c r="B977" s="360">
        <v>42240</v>
      </c>
      <c r="G977">
        <v>25.5</v>
      </c>
    </row>
    <row r="978" spans="1:7" x14ac:dyDescent="0.3">
      <c r="A978" s="1">
        <v>24</v>
      </c>
      <c r="B978" s="360">
        <v>42242</v>
      </c>
      <c r="G978">
        <v>17.600000000000001</v>
      </c>
    </row>
    <row r="979" spans="1:7" x14ac:dyDescent="0.3">
      <c r="A979" s="1">
        <v>24</v>
      </c>
      <c r="B979" s="360">
        <v>42244</v>
      </c>
      <c r="G979">
        <v>14.7</v>
      </c>
    </row>
    <row r="980" spans="1:7" x14ac:dyDescent="0.3">
      <c r="A980" s="1">
        <v>24</v>
      </c>
      <c r="B980" s="360">
        <v>42247</v>
      </c>
      <c r="G980">
        <v>29.4</v>
      </c>
    </row>
    <row r="981" spans="1:7" x14ac:dyDescent="0.3">
      <c r="A981" s="1">
        <v>24</v>
      </c>
      <c r="B981" s="360">
        <v>42249</v>
      </c>
      <c r="G981">
        <v>17.600000000000001</v>
      </c>
    </row>
    <row r="982" spans="1:7" x14ac:dyDescent="0.3">
      <c r="A982" s="1">
        <v>24</v>
      </c>
      <c r="B982" s="360">
        <v>42251</v>
      </c>
      <c r="G982">
        <v>15.7</v>
      </c>
    </row>
    <row r="983" spans="1:7" x14ac:dyDescent="0.3">
      <c r="A983" s="1">
        <v>24</v>
      </c>
      <c r="B983" s="360">
        <v>42254</v>
      </c>
      <c r="G983">
        <v>12.7</v>
      </c>
    </row>
    <row r="984" spans="1:7" x14ac:dyDescent="0.3">
      <c r="A984" s="1">
        <v>24</v>
      </c>
      <c r="B984" s="360">
        <v>42258</v>
      </c>
      <c r="G984">
        <v>19.600000000000001</v>
      </c>
    </row>
    <row r="985" spans="1:7" x14ac:dyDescent="0.3">
      <c r="A985" s="1">
        <v>24</v>
      </c>
      <c r="B985" s="360">
        <v>42263</v>
      </c>
      <c r="G985">
        <v>19.600000000000001</v>
      </c>
    </row>
    <row r="986" spans="1:7" x14ac:dyDescent="0.3">
      <c r="A986" s="1">
        <v>24</v>
      </c>
      <c r="B986" s="360">
        <v>42265</v>
      </c>
      <c r="G986">
        <v>29.4</v>
      </c>
    </row>
    <row r="987" spans="1:7" x14ac:dyDescent="0.3">
      <c r="A987">
        <v>25</v>
      </c>
      <c r="B987" s="359">
        <v>42128</v>
      </c>
      <c r="G987" s="1">
        <v>25</v>
      </c>
    </row>
    <row r="988" spans="1:7" x14ac:dyDescent="0.3">
      <c r="A988">
        <v>25</v>
      </c>
      <c r="B988" s="360">
        <v>42132</v>
      </c>
      <c r="C988" s="1"/>
      <c r="E988" s="20"/>
      <c r="F988" s="12"/>
      <c r="G988" s="1">
        <v>7.5</v>
      </c>
    </row>
    <row r="989" spans="1:7" x14ac:dyDescent="0.3">
      <c r="A989">
        <v>25</v>
      </c>
      <c r="B989" s="360">
        <v>42136</v>
      </c>
      <c r="C989" s="1"/>
      <c r="E989" s="20"/>
      <c r="F989" s="12"/>
      <c r="G989" s="1">
        <v>15</v>
      </c>
    </row>
    <row r="990" spans="1:7" x14ac:dyDescent="0.3">
      <c r="A990">
        <v>25</v>
      </c>
      <c r="B990" s="360">
        <v>42137</v>
      </c>
      <c r="C990" s="1"/>
      <c r="E990" s="20"/>
      <c r="F990" s="12"/>
      <c r="G990" s="1">
        <v>7.5</v>
      </c>
    </row>
    <row r="991" spans="1:7" x14ac:dyDescent="0.3">
      <c r="A991">
        <v>25</v>
      </c>
      <c r="B991" s="360">
        <v>42146</v>
      </c>
      <c r="C991" s="1"/>
      <c r="D991" s="22"/>
      <c r="E991" s="20"/>
      <c r="F991" s="12"/>
      <c r="G991" s="1">
        <v>7.5</v>
      </c>
    </row>
    <row r="992" spans="1:7" x14ac:dyDescent="0.3">
      <c r="A992">
        <v>25</v>
      </c>
      <c r="B992" s="360">
        <v>42152</v>
      </c>
      <c r="C992" s="1"/>
      <c r="D992" s="22"/>
      <c r="E992" s="20"/>
      <c r="F992" s="12"/>
      <c r="G992" s="1">
        <v>21.2</v>
      </c>
    </row>
    <row r="993" spans="1:7" x14ac:dyDescent="0.3">
      <c r="A993">
        <v>25</v>
      </c>
      <c r="B993" s="360">
        <v>42158</v>
      </c>
      <c r="C993" s="1"/>
      <c r="D993" s="22"/>
      <c r="E993" s="20"/>
      <c r="F993" s="12"/>
      <c r="G993" s="1">
        <v>12.7</v>
      </c>
    </row>
    <row r="994" spans="1:7" x14ac:dyDescent="0.3">
      <c r="A994">
        <v>25</v>
      </c>
      <c r="B994" s="360">
        <v>42160</v>
      </c>
      <c r="C994" s="1"/>
      <c r="D994" s="22"/>
      <c r="E994" s="20"/>
      <c r="F994" s="12"/>
      <c r="G994" s="1">
        <v>10</v>
      </c>
    </row>
    <row r="995" spans="1:7" x14ac:dyDescent="0.3">
      <c r="A995">
        <v>25</v>
      </c>
      <c r="B995" s="360">
        <v>42163</v>
      </c>
      <c r="C995" s="1"/>
      <c r="D995" s="22"/>
      <c r="E995" s="20"/>
      <c r="F995" s="12"/>
      <c r="G995" s="1">
        <v>10.199999999999999</v>
      </c>
    </row>
    <row r="996" spans="1:7" x14ac:dyDescent="0.3">
      <c r="A996">
        <v>25</v>
      </c>
      <c r="B996" s="360">
        <v>42164</v>
      </c>
      <c r="C996" s="1"/>
      <c r="D996" s="22"/>
      <c r="E996" s="20"/>
      <c r="F996" s="12"/>
      <c r="G996" s="1">
        <v>7.8</v>
      </c>
    </row>
    <row r="997" spans="1:7" x14ac:dyDescent="0.3">
      <c r="A997">
        <v>25</v>
      </c>
      <c r="B997" s="360">
        <v>42167</v>
      </c>
      <c r="C997" s="1"/>
      <c r="D997" s="22"/>
      <c r="E997" s="20"/>
      <c r="F997" s="12"/>
      <c r="G997" s="1">
        <v>23.5</v>
      </c>
    </row>
    <row r="998" spans="1:7" x14ac:dyDescent="0.3">
      <c r="A998">
        <v>25</v>
      </c>
      <c r="B998" s="360">
        <v>42171</v>
      </c>
      <c r="C998" s="1"/>
      <c r="D998" s="22"/>
      <c r="E998" s="20"/>
      <c r="F998" s="12"/>
      <c r="G998" s="1">
        <v>23.5</v>
      </c>
    </row>
    <row r="999" spans="1:7" x14ac:dyDescent="0.3">
      <c r="A999">
        <v>25</v>
      </c>
      <c r="B999" s="360">
        <v>42174</v>
      </c>
      <c r="C999" s="1"/>
      <c r="D999" s="22"/>
      <c r="E999" s="20"/>
      <c r="F999" s="12"/>
      <c r="G999" s="1">
        <v>9.8000000000000007</v>
      </c>
    </row>
    <row r="1000" spans="1:7" x14ac:dyDescent="0.3">
      <c r="A1000">
        <v>25</v>
      </c>
      <c r="B1000" s="360">
        <v>42177</v>
      </c>
      <c r="C1000" s="1"/>
      <c r="D1000" s="22"/>
      <c r="E1000" s="20"/>
      <c r="F1000" s="12"/>
      <c r="G1000" s="1">
        <v>19.600000000000001</v>
      </c>
    </row>
    <row r="1001" spans="1:7" x14ac:dyDescent="0.3">
      <c r="A1001">
        <v>25</v>
      </c>
      <c r="B1001" s="360">
        <v>42181</v>
      </c>
      <c r="C1001" s="1"/>
      <c r="D1001" s="22"/>
      <c r="E1001" s="20"/>
      <c r="F1001" s="12"/>
      <c r="G1001" s="1">
        <v>39.200000000000003</v>
      </c>
    </row>
    <row r="1002" spans="1:7" x14ac:dyDescent="0.3">
      <c r="A1002">
        <v>25</v>
      </c>
      <c r="B1002" s="360">
        <v>42184</v>
      </c>
      <c r="C1002" s="1"/>
      <c r="D1002" s="22"/>
      <c r="E1002" s="20"/>
      <c r="F1002" s="12"/>
      <c r="G1002" s="1">
        <v>29.4</v>
      </c>
    </row>
    <row r="1003" spans="1:7" x14ac:dyDescent="0.3">
      <c r="A1003">
        <v>25</v>
      </c>
      <c r="B1003" s="360">
        <v>42187</v>
      </c>
      <c r="C1003" s="1"/>
      <c r="D1003" s="22"/>
      <c r="E1003" s="20"/>
      <c r="F1003" s="12"/>
      <c r="G1003" s="1">
        <v>19.600000000000001</v>
      </c>
    </row>
    <row r="1004" spans="1:7" x14ac:dyDescent="0.3">
      <c r="A1004">
        <v>25</v>
      </c>
      <c r="B1004" s="360">
        <v>42188</v>
      </c>
      <c r="C1004" s="1"/>
      <c r="D1004" s="22"/>
      <c r="E1004" s="20"/>
      <c r="F1004" s="12"/>
      <c r="G1004" s="1">
        <v>19.600000000000001</v>
      </c>
    </row>
    <row r="1005" spans="1:7" x14ac:dyDescent="0.3">
      <c r="A1005">
        <v>25</v>
      </c>
      <c r="B1005" s="360">
        <v>42191</v>
      </c>
      <c r="C1005" s="1"/>
      <c r="D1005" s="22"/>
      <c r="E1005" s="20"/>
      <c r="F1005" s="12"/>
      <c r="G1005" s="1">
        <v>30.4</v>
      </c>
    </row>
    <row r="1006" spans="1:7" x14ac:dyDescent="0.3">
      <c r="A1006">
        <v>25</v>
      </c>
      <c r="B1006" s="360">
        <v>42194</v>
      </c>
      <c r="C1006" s="1"/>
      <c r="D1006" s="22"/>
      <c r="E1006" s="20"/>
      <c r="F1006" s="12"/>
      <c r="G1006" s="1">
        <v>19.600000000000001</v>
      </c>
    </row>
    <row r="1007" spans="1:7" x14ac:dyDescent="0.3">
      <c r="A1007">
        <v>25</v>
      </c>
      <c r="B1007" s="360">
        <v>42195</v>
      </c>
      <c r="C1007" s="1"/>
      <c r="D1007" s="22"/>
      <c r="E1007" s="20"/>
      <c r="F1007" s="12"/>
      <c r="G1007" s="1">
        <v>19.600000000000001</v>
      </c>
    </row>
    <row r="1008" spans="1:7" x14ac:dyDescent="0.3">
      <c r="A1008">
        <v>25</v>
      </c>
      <c r="B1008" s="360">
        <v>42198</v>
      </c>
      <c r="C1008" s="1"/>
      <c r="D1008" s="22"/>
      <c r="E1008" s="20"/>
      <c r="F1008" s="12"/>
      <c r="G1008" s="1">
        <v>29.4</v>
      </c>
    </row>
    <row r="1009" spans="1:7" x14ac:dyDescent="0.3">
      <c r="A1009">
        <v>25</v>
      </c>
      <c r="B1009" s="360">
        <v>42200</v>
      </c>
      <c r="C1009" s="1"/>
      <c r="D1009" s="22"/>
      <c r="E1009" s="20"/>
      <c r="F1009" s="12"/>
      <c r="G1009" s="1">
        <v>17.600000000000001</v>
      </c>
    </row>
    <row r="1010" spans="1:7" x14ac:dyDescent="0.3">
      <c r="A1010">
        <v>25</v>
      </c>
      <c r="B1010" s="360">
        <v>42202</v>
      </c>
      <c r="C1010" s="1"/>
      <c r="D1010" s="22"/>
      <c r="E1010" s="20"/>
      <c r="F1010" s="12"/>
      <c r="G1010" s="1">
        <v>18.600000000000001</v>
      </c>
    </row>
    <row r="1011" spans="1:7" x14ac:dyDescent="0.3">
      <c r="A1011">
        <v>25</v>
      </c>
      <c r="B1011" s="360">
        <v>42205</v>
      </c>
      <c r="C1011" s="1"/>
      <c r="D1011" s="22"/>
      <c r="E1011" s="20"/>
      <c r="F1011" s="12"/>
      <c r="G1011" s="1">
        <v>33.299999999999997</v>
      </c>
    </row>
    <row r="1012" spans="1:7" x14ac:dyDescent="0.3">
      <c r="A1012">
        <v>25</v>
      </c>
      <c r="B1012" s="360">
        <v>42207</v>
      </c>
      <c r="C1012" s="1"/>
      <c r="D1012" s="22"/>
      <c r="E1012" s="20"/>
      <c r="F1012" s="12"/>
      <c r="G1012" s="1">
        <v>17.600000000000001</v>
      </c>
    </row>
    <row r="1013" spans="1:7" x14ac:dyDescent="0.3">
      <c r="A1013">
        <v>25</v>
      </c>
      <c r="B1013" s="360">
        <v>42209</v>
      </c>
      <c r="C1013" s="1"/>
      <c r="D1013" s="22"/>
      <c r="E1013" s="20"/>
      <c r="F1013" s="12"/>
      <c r="G1013" s="1">
        <v>17.600000000000001</v>
      </c>
    </row>
    <row r="1014" spans="1:7" x14ac:dyDescent="0.3">
      <c r="A1014">
        <v>25</v>
      </c>
      <c r="B1014" s="360">
        <v>42212</v>
      </c>
      <c r="C1014" s="1"/>
      <c r="D1014" s="22"/>
      <c r="E1014" s="20"/>
      <c r="F1014" s="12"/>
      <c r="G1014" s="1">
        <v>29.4</v>
      </c>
    </row>
    <row r="1015" spans="1:7" x14ac:dyDescent="0.3">
      <c r="A1015">
        <v>25</v>
      </c>
      <c r="B1015" s="360">
        <v>42214</v>
      </c>
      <c r="C1015" s="1"/>
      <c r="D1015" s="22"/>
      <c r="E1015" s="20"/>
      <c r="F1015" s="12"/>
      <c r="G1015" s="1">
        <v>19.600000000000001</v>
      </c>
    </row>
    <row r="1016" spans="1:7" x14ac:dyDescent="0.3">
      <c r="A1016">
        <v>25</v>
      </c>
      <c r="B1016" s="360">
        <v>42216</v>
      </c>
      <c r="C1016" s="1"/>
      <c r="D1016" s="22"/>
      <c r="E1016" s="20"/>
      <c r="F1016" s="12"/>
      <c r="G1016" s="1">
        <v>19.600000000000001</v>
      </c>
    </row>
    <row r="1017" spans="1:7" x14ac:dyDescent="0.3">
      <c r="A1017">
        <v>25</v>
      </c>
      <c r="B1017" s="360">
        <v>42219</v>
      </c>
      <c r="C1017" s="1"/>
      <c r="D1017" s="22"/>
      <c r="E1017" s="20"/>
      <c r="F1017" s="12"/>
      <c r="G1017" s="1">
        <v>25.4</v>
      </c>
    </row>
    <row r="1018" spans="1:7" x14ac:dyDescent="0.3">
      <c r="A1018">
        <v>25</v>
      </c>
      <c r="B1018" s="360">
        <v>42221</v>
      </c>
      <c r="C1018" s="1"/>
      <c r="D1018" s="22"/>
      <c r="E1018" s="20"/>
      <c r="F1018" s="12"/>
      <c r="G1018" s="1">
        <v>17.600000000000001</v>
      </c>
    </row>
    <row r="1019" spans="1:7" x14ac:dyDescent="0.3">
      <c r="A1019">
        <v>25</v>
      </c>
      <c r="B1019" s="360">
        <v>42223</v>
      </c>
      <c r="C1019" s="1"/>
      <c r="D1019" s="22"/>
      <c r="E1019" s="20"/>
      <c r="F1019" s="12"/>
      <c r="G1019" s="1">
        <v>19.600000000000001</v>
      </c>
    </row>
    <row r="1020" spans="1:7" x14ac:dyDescent="0.3">
      <c r="A1020">
        <v>25</v>
      </c>
      <c r="B1020" s="360">
        <v>42226</v>
      </c>
      <c r="C1020" s="1"/>
      <c r="D1020" s="22"/>
      <c r="E1020" s="20"/>
      <c r="F1020" s="12"/>
      <c r="G1020" s="1">
        <v>29.4</v>
      </c>
    </row>
    <row r="1021" spans="1:7" x14ac:dyDescent="0.3">
      <c r="A1021">
        <v>25</v>
      </c>
      <c r="B1021" s="360">
        <v>42229</v>
      </c>
      <c r="C1021" s="1"/>
      <c r="D1021" s="22"/>
      <c r="E1021" s="20"/>
      <c r="F1021" s="12"/>
      <c r="G1021" s="1">
        <v>15.7</v>
      </c>
    </row>
    <row r="1022" spans="1:7" x14ac:dyDescent="0.3">
      <c r="A1022">
        <v>25</v>
      </c>
      <c r="B1022" s="360">
        <v>42230</v>
      </c>
      <c r="C1022" s="1"/>
      <c r="D1022" s="22"/>
      <c r="E1022" s="20"/>
      <c r="F1022" s="12"/>
      <c r="G1022" s="1">
        <v>11.7</v>
      </c>
    </row>
    <row r="1023" spans="1:7" x14ac:dyDescent="0.3">
      <c r="A1023">
        <v>25</v>
      </c>
      <c r="B1023" s="360">
        <v>42233</v>
      </c>
      <c r="C1023" s="1"/>
      <c r="D1023" s="22"/>
      <c r="E1023" s="20"/>
      <c r="F1023" s="12"/>
      <c r="G1023" s="1">
        <v>17.600000000000001</v>
      </c>
    </row>
    <row r="1024" spans="1:7" x14ac:dyDescent="0.3">
      <c r="A1024">
        <v>25</v>
      </c>
      <c r="B1024" s="360">
        <v>42235</v>
      </c>
      <c r="C1024" s="1"/>
      <c r="D1024" s="22"/>
      <c r="E1024" s="20"/>
      <c r="F1024" s="12"/>
      <c r="G1024" s="1">
        <v>7.8</v>
      </c>
    </row>
    <row r="1025" spans="1:7" x14ac:dyDescent="0.3">
      <c r="A1025">
        <v>25</v>
      </c>
      <c r="B1025" s="360">
        <v>42237</v>
      </c>
      <c r="C1025" s="1"/>
      <c r="D1025" s="22"/>
      <c r="E1025" s="20"/>
      <c r="F1025" s="12"/>
      <c r="G1025" s="1">
        <v>9.8000000000000007</v>
      </c>
    </row>
    <row r="1026" spans="1:7" x14ac:dyDescent="0.3">
      <c r="A1026">
        <v>25</v>
      </c>
      <c r="B1026" s="360">
        <v>42240</v>
      </c>
      <c r="C1026" s="1"/>
      <c r="D1026" s="22"/>
      <c r="E1026" s="20"/>
      <c r="F1026" s="12"/>
      <c r="G1026" s="1">
        <v>15.7</v>
      </c>
    </row>
    <row r="1027" spans="1:7" x14ac:dyDescent="0.3">
      <c r="A1027">
        <v>25</v>
      </c>
      <c r="B1027" s="360">
        <v>42242</v>
      </c>
      <c r="C1027" s="1"/>
      <c r="D1027" s="22"/>
      <c r="E1027" s="20"/>
      <c r="F1027" s="12"/>
      <c r="G1027" s="1">
        <v>11.7</v>
      </c>
    </row>
    <row r="1028" spans="1:7" x14ac:dyDescent="0.3">
      <c r="A1028">
        <v>25</v>
      </c>
      <c r="B1028" s="360">
        <v>42244</v>
      </c>
      <c r="C1028" s="1"/>
      <c r="D1028" s="22"/>
      <c r="E1028" s="20"/>
      <c r="F1028" s="12"/>
      <c r="G1028" s="1">
        <v>9.8000000000000007</v>
      </c>
    </row>
    <row r="1029" spans="1:7" x14ac:dyDescent="0.3">
      <c r="A1029">
        <v>25</v>
      </c>
      <c r="B1029" s="360">
        <v>42247</v>
      </c>
      <c r="C1029" s="1"/>
      <c r="D1029" s="22"/>
      <c r="E1029" s="20"/>
      <c r="F1029" s="12"/>
      <c r="G1029" s="1">
        <v>19.600000000000001</v>
      </c>
    </row>
    <row r="1030" spans="1:7" x14ac:dyDescent="0.3">
      <c r="A1030">
        <v>25</v>
      </c>
      <c r="B1030" s="360">
        <v>42249</v>
      </c>
      <c r="C1030" s="1"/>
      <c r="D1030" s="22"/>
      <c r="E1030" s="20"/>
      <c r="F1030" s="12"/>
      <c r="G1030" s="1">
        <v>11.7</v>
      </c>
    </row>
    <row r="1031" spans="1:7" x14ac:dyDescent="0.3">
      <c r="A1031">
        <v>25</v>
      </c>
      <c r="B1031" s="360">
        <v>42251</v>
      </c>
      <c r="C1031" s="1"/>
      <c r="D1031" s="22"/>
      <c r="E1031" s="20"/>
      <c r="F1031" s="12"/>
      <c r="G1031" s="1">
        <v>9.8000000000000007</v>
      </c>
    </row>
    <row r="1032" spans="1:7" x14ac:dyDescent="0.3">
      <c r="A1032" s="1">
        <v>26</v>
      </c>
      <c r="B1032" s="359">
        <v>42132</v>
      </c>
      <c r="G1032">
        <v>18.7</v>
      </c>
    </row>
    <row r="1033" spans="1:7" x14ac:dyDescent="0.3">
      <c r="A1033" s="1">
        <v>26</v>
      </c>
      <c r="B1033" s="359">
        <v>42146</v>
      </c>
      <c r="G1033">
        <v>25</v>
      </c>
    </row>
    <row r="1034" spans="1:7" x14ac:dyDescent="0.3">
      <c r="A1034" s="1">
        <v>26</v>
      </c>
      <c r="B1034" s="359">
        <v>42149</v>
      </c>
      <c r="G1034">
        <v>12.5</v>
      </c>
    </row>
    <row r="1035" spans="1:7" x14ac:dyDescent="0.3">
      <c r="A1035" s="1">
        <v>26</v>
      </c>
      <c r="B1035" s="359">
        <v>42153</v>
      </c>
      <c r="G1035">
        <v>6.3</v>
      </c>
    </row>
    <row r="1036" spans="1:7" x14ac:dyDescent="0.3">
      <c r="A1036" s="1">
        <v>26</v>
      </c>
      <c r="B1036" s="359">
        <v>42158</v>
      </c>
      <c r="G1036">
        <v>11.2</v>
      </c>
    </row>
    <row r="1037" spans="1:7" x14ac:dyDescent="0.3">
      <c r="A1037" s="1">
        <v>26</v>
      </c>
      <c r="B1037" s="359">
        <v>42160</v>
      </c>
      <c r="G1037">
        <v>7.5</v>
      </c>
    </row>
    <row r="1038" spans="1:7" x14ac:dyDescent="0.3">
      <c r="A1038" s="1">
        <v>26</v>
      </c>
      <c r="B1038" s="359">
        <v>42163</v>
      </c>
      <c r="G1038">
        <v>8</v>
      </c>
    </row>
    <row r="1039" spans="1:7" x14ac:dyDescent="0.3">
      <c r="A1039" s="1">
        <v>26</v>
      </c>
      <c r="B1039" s="359">
        <v>42167</v>
      </c>
      <c r="G1039">
        <v>11.5</v>
      </c>
    </row>
    <row r="1040" spans="1:7" x14ac:dyDescent="0.3">
      <c r="A1040" s="1">
        <v>26</v>
      </c>
      <c r="B1040" s="359">
        <v>42171</v>
      </c>
      <c r="G1040">
        <v>18.600000000000001</v>
      </c>
    </row>
    <row r="1041" spans="1:7" x14ac:dyDescent="0.3">
      <c r="A1041" s="1">
        <v>26</v>
      </c>
      <c r="B1041" s="359">
        <v>42174</v>
      </c>
      <c r="G1041">
        <v>8</v>
      </c>
    </row>
    <row r="1042" spans="1:7" x14ac:dyDescent="0.3">
      <c r="A1042" s="1">
        <v>26</v>
      </c>
      <c r="B1042" s="359">
        <v>42177</v>
      </c>
      <c r="G1042">
        <v>15.9</v>
      </c>
    </row>
    <row r="1043" spans="1:7" x14ac:dyDescent="0.3">
      <c r="A1043" s="1">
        <v>26</v>
      </c>
      <c r="B1043" s="359">
        <v>42181</v>
      </c>
      <c r="G1043">
        <v>35.4</v>
      </c>
    </row>
    <row r="1044" spans="1:7" x14ac:dyDescent="0.3">
      <c r="A1044" s="1">
        <v>26</v>
      </c>
      <c r="B1044" s="359">
        <v>42184</v>
      </c>
      <c r="G1044">
        <v>24.7</v>
      </c>
    </row>
    <row r="1045" spans="1:7" x14ac:dyDescent="0.3">
      <c r="A1045" s="1">
        <v>26</v>
      </c>
      <c r="B1045" s="360">
        <v>42187</v>
      </c>
      <c r="G1045">
        <v>17.7</v>
      </c>
    </row>
    <row r="1046" spans="1:7" x14ac:dyDescent="0.3">
      <c r="A1046" s="1">
        <v>26</v>
      </c>
      <c r="B1046" s="360">
        <v>42188</v>
      </c>
      <c r="G1046">
        <v>14.1</v>
      </c>
    </row>
    <row r="1047" spans="1:7" x14ac:dyDescent="0.3">
      <c r="A1047" s="1">
        <v>26</v>
      </c>
      <c r="B1047" s="360">
        <v>42191</v>
      </c>
      <c r="G1047">
        <v>25.7</v>
      </c>
    </row>
    <row r="1048" spans="1:7" x14ac:dyDescent="0.3">
      <c r="A1048" s="1">
        <v>26</v>
      </c>
      <c r="B1048" s="360">
        <v>42194</v>
      </c>
      <c r="G1048">
        <v>15.9</v>
      </c>
    </row>
    <row r="1049" spans="1:7" x14ac:dyDescent="0.3">
      <c r="A1049" s="1">
        <v>26</v>
      </c>
      <c r="B1049" s="360">
        <v>42195</v>
      </c>
      <c r="G1049">
        <v>19.5</v>
      </c>
    </row>
    <row r="1050" spans="1:7" x14ac:dyDescent="0.3">
      <c r="A1050" s="1">
        <v>26</v>
      </c>
      <c r="B1050" s="360">
        <v>42198</v>
      </c>
      <c r="G1050">
        <v>30</v>
      </c>
    </row>
    <row r="1051" spans="1:7" x14ac:dyDescent="0.3">
      <c r="A1051" s="1">
        <v>26</v>
      </c>
      <c r="B1051" s="360">
        <v>42200</v>
      </c>
      <c r="G1051">
        <v>17.600000000000001</v>
      </c>
    </row>
    <row r="1052" spans="1:7" x14ac:dyDescent="0.3">
      <c r="A1052" s="1">
        <v>26</v>
      </c>
      <c r="B1052" s="360">
        <v>42202</v>
      </c>
      <c r="G1052">
        <v>18.600000000000001</v>
      </c>
    </row>
    <row r="1053" spans="1:7" x14ac:dyDescent="0.3">
      <c r="A1053" s="1">
        <v>26</v>
      </c>
      <c r="B1053" s="360">
        <v>42205</v>
      </c>
      <c r="G1053">
        <v>32.700000000000003</v>
      </c>
    </row>
    <row r="1054" spans="1:7" x14ac:dyDescent="0.3">
      <c r="A1054" s="1">
        <v>26</v>
      </c>
      <c r="B1054" s="360">
        <v>42207</v>
      </c>
      <c r="G1054">
        <v>17.7</v>
      </c>
    </row>
    <row r="1055" spans="1:7" x14ac:dyDescent="0.3">
      <c r="A1055" s="1">
        <v>26</v>
      </c>
      <c r="B1055" s="360">
        <v>42209</v>
      </c>
      <c r="G1055">
        <v>17.7</v>
      </c>
    </row>
    <row r="1056" spans="1:7" x14ac:dyDescent="0.3">
      <c r="A1056" s="1">
        <v>26</v>
      </c>
      <c r="B1056" s="360">
        <v>42212</v>
      </c>
      <c r="G1056">
        <v>30</v>
      </c>
    </row>
    <row r="1057" spans="1:7" x14ac:dyDescent="0.3">
      <c r="A1057" s="1">
        <v>26</v>
      </c>
      <c r="B1057" s="360">
        <v>42214</v>
      </c>
      <c r="G1057">
        <v>19.5</v>
      </c>
    </row>
    <row r="1058" spans="1:7" x14ac:dyDescent="0.3">
      <c r="A1058" s="1">
        <v>26</v>
      </c>
      <c r="B1058" s="360">
        <v>42216</v>
      </c>
      <c r="G1058">
        <v>19.5</v>
      </c>
    </row>
    <row r="1059" spans="1:7" x14ac:dyDescent="0.3">
      <c r="A1059" s="1">
        <v>26</v>
      </c>
      <c r="B1059" s="360">
        <v>42219</v>
      </c>
      <c r="G1059">
        <v>24.8</v>
      </c>
    </row>
    <row r="1060" spans="1:7" x14ac:dyDescent="0.3">
      <c r="A1060" s="1">
        <v>26</v>
      </c>
      <c r="B1060" s="360">
        <v>42221</v>
      </c>
      <c r="G1060">
        <v>17.7</v>
      </c>
    </row>
    <row r="1061" spans="1:7" x14ac:dyDescent="0.3">
      <c r="A1061" s="1">
        <v>26</v>
      </c>
      <c r="B1061" s="360">
        <v>42223</v>
      </c>
      <c r="G1061">
        <v>19.5</v>
      </c>
    </row>
    <row r="1062" spans="1:7" x14ac:dyDescent="0.3">
      <c r="A1062" s="1">
        <v>26</v>
      </c>
      <c r="B1062" s="360">
        <v>42226</v>
      </c>
      <c r="G1062">
        <v>30</v>
      </c>
    </row>
    <row r="1063" spans="1:7" x14ac:dyDescent="0.3">
      <c r="A1063" s="1">
        <v>26</v>
      </c>
      <c r="B1063" s="360">
        <v>42229</v>
      </c>
      <c r="G1063">
        <v>15.9</v>
      </c>
    </row>
    <row r="1064" spans="1:7" x14ac:dyDescent="0.3">
      <c r="A1064" s="1">
        <v>26</v>
      </c>
      <c r="B1064" s="360">
        <v>42230</v>
      </c>
      <c r="G1064">
        <v>12.3</v>
      </c>
    </row>
    <row r="1065" spans="1:7" x14ac:dyDescent="0.3">
      <c r="A1065" s="1">
        <v>26</v>
      </c>
      <c r="B1065" s="360">
        <v>42233</v>
      </c>
      <c r="G1065">
        <v>21.2</v>
      </c>
    </row>
    <row r="1066" spans="1:7" x14ac:dyDescent="0.3">
      <c r="A1066" s="1">
        <v>26</v>
      </c>
      <c r="B1066" s="360">
        <v>42235</v>
      </c>
      <c r="G1066">
        <v>12.3</v>
      </c>
    </row>
    <row r="1067" spans="1:7" x14ac:dyDescent="0.3">
      <c r="A1067" s="1">
        <v>26</v>
      </c>
      <c r="B1067" s="360">
        <v>42237</v>
      </c>
      <c r="G1067">
        <v>15.9</v>
      </c>
    </row>
    <row r="1068" spans="1:7" x14ac:dyDescent="0.3">
      <c r="A1068" s="1">
        <v>26</v>
      </c>
      <c r="B1068" s="360">
        <v>42240</v>
      </c>
      <c r="G1068">
        <v>24.8</v>
      </c>
    </row>
    <row r="1069" spans="1:7" x14ac:dyDescent="0.3">
      <c r="A1069" s="1">
        <v>26</v>
      </c>
      <c r="B1069" s="360">
        <v>42242</v>
      </c>
      <c r="G1069">
        <v>14.1</v>
      </c>
    </row>
    <row r="1070" spans="1:7" x14ac:dyDescent="0.3">
      <c r="A1070" s="1">
        <v>26</v>
      </c>
      <c r="B1070" s="360">
        <v>42244</v>
      </c>
      <c r="G1070">
        <v>9.6999999999999993</v>
      </c>
    </row>
    <row r="1071" spans="1:7" x14ac:dyDescent="0.3">
      <c r="A1071" s="1">
        <v>26</v>
      </c>
      <c r="B1071" s="360">
        <v>42247</v>
      </c>
      <c r="G1071">
        <v>19.5</v>
      </c>
    </row>
    <row r="1072" spans="1:7" x14ac:dyDescent="0.3">
      <c r="A1072" s="1">
        <v>26</v>
      </c>
      <c r="B1072" s="360">
        <v>42249</v>
      </c>
      <c r="G1072">
        <v>12.3</v>
      </c>
    </row>
    <row r="1073" spans="1:7" x14ac:dyDescent="0.3">
      <c r="A1073" s="1">
        <v>26</v>
      </c>
      <c r="B1073" s="359">
        <v>42251</v>
      </c>
      <c r="G1073">
        <v>10.6</v>
      </c>
    </row>
    <row r="1074" spans="1:7" x14ac:dyDescent="0.3">
      <c r="A1074" s="1">
        <v>26</v>
      </c>
      <c r="B1074" s="359">
        <v>42254</v>
      </c>
      <c r="G1074">
        <v>8.8000000000000007</v>
      </c>
    </row>
    <row r="1075" spans="1:7" x14ac:dyDescent="0.3">
      <c r="A1075" s="1">
        <v>26</v>
      </c>
      <c r="B1075" s="359">
        <v>42258</v>
      </c>
      <c r="G1075">
        <v>14.1</v>
      </c>
    </row>
    <row r="1076" spans="1:7" x14ac:dyDescent="0.3">
      <c r="A1076" s="1">
        <v>27</v>
      </c>
      <c r="B1076" s="359">
        <v>42179</v>
      </c>
      <c r="G1076">
        <v>25</v>
      </c>
    </row>
    <row r="1077" spans="1:7" x14ac:dyDescent="0.3">
      <c r="A1077" s="1">
        <v>27</v>
      </c>
      <c r="B1077" s="359">
        <v>42181</v>
      </c>
      <c r="G1077">
        <v>12.5</v>
      </c>
    </row>
    <row r="1078" spans="1:7" x14ac:dyDescent="0.3">
      <c r="A1078" s="1">
        <v>27</v>
      </c>
      <c r="B1078" s="359">
        <v>42184</v>
      </c>
      <c r="G1078">
        <v>12.5</v>
      </c>
    </row>
    <row r="1079" spans="1:7" x14ac:dyDescent="0.3">
      <c r="A1079" s="1">
        <v>27</v>
      </c>
      <c r="B1079" s="359">
        <v>42186</v>
      </c>
      <c r="G1079">
        <v>7.5</v>
      </c>
    </row>
    <row r="1080" spans="1:7" x14ac:dyDescent="0.3">
      <c r="A1080" s="1">
        <v>27</v>
      </c>
      <c r="B1080" s="359">
        <v>42191</v>
      </c>
      <c r="G1080">
        <v>16.2</v>
      </c>
    </row>
    <row r="1081" spans="1:7" x14ac:dyDescent="0.3">
      <c r="A1081" s="1">
        <v>27</v>
      </c>
      <c r="B1081" s="359">
        <v>42195</v>
      </c>
      <c r="G1081">
        <v>19.600000000000001</v>
      </c>
    </row>
    <row r="1082" spans="1:7" x14ac:dyDescent="0.3">
      <c r="A1082" s="1">
        <v>27</v>
      </c>
      <c r="B1082" s="359">
        <v>42198</v>
      </c>
      <c r="G1082">
        <v>15.6</v>
      </c>
    </row>
    <row r="1083" spans="1:7" x14ac:dyDescent="0.3">
      <c r="A1083" s="1">
        <v>27</v>
      </c>
      <c r="B1083" s="359">
        <v>42200</v>
      </c>
      <c r="G1083">
        <v>11.8</v>
      </c>
    </row>
    <row r="1084" spans="1:7" x14ac:dyDescent="0.3">
      <c r="A1084" s="1">
        <v>27</v>
      </c>
      <c r="B1084" s="359">
        <v>42202</v>
      </c>
      <c r="G1084">
        <v>12.7</v>
      </c>
    </row>
    <row r="1085" spans="1:7" x14ac:dyDescent="0.3">
      <c r="A1085" s="1">
        <v>27</v>
      </c>
      <c r="B1085" s="359">
        <v>42205</v>
      </c>
      <c r="G1085">
        <v>21.6</v>
      </c>
    </row>
    <row r="1086" spans="1:7" x14ac:dyDescent="0.3">
      <c r="A1086" s="1">
        <v>27</v>
      </c>
      <c r="B1086" s="359">
        <v>42207</v>
      </c>
      <c r="G1086">
        <v>15.7</v>
      </c>
    </row>
    <row r="1087" spans="1:7" x14ac:dyDescent="0.3">
      <c r="A1087" s="1">
        <v>27</v>
      </c>
      <c r="B1087" s="360">
        <v>42209</v>
      </c>
      <c r="G1087">
        <v>17.7</v>
      </c>
    </row>
    <row r="1088" spans="1:7" x14ac:dyDescent="0.3">
      <c r="A1088" s="1">
        <v>27</v>
      </c>
      <c r="B1088" s="360">
        <v>42212</v>
      </c>
      <c r="G1088">
        <v>25.5</v>
      </c>
    </row>
    <row r="1089" spans="1:7" x14ac:dyDescent="0.3">
      <c r="A1089" s="1">
        <v>27</v>
      </c>
      <c r="B1089" s="360">
        <v>42214</v>
      </c>
      <c r="G1089">
        <v>19.600000000000001</v>
      </c>
    </row>
    <row r="1090" spans="1:7" x14ac:dyDescent="0.3">
      <c r="A1090" s="1">
        <v>27</v>
      </c>
      <c r="B1090" s="360">
        <v>42216</v>
      </c>
      <c r="G1090">
        <v>19.600000000000001</v>
      </c>
    </row>
    <row r="1091" spans="1:7" x14ac:dyDescent="0.3">
      <c r="A1091" s="1">
        <v>27</v>
      </c>
      <c r="B1091" s="360">
        <v>42219</v>
      </c>
      <c r="G1091">
        <v>21.5</v>
      </c>
    </row>
    <row r="1092" spans="1:7" x14ac:dyDescent="0.3">
      <c r="A1092" s="1">
        <v>27</v>
      </c>
      <c r="B1092" s="360">
        <v>42221</v>
      </c>
      <c r="G1092">
        <v>13.7</v>
      </c>
    </row>
    <row r="1093" spans="1:7" x14ac:dyDescent="0.3">
      <c r="A1093" s="1">
        <v>27</v>
      </c>
      <c r="B1093" s="360">
        <v>42223</v>
      </c>
      <c r="G1093">
        <v>15.7</v>
      </c>
    </row>
    <row r="1094" spans="1:7" x14ac:dyDescent="0.3">
      <c r="A1094" s="1">
        <v>27</v>
      </c>
      <c r="B1094" s="360">
        <v>42226</v>
      </c>
      <c r="G1094">
        <v>25.5</v>
      </c>
    </row>
    <row r="1095" spans="1:7" x14ac:dyDescent="0.3">
      <c r="A1095" s="1">
        <v>27</v>
      </c>
      <c r="B1095" s="360">
        <v>42229</v>
      </c>
      <c r="G1095">
        <v>15.7</v>
      </c>
    </row>
    <row r="1096" spans="1:7" x14ac:dyDescent="0.3">
      <c r="A1096" s="1">
        <v>27</v>
      </c>
      <c r="B1096" s="360">
        <v>42230</v>
      </c>
      <c r="G1096">
        <v>11.7</v>
      </c>
    </row>
    <row r="1097" spans="1:7" x14ac:dyDescent="0.3">
      <c r="A1097" s="1">
        <v>27</v>
      </c>
      <c r="B1097" s="360">
        <v>42233</v>
      </c>
      <c r="G1097">
        <v>21.6</v>
      </c>
    </row>
    <row r="1098" spans="1:7" x14ac:dyDescent="0.3">
      <c r="A1098" s="1">
        <v>27</v>
      </c>
      <c r="B1098" s="360">
        <v>42235</v>
      </c>
      <c r="G1098">
        <v>13.7</v>
      </c>
    </row>
    <row r="1099" spans="1:7" x14ac:dyDescent="0.3">
      <c r="A1099" s="1">
        <v>27</v>
      </c>
      <c r="B1099" s="360">
        <v>42237</v>
      </c>
      <c r="G1099">
        <v>17.600000000000001</v>
      </c>
    </row>
    <row r="1100" spans="1:7" x14ac:dyDescent="0.3">
      <c r="A1100" s="1">
        <v>27</v>
      </c>
      <c r="B1100" s="360">
        <v>42240</v>
      </c>
      <c r="G1100">
        <v>25.5</v>
      </c>
    </row>
    <row r="1101" spans="1:7" x14ac:dyDescent="0.3">
      <c r="A1101" s="1">
        <v>27</v>
      </c>
      <c r="B1101" s="360">
        <v>42242</v>
      </c>
      <c r="G1101">
        <v>17.600000000000001</v>
      </c>
    </row>
    <row r="1102" spans="1:7" x14ac:dyDescent="0.3">
      <c r="A1102" s="1">
        <v>27</v>
      </c>
      <c r="B1102" s="360">
        <v>42244</v>
      </c>
      <c r="G1102">
        <v>14.7</v>
      </c>
    </row>
    <row r="1103" spans="1:7" x14ac:dyDescent="0.3">
      <c r="A1103" s="1">
        <v>27</v>
      </c>
      <c r="B1103" s="360">
        <v>42247</v>
      </c>
      <c r="G1103">
        <v>29.4</v>
      </c>
    </row>
    <row r="1104" spans="1:7" x14ac:dyDescent="0.3">
      <c r="A1104" s="1">
        <v>27</v>
      </c>
      <c r="B1104" s="360">
        <v>42249</v>
      </c>
      <c r="G1104">
        <v>17.600000000000001</v>
      </c>
    </row>
    <row r="1105" spans="1:7" x14ac:dyDescent="0.3">
      <c r="A1105" s="1">
        <v>27</v>
      </c>
      <c r="B1105" s="360">
        <v>42251</v>
      </c>
      <c r="G1105">
        <v>15.7</v>
      </c>
    </row>
    <row r="1106" spans="1:7" x14ac:dyDescent="0.3">
      <c r="A1106" s="1">
        <v>27</v>
      </c>
      <c r="B1106" s="360">
        <v>42254</v>
      </c>
      <c r="G1106">
        <v>12.7</v>
      </c>
    </row>
    <row r="1107" spans="1:7" x14ac:dyDescent="0.3">
      <c r="A1107" s="1">
        <v>27</v>
      </c>
      <c r="B1107" s="360">
        <v>42258</v>
      </c>
      <c r="G1107">
        <v>19.600000000000001</v>
      </c>
    </row>
    <row r="1108" spans="1:7" x14ac:dyDescent="0.3">
      <c r="A1108" s="1">
        <v>27</v>
      </c>
      <c r="B1108" s="360">
        <v>42263</v>
      </c>
      <c r="G1108">
        <v>19.600000000000001</v>
      </c>
    </row>
    <row r="1109" spans="1:7" x14ac:dyDescent="0.3">
      <c r="A1109" s="1">
        <v>27</v>
      </c>
      <c r="B1109" s="360">
        <v>42265</v>
      </c>
      <c r="G1109">
        <v>29.4</v>
      </c>
    </row>
    <row r="1110" spans="1:7" x14ac:dyDescent="0.3">
      <c r="A1110">
        <v>28</v>
      </c>
      <c r="B1110" s="359">
        <v>42128</v>
      </c>
      <c r="G1110" s="1">
        <v>25</v>
      </c>
    </row>
    <row r="1111" spans="1:7" x14ac:dyDescent="0.3">
      <c r="A1111">
        <v>28</v>
      </c>
      <c r="B1111" s="360">
        <v>42132</v>
      </c>
      <c r="C1111" s="1"/>
      <c r="E1111" s="20"/>
      <c r="F1111" s="12"/>
      <c r="G1111" s="1">
        <v>7.5</v>
      </c>
    </row>
    <row r="1112" spans="1:7" x14ac:dyDescent="0.3">
      <c r="A1112">
        <v>28</v>
      </c>
      <c r="B1112" s="360">
        <v>42136</v>
      </c>
      <c r="C1112" s="1"/>
      <c r="E1112" s="20"/>
      <c r="F1112" s="12"/>
      <c r="G1112" s="1">
        <v>15</v>
      </c>
    </row>
    <row r="1113" spans="1:7" x14ac:dyDescent="0.3">
      <c r="A1113">
        <v>28</v>
      </c>
      <c r="B1113" s="360">
        <v>42137</v>
      </c>
      <c r="C1113" s="1"/>
      <c r="E1113" s="20"/>
      <c r="F1113" s="12"/>
      <c r="G1113" s="1">
        <v>7.5</v>
      </c>
    </row>
    <row r="1114" spans="1:7" x14ac:dyDescent="0.3">
      <c r="A1114">
        <v>28</v>
      </c>
      <c r="B1114" s="360">
        <v>42146</v>
      </c>
      <c r="C1114" s="1"/>
      <c r="D1114" s="22"/>
      <c r="E1114" s="20"/>
      <c r="F1114" s="12"/>
      <c r="G1114" s="1">
        <v>7.5</v>
      </c>
    </row>
    <row r="1115" spans="1:7" x14ac:dyDescent="0.3">
      <c r="A1115">
        <v>28</v>
      </c>
      <c r="B1115" s="360">
        <v>42152</v>
      </c>
      <c r="C1115" s="1"/>
      <c r="D1115" s="22"/>
      <c r="E1115" s="20"/>
      <c r="F1115" s="12"/>
      <c r="G1115" s="1">
        <v>21.2</v>
      </c>
    </row>
    <row r="1116" spans="1:7" x14ac:dyDescent="0.3">
      <c r="A1116">
        <v>28</v>
      </c>
      <c r="B1116" s="360">
        <v>42158</v>
      </c>
      <c r="C1116" s="1"/>
      <c r="D1116" s="22"/>
      <c r="E1116" s="20"/>
      <c r="F1116" s="12"/>
      <c r="G1116" s="1">
        <v>12.7</v>
      </c>
    </row>
    <row r="1117" spans="1:7" x14ac:dyDescent="0.3">
      <c r="A1117">
        <v>28</v>
      </c>
      <c r="B1117" s="360">
        <v>42160</v>
      </c>
      <c r="C1117" s="1"/>
      <c r="D1117" s="22"/>
      <c r="E1117" s="20"/>
      <c r="F1117" s="12"/>
      <c r="G1117" s="1">
        <v>10</v>
      </c>
    </row>
    <row r="1118" spans="1:7" x14ac:dyDescent="0.3">
      <c r="A1118">
        <v>28</v>
      </c>
      <c r="B1118" s="360">
        <v>42163</v>
      </c>
      <c r="C1118" s="1"/>
      <c r="D1118" s="22"/>
      <c r="E1118" s="20"/>
      <c r="F1118" s="12"/>
      <c r="G1118" s="1">
        <v>10.199999999999999</v>
      </c>
    </row>
    <row r="1119" spans="1:7" x14ac:dyDescent="0.3">
      <c r="A1119">
        <v>28</v>
      </c>
      <c r="B1119" s="360">
        <v>42164</v>
      </c>
      <c r="C1119" s="1"/>
      <c r="D1119" s="22"/>
      <c r="E1119" s="20"/>
      <c r="F1119" s="12"/>
      <c r="G1119" s="1">
        <v>7.8</v>
      </c>
    </row>
    <row r="1120" spans="1:7" x14ac:dyDescent="0.3">
      <c r="A1120">
        <v>28</v>
      </c>
      <c r="B1120" s="360">
        <v>42167</v>
      </c>
      <c r="C1120" s="1"/>
      <c r="D1120" s="22"/>
      <c r="E1120" s="20"/>
      <c r="F1120" s="12"/>
      <c r="G1120" s="1">
        <v>23.5</v>
      </c>
    </row>
    <row r="1121" spans="1:7" x14ac:dyDescent="0.3">
      <c r="A1121">
        <v>28</v>
      </c>
      <c r="B1121" s="360">
        <v>42171</v>
      </c>
      <c r="C1121" s="1"/>
      <c r="D1121" s="22"/>
      <c r="E1121" s="20"/>
      <c r="F1121" s="12"/>
      <c r="G1121" s="1">
        <v>23.5</v>
      </c>
    </row>
    <row r="1122" spans="1:7" x14ac:dyDescent="0.3">
      <c r="A1122">
        <v>28</v>
      </c>
      <c r="B1122" s="360">
        <v>42174</v>
      </c>
      <c r="C1122" s="1"/>
      <c r="D1122" s="22"/>
      <c r="E1122" s="20"/>
      <c r="F1122" s="12"/>
      <c r="G1122" s="1">
        <v>9.8000000000000007</v>
      </c>
    </row>
    <row r="1123" spans="1:7" x14ac:dyDescent="0.3">
      <c r="A1123">
        <v>28</v>
      </c>
      <c r="B1123" s="360">
        <v>42177</v>
      </c>
      <c r="C1123" s="1"/>
      <c r="D1123" s="22"/>
      <c r="E1123" s="20"/>
      <c r="F1123" s="12"/>
      <c r="G1123" s="1">
        <v>19.600000000000001</v>
      </c>
    </row>
    <row r="1124" spans="1:7" x14ac:dyDescent="0.3">
      <c r="A1124">
        <v>28</v>
      </c>
      <c r="B1124" s="360">
        <v>42181</v>
      </c>
      <c r="C1124" s="1"/>
      <c r="D1124" s="22"/>
      <c r="E1124" s="20"/>
      <c r="F1124" s="12"/>
      <c r="G1124" s="1">
        <v>39.200000000000003</v>
      </c>
    </row>
    <row r="1125" spans="1:7" x14ac:dyDescent="0.3">
      <c r="A1125">
        <v>28</v>
      </c>
      <c r="B1125" s="360">
        <v>42184</v>
      </c>
      <c r="C1125" s="1"/>
      <c r="D1125" s="22"/>
      <c r="E1125" s="20"/>
      <c r="F1125" s="12"/>
      <c r="G1125" s="1">
        <v>29.4</v>
      </c>
    </row>
    <row r="1126" spans="1:7" x14ac:dyDescent="0.3">
      <c r="A1126">
        <v>28</v>
      </c>
      <c r="B1126" s="360">
        <v>42187</v>
      </c>
      <c r="C1126" s="1"/>
      <c r="D1126" s="22"/>
      <c r="E1126" s="20"/>
      <c r="F1126" s="12"/>
      <c r="G1126" s="1">
        <v>19.600000000000001</v>
      </c>
    </row>
    <row r="1127" spans="1:7" x14ac:dyDescent="0.3">
      <c r="A1127">
        <v>28</v>
      </c>
      <c r="B1127" s="360">
        <v>42188</v>
      </c>
      <c r="C1127" s="1"/>
      <c r="D1127" s="22"/>
      <c r="E1127" s="20"/>
      <c r="F1127" s="12"/>
      <c r="G1127" s="1">
        <v>19.600000000000001</v>
      </c>
    </row>
    <row r="1128" spans="1:7" x14ac:dyDescent="0.3">
      <c r="A1128">
        <v>28</v>
      </c>
      <c r="B1128" s="360">
        <v>42191</v>
      </c>
      <c r="C1128" s="1"/>
      <c r="D1128" s="22"/>
      <c r="E1128" s="20"/>
      <c r="F1128" s="12"/>
      <c r="G1128" s="1">
        <v>30.4</v>
      </c>
    </row>
    <row r="1129" spans="1:7" x14ac:dyDescent="0.3">
      <c r="A1129">
        <v>28</v>
      </c>
      <c r="B1129" s="360">
        <v>42194</v>
      </c>
      <c r="C1129" s="1"/>
      <c r="D1129" s="22"/>
      <c r="E1129" s="20"/>
      <c r="F1129" s="12"/>
      <c r="G1129" s="1">
        <v>19.600000000000001</v>
      </c>
    </row>
    <row r="1130" spans="1:7" x14ac:dyDescent="0.3">
      <c r="A1130">
        <v>28</v>
      </c>
      <c r="B1130" s="360">
        <v>42195</v>
      </c>
      <c r="C1130" s="1"/>
      <c r="D1130" s="22"/>
      <c r="E1130" s="20"/>
      <c r="F1130" s="12"/>
      <c r="G1130" s="1">
        <v>19.600000000000001</v>
      </c>
    </row>
    <row r="1131" spans="1:7" x14ac:dyDescent="0.3">
      <c r="A1131">
        <v>28</v>
      </c>
      <c r="B1131" s="360">
        <v>42198</v>
      </c>
      <c r="C1131" s="1"/>
      <c r="D1131" s="22"/>
      <c r="E1131" s="20"/>
      <c r="F1131" s="12"/>
      <c r="G1131" s="1">
        <v>29.4</v>
      </c>
    </row>
    <row r="1132" spans="1:7" x14ac:dyDescent="0.3">
      <c r="A1132">
        <v>28</v>
      </c>
      <c r="B1132" s="360">
        <v>42200</v>
      </c>
      <c r="C1132" s="1"/>
      <c r="D1132" s="22"/>
      <c r="E1132" s="20"/>
      <c r="F1132" s="12"/>
      <c r="G1132" s="1">
        <v>17.600000000000001</v>
      </c>
    </row>
    <row r="1133" spans="1:7" x14ac:dyDescent="0.3">
      <c r="A1133">
        <v>28</v>
      </c>
      <c r="B1133" s="360">
        <v>42202</v>
      </c>
      <c r="C1133" s="1"/>
      <c r="D1133" s="22"/>
      <c r="E1133" s="20"/>
      <c r="F1133" s="12"/>
      <c r="G1133" s="1">
        <v>18.600000000000001</v>
      </c>
    </row>
    <row r="1134" spans="1:7" x14ac:dyDescent="0.3">
      <c r="A1134">
        <v>28</v>
      </c>
      <c r="B1134" s="360">
        <v>42205</v>
      </c>
      <c r="C1134" s="1"/>
      <c r="D1134" s="22"/>
      <c r="E1134" s="20"/>
      <c r="F1134" s="12"/>
      <c r="G1134" s="1">
        <v>33.299999999999997</v>
      </c>
    </row>
    <row r="1135" spans="1:7" x14ac:dyDescent="0.3">
      <c r="A1135">
        <v>28</v>
      </c>
      <c r="B1135" s="360">
        <v>42207</v>
      </c>
      <c r="C1135" s="1"/>
      <c r="D1135" s="22"/>
      <c r="E1135" s="20"/>
      <c r="F1135" s="12"/>
      <c r="G1135" s="1">
        <v>17.600000000000001</v>
      </c>
    </row>
    <row r="1136" spans="1:7" x14ac:dyDescent="0.3">
      <c r="A1136">
        <v>28</v>
      </c>
      <c r="B1136" s="360">
        <v>42209</v>
      </c>
      <c r="C1136" s="1"/>
      <c r="D1136" s="22"/>
      <c r="E1136" s="20"/>
      <c r="F1136" s="12"/>
      <c r="G1136" s="1">
        <v>17.600000000000001</v>
      </c>
    </row>
    <row r="1137" spans="1:7" x14ac:dyDescent="0.3">
      <c r="A1137">
        <v>28</v>
      </c>
      <c r="B1137" s="360">
        <v>42212</v>
      </c>
      <c r="C1137" s="1"/>
      <c r="D1137" s="22"/>
      <c r="E1137" s="20"/>
      <c r="F1137" s="12"/>
      <c r="G1137" s="1">
        <v>29.4</v>
      </c>
    </row>
    <row r="1138" spans="1:7" x14ac:dyDescent="0.3">
      <c r="A1138">
        <v>28</v>
      </c>
      <c r="B1138" s="360">
        <v>42214</v>
      </c>
      <c r="C1138" s="1"/>
      <c r="D1138" s="22"/>
      <c r="E1138" s="20"/>
      <c r="F1138" s="12"/>
      <c r="G1138" s="1">
        <v>19.600000000000001</v>
      </c>
    </row>
    <row r="1139" spans="1:7" x14ac:dyDescent="0.3">
      <c r="A1139">
        <v>28</v>
      </c>
      <c r="B1139" s="360">
        <v>42216</v>
      </c>
      <c r="C1139" s="1"/>
      <c r="D1139" s="22"/>
      <c r="E1139" s="20"/>
      <c r="F1139" s="12"/>
      <c r="G1139" s="1">
        <v>19.600000000000001</v>
      </c>
    </row>
    <row r="1140" spans="1:7" x14ac:dyDescent="0.3">
      <c r="A1140">
        <v>28</v>
      </c>
      <c r="B1140" s="360">
        <v>42219</v>
      </c>
      <c r="C1140" s="1"/>
      <c r="D1140" s="22"/>
      <c r="E1140" s="20"/>
      <c r="F1140" s="12"/>
      <c r="G1140" s="1">
        <v>25.4</v>
      </c>
    </row>
    <row r="1141" spans="1:7" x14ac:dyDescent="0.3">
      <c r="A1141">
        <v>28</v>
      </c>
      <c r="B1141" s="360">
        <v>42221</v>
      </c>
      <c r="C1141" s="1"/>
      <c r="D1141" s="22"/>
      <c r="E1141" s="20"/>
      <c r="F1141" s="12"/>
      <c r="G1141" s="1">
        <v>17.600000000000001</v>
      </c>
    </row>
    <row r="1142" spans="1:7" x14ac:dyDescent="0.3">
      <c r="A1142">
        <v>28</v>
      </c>
      <c r="B1142" s="360">
        <v>42223</v>
      </c>
      <c r="C1142" s="1"/>
      <c r="D1142" s="22"/>
      <c r="E1142" s="20"/>
      <c r="F1142" s="12"/>
      <c r="G1142" s="1">
        <v>19.600000000000001</v>
      </c>
    </row>
    <row r="1143" spans="1:7" x14ac:dyDescent="0.3">
      <c r="A1143">
        <v>28</v>
      </c>
      <c r="B1143" s="360">
        <v>42226</v>
      </c>
      <c r="C1143" s="1"/>
      <c r="D1143" s="22"/>
      <c r="E1143" s="20"/>
      <c r="F1143" s="12"/>
      <c r="G1143" s="1">
        <v>29.4</v>
      </c>
    </row>
    <row r="1144" spans="1:7" x14ac:dyDescent="0.3">
      <c r="A1144">
        <v>28</v>
      </c>
      <c r="B1144" s="360">
        <v>42229</v>
      </c>
      <c r="C1144" s="1"/>
      <c r="D1144" s="22"/>
      <c r="E1144" s="20"/>
      <c r="F1144" s="12"/>
      <c r="G1144" s="1">
        <v>15.7</v>
      </c>
    </row>
    <row r="1145" spans="1:7" x14ac:dyDescent="0.3">
      <c r="A1145">
        <v>28</v>
      </c>
      <c r="B1145" s="360">
        <v>42230</v>
      </c>
      <c r="C1145" s="1"/>
      <c r="D1145" s="22"/>
      <c r="E1145" s="20"/>
      <c r="F1145" s="12"/>
      <c r="G1145" s="1">
        <v>11.7</v>
      </c>
    </row>
    <row r="1146" spans="1:7" x14ac:dyDescent="0.3">
      <c r="A1146">
        <v>28</v>
      </c>
      <c r="B1146" s="360">
        <v>42233</v>
      </c>
      <c r="C1146" s="1"/>
      <c r="D1146" s="22"/>
      <c r="E1146" s="20"/>
      <c r="F1146" s="12"/>
      <c r="G1146" s="1">
        <v>17.600000000000001</v>
      </c>
    </row>
    <row r="1147" spans="1:7" x14ac:dyDescent="0.3">
      <c r="A1147">
        <v>28</v>
      </c>
      <c r="B1147" s="360">
        <v>42235</v>
      </c>
      <c r="C1147" s="1"/>
      <c r="D1147" s="22"/>
      <c r="E1147" s="20"/>
      <c r="F1147" s="12"/>
      <c r="G1147" s="1">
        <v>7.8</v>
      </c>
    </row>
    <row r="1148" spans="1:7" x14ac:dyDescent="0.3">
      <c r="A1148">
        <v>28</v>
      </c>
      <c r="B1148" s="360">
        <v>42237</v>
      </c>
      <c r="C1148" s="1"/>
      <c r="D1148" s="22"/>
      <c r="E1148" s="20"/>
      <c r="F1148" s="12"/>
      <c r="G1148" s="1">
        <v>9.8000000000000007</v>
      </c>
    </row>
    <row r="1149" spans="1:7" x14ac:dyDescent="0.3">
      <c r="A1149">
        <v>28</v>
      </c>
      <c r="B1149" s="360">
        <v>42240</v>
      </c>
      <c r="C1149" s="1"/>
      <c r="D1149" s="22"/>
      <c r="E1149" s="20"/>
      <c r="F1149" s="12"/>
      <c r="G1149" s="1">
        <v>15.7</v>
      </c>
    </row>
    <row r="1150" spans="1:7" x14ac:dyDescent="0.3">
      <c r="A1150">
        <v>28</v>
      </c>
      <c r="B1150" s="360">
        <v>42242</v>
      </c>
      <c r="C1150" s="1"/>
      <c r="D1150" s="22"/>
      <c r="E1150" s="20"/>
      <c r="F1150" s="12"/>
      <c r="G1150" s="1">
        <v>11.7</v>
      </c>
    </row>
    <row r="1151" spans="1:7" x14ac:dyDescent="0.3">
      <c r="A1151">
        <v>28</v>
      </c>
      <c r="B1151" s="360">
        <v>42244</v>
      </c>
      <c r="C1151" s="1"/>
      <c r="D1151" s="22"/>
      <c r="E1151" s="20"/>
      <c r="F1151" s="12"/>
      <c r="G1151" s="1">
        <v>9.8000000000000007</v>
      </c>
    </row>
    <row r="1152" spans="1:7" x14ac:dyDescent="0.3">
      <c r="A1152">
        <v>28</v>
      </c>
      <c r="B1152" s="360">
        <v>42247</v>
      </c>
      <c r="C1152" s="1"/>
      <c r="D1152" s="22"/>
      <c r="E1152" s="20"/>
      <c r="F1152" s="12"/>
      <c r="G1152" s="1">
        <v>19.600000000000001</v>
      </c>
    </row>
    <row r="1153" spans="1:7" x14ac:dyDescent="0.3">
      <c r="A1153">
        <v>28</v>
      </c>
      <c r="B1153" s="360">
        <v>42249</v>
      </c>
      <c r="C1153" s="1"/>
      <c r="D1153" s="22"/>
      <c r="E1153" s="20"/>
      <c r="F1153" s="12"/>
      <c r="G1153" s="1">
        <v>11.7</v>
      </c>
    </row>
    <row r="1154" spans="1:7" x14ac:dyDescent="0.3">
      <c r="A1154">
        <v>28</v>
      </c>
      <c r="B1154" s="360">
        <v>42251</v>
      </c>
      <c r="C1154" s="1"/>
      <c r="D1154" s="22"/>
      <c r="E1154" s="20"/>
      <c r="F1154" s="12"/>
      <c r="G1154" s="1">
        <v>9.8000000000000007</v>
      </c>
    </row>
    <row r="1155" spans="1:7" x14ac:dyDescent="0.3">
      <c r="A1155" s="1">
        <v>29</v>
      </c>
      <c r="B1155" s="359">
        <v>42132</v>
      </c>
      <c r="G1155">
        <v>18.7</v>
      </c>
    </row>
    <row r="1156" spans="1:7" x14ac:dyDescent="0.3">
      <c r="A1156" s="1">
        <v>29</v>
      </c>
      <c r="B1156" s="359">
        <v>42146</v>
      </c>
      <c r="G1156">
        <v>25</v>
      </c>
    </row>
    <row r="1157" spans="1:7" x14ac:dyDescent="0.3">
      <c r="A1157" s="1">
        <v>29</v>
      </c>
      <c r="B1157" s="359">
        <v>42149</v>
      </c>
      <c r="G1157">
        <v>12.5</v>
      </c>
    </row>
    <row r="1158" spans="1:7" x14ac:dyDescent="0.3">
      <c r="A1158" s="1">
        <v>29</v>
      </c>
      <c r="B1158" s="359">
        <v>42153</v>
      </c>
      <c r="G1158">
        <v>6.3</v>
      </c>
    </row>
    <row r="1159" spans="1:7" x14ac:dyDescent="0.3">
      <c r="A1159" s="1">
        <v>29</v>
      </c>
      <c r="B1159" s="359">
        <v>42158</v>
      </c>
      <c r="G1159">
        <v>11.2</v>
      </c>
    </row>
    <row r="1160" spans="1:7" x14ac:dyDescent="0.3">
      <c r="A1160" s="1">
        <v>29</v>
      </c>
      <c r="B1160" s="359">
        <v>42160</v>
      </c>
      <c r="G1160">
        <v>7.5</v>
      </c>
    </row>
    <row r="1161" spans="1:7" x14ac:dyDescent="0.3">
      <c r="A1161" s="1">
        <v>29</v>
      </c>
      <c r="B1161" s="359">
        <v>42163</v>
      </c>
      <c r="G1161">
        <v>8</v>
      </c>
    </row>
    <row r="1162" spans="1:7" x14ac:dyDescent="0.3">
      <c r="A1162" s="1">
        <v>29</v>
      </c>
      <c r="B1162" s="359">
        <v>42167</v>
      </c>
      <c r="G1162">
        <v>11.5</v>
      </c>
    </row>
    <row r="1163" spans="1:7" x14ac:dyDescent="0.3">
      <c r="A1163" s="1">
        <v>29</v>
      </c>
      <c r="B1163" s="359">
        <v>42171</v>
      </c>
      <c r="G1163">
        <v>18.600000000000001</v>
      </c>
    </row>
    <row r="1164" spans="1:7" x14ac:dyDescent="0.3">
      <c r="A1164" s="1">
        <v>29</v>
      </c>
      <c r="B1164" s="359">
        <v>42174</v>
      </c>
      <c r="G1164">
        <v>8</v>
      </c>
    </row>
    <row r="1165" spans="1:7" x14ac:dyDescent="0.3">
      <c r="A1165" s="1">
        <v>29</v>
      </c>
      <c r="B1165" s="359">
        <v>42177</v>
      </c>
      <c r="G1165">
        <v>15.9</v>
      </c>
    </row>
    <row r="1166" spans="1:7" x14ac:dyDescent="0.3">
      <c r="A1166" s="1">
        <v>29</v>
      </c>
      <c r="B1166" s="359">
        <v>42181</v>
      </c>
      <c r="G1166">
        <v>35.4</v>
      </c>
    </row>
    <row r="1167" spans="1:7" x14ac:dyDescent="0.3">
      <c r="A1167" s="1">
        <v>29</v>
      </c>
      <c r="B1167" s="359">
        <v>42184</v>
      </c>
      <c r="G1167">
        <v>24.7</v>
      </c>
    </row>
    <row r="1168" spans="1:7" x14ac:dyDescent="0.3">
      <c r="A1168" s="1">
        <v>29</v>
      </c>
      <c r="B1168" s="360">
        <v>42187</v>
      </c>
      <c r="G1168">
        <v>17.7</v>
      </c>
    </row>
    <row r="1169" spans="1:7" x14ac:dyDescent="0.3">
      <c r="A1169" s="1">
        <v>29</v>
      </c>
      <c r="B1169" s="360">
        <v>42188</v>
      </c>
      <c r="G1169">
        <v>14.1</v>
      </c>
    </row>
    <row r="1170" spans="1:7" x14ac:dyDescent="0.3">
      <c r="A1170" s="1">
        <v>29</v>
      </c>
      <c r="B1170" s="360">
        <v>42191</v>
      </c>
      <c r="G1170">
        <v>25.7</v>
      </c>
    </row>
    <row r="1171" spans="1:7" x14ac:dyDescent="0.3">
      <c r="A1171" s="1">
        <v>29</v>
      </c>
      <c r="B1171" s="360">
        <v>42194</v>
      </c>
      <c r="G1171">
        <v>15.9</v>
      </c>
    </row>
    <row r="1172" spans="1:7" x14ac:dyDescent="0.3">
      <c r="A1172" s="1">
        <v>29</v>
      </c>
      <c r="B1172" s="360">
        <v>42195</v>
      </c>
      <c r="G1172">
        <v>19.5</v>
      </c>
    </row>
    <row r="1173" spans="1:7" x14ac:dyDescent="0.3">
      <c r="A1173" s="1">
        <v>29</v>
      </c>
      <c r="B1173" s="360">
        <v>42198</v>
      </c>
      <c r="G1173">
        <v>30</v>
      </c>
    </row>
    <row r="1174" spans="1:7" x14ac:dyDescent="0.3">
      <c r="A1174" s="1">
        <v>29</v>
      </c>
      <c r="B1174" s="360">
        <v>42200</v>
      </c>
      <c r="G1174">
        <v>17.600000000000001</v>
      </c>
    </row>
    <row r="1175" spans="1:7" x14ac:dyDescent="0.3">
      <c r="A1175" s="1">
        <v>29</v>
      </c>
      <c r="B1175" s="360">
        <v>42202</v>
      </c>
      <c r="G1175">
        <v>18.600000000000001</v>
      </c>
    </row>
    <row r="1176" spans="1:7" x14ac:dyDescent="0.3">
      <c r="A1176" s="1">
        <v>29</v>
      </c>
      <c r="B1176" s="360">
        <v>42205</v>
      </c>
      <c r="G1176">
        <v>32.700000000000003</v>
      </c>
    </row>
    <row r="1177" spans="1:7" x14ac:dyDescent="0.3">
      <c r="A1177" s="1">
        <v>29</v>
      </c>
      <c r="B1177" s="360">
        <v>42207</v>
      </c>
      <c r="G1177">
        <v>17.7</v>
      </c>
    </row>
    <row r="1178" spans="1:7" x14ac:dyDescent="0.3">
      <c r="A1178" s="1">
        <v>29</v>
      </c>
      <c r="B1178" s="360">
        <v>42209</v>
      </c>
      <c r="G1178">
        <v>17.7</v>
      </c>
    </row>
    <row r="1179" spans="1:7" x14ac:dyDescent="0.3">
      <c r="A1179" s="1">
        <v>29</v>
      </c>
      <c r="B1179" s="360">
        <v>42212</v>
      </c>
      <c r="G1179">
        <v>30</v>
      </c>
    </row>
    <row r="1180" spans="1:7" x14ac:dyDescent="0.3">
      <c r="A1180" s="1">
        <v>29</v>
      </c>
      <c r="B1180" s="360">
        <v>42214</v>
      </c>
      <c r="G1180">
        <v>19.5</v>
      </c>
    </row>
    <row r="1181" spans="1:7" x14ac:dyDescent="0.3">
      <c r="A1181" s="1">
        <v>29</v>
      </c>
      <c r="B1181" s="360">
        <v>42216</v>
      </c>
      <c r="G1181">
        <v>19.5</v>
      </c>
    </row>
    <row r="1182" spans="1:7" x14ac:dyDescent="0.3">
      <c r="A1182" s="1">
        <v>29</v>
      </c>
      <c r="B1182" s="360">
        <v>42219</v>
      </c>
      <c r="G1182">
        <v>24.8</v>
      </c>
    </row>
    <row r="1183" spans="1:7" x14ac:dyDescent="0.3">
      <c r="A1183" s="1">
        <v>29</v>
      </c>
      <c r="B1183" s="360">
        <v>42221</v>
      </c>
      <c r="G1183">
        <v>17.7</v>
      </c>
    </row>
    <row r="1184" spans="1:7" x14ac:dyDescent="0.3">
      <c r="A1184" s="1">
        <v>29</v>
      </c>
      <c r="B1184" s="360">
        <v>42223</v>
      </c>
      <c r="G1184">
        <v>19.5</v>
      </c>
    </row>
    <row r="1185" spans="1:7" x14ac:dyDescent="0.3">
      <c r="A1185" s="1">
        <v>29</v>
      </c>
      <c r="B1185" s="360">
        <v>42226</v>
      </c>
      <c r="G1185">
        <v>30</v>
      </c>
    </row>
    <row r="1186" spans="1:7" x14ac:dyDescent="0.3">
      <c r="A1186" s="1">
        <v>29</v>
      </c>
      <c r="B1186" s="360">
        <v>42229</v>
      </c>
      <c r="G1186">
        <v>15.9</v>
      </c>
    </row>
    <row r="1187" spans="1:7" x14ac:dyDescent="0.3">
      <c r="A1187" s="1">
        <v>29</v>
      </c>
      <c r="B1187" s="360">
        <v>42230</v>
      </c>
      <c r="G1187">
        <v>12.3</v>
      </c>
    </row>
    <row r="1188" spans="1:7" x14ac:dyDescent="0.3">
      <c r="A1188" s="1">
        <v>29</v>
      </c>
      <c r="B1188" s="360">
        <v>42233</v>
      </c>
      <c r="G1188">
        <v>21.2</v>
      </c>
    </row>
    <row r="1189" spans="1:7" x14ac:dyDescent="0.3">
      <c r="A1189" s="1">
        <v>29</v>
      </c>
      <c r="B1189" s="360">
        <v>42235</v>
      </c>
      <c r="G1189">
        <v>12.3</v>
      </c>
    </row>
    <row r="1190" spans="1:7" x14ac:dyDescent="0.3">
      <c r="A1190" s="1">
        <v>29</v>
      </c>
      <c r="B1190" s="360">
        <v>42237</v>
      </c>
      <c r="G1190">
        <v>15.9</v>
      </c>
    </row>
    <row r="1191" spans="1:7" x14ac:dyDescent="0.3">
      <c r="A1191" s="1">
        <v>29</v>
      </c>
      <c r="B1191" s="360">
        <v>42240</v>
      </c>
      <c r="G1191">
        <v>24.8</v>
      </c>
    </row>
    <row r="1192" spans="1:7" x14ac:dyDescent="0.3">
      <c r="A1192" s="1">
        <v>29</v>
      </c>
      <c r="B1192" s="360">
        <v>42242</v>
      </c>
      <c r="G1192">
        <v>14.1</v>
      </c>
    </row>
    <row r="1193" spans="1:7" x14ac:dyDescent="0.3">
      <c r="A1193" s="1">
        <v>29</v>
      </c>
      <c r="B1193" s="360">
        <v>42244</v>
      </c>
      <c r="G1193">
        <v>9.6999999999999993</v>
      </c>
    </row>
    <row r="1194" spans="1:7" x14ac:dyDescent="0.3">
      <c r="A1194" s="1">
        <v>29</v>
      </c>
      <c r="B1194" s="360">
        <v>42247</v>
      </c>
      <c r="G1194">
        <v>19.5</v>
      </c>
    </row>
    <row r="1195" spans="1:7" x14ac:dyDescent="0.3">
      <c r="A1195" s="1">
        <v>29</v>
      </c>
      <c r="B1195" s="360">
        <v>42249</v>
      </c>
      <c r="G1195">
        <v>12.3</v>
      </c>
    </row>
    <row r="1196" spans="1:7" x14ac:dyDescent="0.3">
      <c r="A1196" s="1">
        <v>29</v>
      </c>
      <c r="B1196" s="359">
        <v>42251</v>
      </c>
      <c r="G1196">
        <v>10.6</v>
      </c>
    </row>
    <row r="1197" spans="1:7" x14ac:dyDescent="0.3">
      <c r="A1197" s="1">
        <v>29</v>
      </c>
      <c r="B1197" s="359">
        <v>42254</v>
      </c>
      <c r="G1197">
        <v>8.8000000000000007</v>
      </c>
    </row>
    <row r="1198" spans="1:7" x14ac:dyDescent="0.3">
      <c r="A1198" s="1">
        <v>29</v>
      </c>
      <c r="B1198" s="359">
        <v>42258</v>
      </c>
      <c r="G1198">
        <v>14.1</v>
      </c>
    </row>
    <row r="1199" spans="1:7" x14ac:dyDescent="0.3">
      <c r="A1199" s="1">
        <v>30</v>
      </c>
      <c r="B1199" s="359">
        <v>42179</v>
      </c>
      <c r="G1199">
        <v>25</v>
      </c>
    </row>
    <row r="1200" spans="1:7" x14ac:dyDescent="0.3">
      <c r="A1200" s="1">
        <v>30</v>
      </c>
      <c r="B1200" s="359">
        <v>42181</v>
      </c>
      <c r="G1200">
        <v>12.5</v>
      </c>
    </row>
    <row r="1201" spans="1:7" x14ac:dyDescent="0.3">
      <c r="A1201" s="1">
        <v>30</v>
      </c>
      <c r="B1201" s="359">
        <v>42184</v>
      </c>
      <c r="G1201">
        <v>12.5</v>
      </c>
    </row>
    <row r="1202" spans="1:7" x14ac:dyDescent="0.3">
      <c r="A1202" s="1">
        <v>30</v>
      </c>
      <c r="B1202" s="359">
        <v>42186</v>
      </c>
      <c r="G1202">
        <v>7.5</v>
      </c>
    </row>
    <row r="1203" spans="1:7" x14ac:dyDescent="0.3">
      <c r="A1203" s="1">
        <v>30</v>
      </c>
      <c r="B1203" s="359">
        <v>42191</v>
      </c>
      <c r="G1203">
        <v>16.2</v>
      </c>
    </row>
    <row r="1204" spans="1:7" x14ac:dyDescent="0.3">
      <c r="A1204" s="1">
        <v>30</v>
      </c>
      <c r="B1204" s="359">
        <v>42195</v>
      </c>
      <c r="G1204">
        <v>19.600000000000001</v>
      </c>
    </row>
    <row r="1205" spans="1:7" x14ac:dyDescent="0.3">
      <c r="A1205" s="1">
        <v>30</v>
      </c>
      <c r="B1205" s="359">
        <v>42198</v>
      </c>
      <c r="G1205">
        <v>15.6</v>
      </c>
    </row>
    <row r="1206" spans="1:7" x14ac:dyDescent="0.3">
      <c r="A1206" s="1">
        <v>30</v>
      </c>
      <c r="B1206" s="359">
        <v>42200</v>
      </c>
      <c r="G1206">
        <v>11.8</v>
      </c>
    </row>
    <row r="1207" spans="1:7" x14ac:dyDescent="0.3">
      <c r="A1207" s="1">
        <v>30</v>
      </c>
      <c r="B1207" s="359">
        <v>42202</v>
      </c>
      <c r="G1207">
        <v>12.7</v>
      </c>
    </row>
    <row r="1208" spans="1:7" x14ac:dyDescent="0.3">
      <c r="A1208" s="1">
        <v>30</v>
      </c>
      <c r="B1208" s="359">
        <v>42205</v>
      </c>
      <c r="G1208">
        <v>21.6</v>
      </c>
    </row>
    <row r="1209" spans="1:7" x14ac:dyDescent="0.3">
      <c r="A1209" s="1">
        <v>30</v>
      </c>
      <c r="B1209" s="359">
        <v>42207</v>
      </c>
      <c r="G1209">
        <v>15.7</v>
      </c>
    </row>
    <row r="1210" spans="1:7" x14ac:dyDescent="0.3">
      <c r="A1210" s="1">
        <v>30</v>
      </c>
      <c r="B1210" s="360">
        <v>42209</v>
      </c>
      <c r="G1210">
        <v>17.7</v>
      </c>
    </row>
    <row r="1211" spans="1:7" x14ac:dyDescent="0.3">
      <c r="A1211" s="1">
        <v>30</v>
      </c>
      <c r="B1211" s="360">
        <v>42212</v>
      </c>
      <c r="G1211">
        <v>25.5</v>
      </c>
    </row>
    <row r="1212" spans="1:7" x14ac:dyDescent="0.3">
      <c r="A1212" s="1">
        <v>30</v>
      </c>
      <c r="B1212" s="360">
        <v>42214</v>
      </c>
      <c r="G1212">
        <v>19.600000000000001</v>
      </c>
    </row>
    <row r="1213" spans="1:7" x14ac:dyDescent="0.3">
      <c r="A1213" s="1">
        <v>30</v>
      </c>
      <c r="B1213" s="360">
        <v>42216</v>
      </c>
      <c r="G1213">
        <v>19.600000000000001</v>
      </c>
    </row>
    <row r="1214" spans="1:7" x14ac:dyDescent="0.3">
      <c r="A1214" s="1">
        <v>30</v>
      </c>
      <c r="B1214" s="360">
        <v>42219</v>
      </c>
      <c r="G1214">
        <v>21.5</v>
      </c>
    </row>
    <row r="1215" spans="1:7" x14ac:dyDescent="0.3">
      <c r="A1215" s="1">
        <v>30</v>
      </c>
      <c r="B1215" s="360">
        <v>42221</v>
      </c>
      <c r="G1215">
        <v>13.7</v>
      </c>
    </row>
    <row r="1216" spans="1:7" x14ac:dyDescent="0.3">
      <c r="A1216" s="1">
        <v>30</v>
      </c>
      <c r="B1216" s="360">
        <v>42223</v>
      </c>
      <c r="G1216">
        <v>15.7</v>
      </c>
    </row>
    <row r="1217" spans="1:7" x14ac:dyDescent="0.3">
      <c r="A1217" s="1">
        <v>30</v>
      </c>
      <c r="B1217" s="360">
        <v>42226</v>
      </c>
      <c r="G1217">
        <v>25.5</v>
      </c>
    </row>
    <row r="1218" spans="1:7" x14ac:dyDescent="0.3">
      <c r="A1218" s="1">
        <v>30</v>
      </c>
      <c r="B1218" s="360">
        <v>42229</v>
      </c>
      <c r="G1218">
        <v>15.7</v>
      </c>
    </row>
    <row r="1219" spans="1:7" x14ac:dyDescent="0.3">
      <c r="A1219" s="1">
        <v>30</v>
      </c>
      <c r="B1219" s="360">
        <v>42230</v>
      </c>
      <c r="G1219">
        <v>11.7</v>
      </c>
    </row>
    <row r="1220" spans="1:7" x14ac:dyDescent="0.3">
      <c r="A1220" s="1">
        <v>30</v>
      </c>
      <c r="B1220" s="360">
        <v>42233</v>
      </c>
      <c r="G1220">
        <v>21.6</v>
      </c>
    </row>
    <row r="1221" spans="1:7" x14ac:dyDescent="0.3">
      <c r="A1221" s="1">
        <v>30</v>
      </c>
      <c r="B1221" s="360">
        <v>42235</v>
      </c>
      <c r="G1221">
        <v>13.7</v>
      </c>
    </row>
    <row r="1222" spans="1:7" x14ac:dyDescent="0.3">
      <c r="A1222" s="1">
        <v>30</v>
      </c>
      <c r="B1222" s="360">
        <v>42237</v>
      </c>
      <c r="G1222">
        <v>17.600000000000001</v>
      </c>
    </row>
    <row r="1223" spans="1:7" x14ac:dyDescent="0.3">
      <c r="A1223" s="1">
        <v>30</v>
      </c>
      <c r="B1223" s="360">
        <v>42240</v>
      </c>
      <c r="G1223">
        <v>25.5</v>
      </c>
    </row>
    <row r="1224" spans="1:7" x14ac:dyDescent="0.3">
      <c r="A1224" s="1">
        <v>30</v>
      </c>
      <c r="B1224" s="360">
        <v>42242</v>
      </c>
      <c r="G1224">
        <v>17.600000000000001</v>
      </c>
    </row>
    <row r="1225" spans="1:7" x14ac:dyDescent="0.3">
      <c r="A1225" s="1">
        <v>30</v>
      </c>
      <c r="B1225" s="360">
        <v>42244</v>
      </c>
      <c r="G1225">
        <v>14.7</v>
      </c>
    </row>
    <row r="1226" spans="1:7" x14ac:dyDescent="0.3">
      <c r="A1226" s="1">
        <v>30</v>
      </c>
      <c r="B1226" s="360">
        <v>42247</v>
      </c>
      <c r="G1226">
        <v>29.4</v>
      </c>
    </row>
    <row r="1227" spans="1:7" x14ac:dyDescent="0.3">
      <c r="A1227" s="1">
        <v>30</v>
      </c>
      <c r="B1227" s="360">
        <v>42249</v>
      </c>
      <c r="G1227">
        <v>17.600000000000001</v>
      </c>
    </row>
    <row r="1228" spans="1:7" x14ac:dyDescent="0.3">
      <c r="A1228" s="1">
        <v>30</v>
      </c>
      <c r="B1228" s="360">
        <v>42251</v>
      </c>
      <c r="G1228">
        <v>15.7</v>
      </c>
    </row>
    <row r="1229" spans="1:7" x14ac:dyDescent="0.3">
      <c r="A1229" s="1">
        <v>30</v>
      </c>
      <c r="B1229" s="360">
        <v>42254</v>
      </c>
      <c r="G1229">
        <v>12.7</v>
      </c>
    </row>
    <row r="1230" spans="1:7" x14ac:dyDescent="0.3">
      <c r="A1230" s="1">
        <v>30</v>
      </c>
      <c r="B1230" s="360">
        <v>42258</v>
      </c>
      <c r="G1230">
        <v>19.600000000000001</v>
      </c>
    </row>
    <row r="1231" spans="1:7" x14ac:dyDescent="0.3">
      <c r="A1231" s="1">
        <v>30</v>
      </c>
      <c r="B1231" s="360">
        <v>42263</v>
      </c>
      <c r="G1231">
        <v>19.600000000000001</v>
      </c>
    </row>
    <row r="1232" spans="1:7" x14ac:dyDescent="0.3">
      <c r="A1232" s="1">
        <v>30</v>
      </c>
      <c r="B1232" s="360">
        <v>42265</v>
      </c>
      <c r="G1232">
        <v>29.4</v>
      </c>
    </row>
    <row r="1233" spans="1:7" x14ac:dyDescent="0.3">
      <c r="A1233">
        <v>31</v>
      </c>
      <c r="B1233" s="359">
        <v>42128</v>
      </c>
      <c r="G1233" s="1">
        <v>25</v>
      </c>
    </row>
    <row r="1234" spans="1:7" x14ac:dyDescent="0.3">
      <c r="A1234">
        <v>31</v>
      </c>
      <c r="B1234" s="360">
        <v>42132</v>
      </c>
      <c r="C1234" s="1"/>
      <c r="E1234" s="20"/>
      <c r="F1234" s="12"/>
      <c r="G1234" s="1">
        <v>7.5</v>
      </c>
    </row>
    <row r="1235" spans="1:7" x14ac:dyDescent="0.3">
      <c r="A1235">
        <v>31</v>
      </c>
      <c r="B1235" s="360">
        <v>42136</v>
      </c>
      <c r="C1235" s="1"/>
      <c r="E1235" s="20"/>
      <c r="F1235" s="12"/>
      <c r="G1235" s="1">
        <v>15</v>
      </c>
    </row>
    <row r="1236" spans="1:7" x14ac:dyDescent="0.3">
      <c r="A1236">
        <v>31</v>
      </c>
      <c r="B1236" s="360">
        <v>42137</v>
      </c>
      <c r="C1236" s="1"/>
      <c r="E1236" s="20"/>
      <c r="F1236" s="12"/>
      <c r="G1236" s="1">
        <v>7.5</v>
      </c>
    </row>
    <row r="1237" spans="1:7" x14ac:dyDescent="0.3">
      <c r="A1237">
        <v>31</v>
      </c>
      <c r="B1237" s="360">
        <v>42146</v>
      </c>
      <c r="C1237" s="1"/>
      <c r="D1237" s="22"/>
      <c r="E1237" s="20"/>
      <c r="F1237" s="12"/>
      <c r="G1237" s="1">
        <v>7.5</v>
      </c>
    </row>
    <row r="1238" spans="1:7" x14ac:dyDescent="0.3">
      <c r="A1238">
        <v>31</v>
      </c>
      <c r="B1238" s="360">
        <v>42152</v>
      </c>
      <c r="C1238" s="1"/>
      <c r="D1238" s="22"/>
      <c r="E1238" s="20"/>
      <c r="F1238" s="12"/>
      <c r="G1238" s="1">
        <v>21.2</v>
      </c>
    </row>
    <row r="1239" spans="1:7" x14ac:dyDescent="0.3">
      <c r="A1239">
        <v>31</v>
      </c>
      <c r="B1239" s="360">
        <v>42158</v>
      </c>
      <c r="C1239" s="1"/>
      <c r="D1239" s="22"/>
      <c r="E1239" s="20"/>
      <c r="F1239" s="12"/>
      <c r="G1239" s="1">
        <v>12.7</v>
      </c>
    </row>
    <row r="1240" spans="1:7" x14ac:dyDescent="0.3">
      <c r="A1240">
        <v>31</v>
      </c>
      <c r="B1240" s="360">
        <v>42160</v>
      </c>
      <c r="C1240" s="1"/>
      <c r="D1240" s="22"/>
      <c r="E1240" s="20"/>
      <c r="F1240" s="12"/>
      <c r="G1240" s="1">
        <v>10</v>
      </c>
    </row>
    <row r="1241" spans="1:7" x14ac:dyDescent="0.3">
      <c r="A1241">
        <v>31</v>
      </c>
      <c r="B1241" s="360">
        <v>42163</v>
      </c>
      <c r="C1241" s="1"/>
      <c r="D1241" s="22"/>
      <c r="E1241" s="20"/>
      <c r="F1241" s="12"/>
      <c r="G1241" s="1">
        <v>10.199999999999999</v>
      </c>
    </row>
    <row r="1242" spans="1:7" x14ac:dyDescent="0.3">
      <c r="A1242">
        <v>31</v>
      </c>
      <c r="B1242" s="360">
        <v>42164</v>
      </c>
      <c r="C1242" s="1"/>
      <c r="D1242" s="22"/>
      <c r="E1242" s="20"/>
      <c r="F1242" s="12"/>
      <c r="G1242" s="1">
        <v>7.8</v>
      </c>
    </row>
    <row r="1243" spans="1:7" x14ac:dyDescent="0.3">
      <c r="A1243">
        <v>31</v>
      </c>
      <c r="B1243" s="360">
        <v>42167</v>
      </c>
      <c r="C1243" s="1"/>
      <c r="D1243" s="22"/>
      <c r="E1243" s="20"/>
      <c r="F1243" s="12"/>
      <c r="G1243" s="1">
        <v>23.5</v>
      </c>
    </row>
    <row r="1244" spans="1:7" x14ac:dyDescent="0.3">
      <c r="A1244">
        <v>31</v>
      </c>
      <c r="B1244" s="360">
        <v>42171</v>
      </c>
      <c r="C1244" s="1"/>
      <c r="D1244" s="22"/>
      <c r="E1244" s="20"/>
      <c r="F1244" s="12"/>
      <c r="G1244" s="1">
        <v>23.5</v>
      </c>
    </row>
    <row r="1245" spans="1:7" x14ac:dyDescent="0.3">
      <c r="A1245">
        <v>31</v>
      </c>
      <c r="B1245" s="360">
        <v>42174</v>
      </c>
      <c r="C1245" s="1"/>
      <c r="D1245" s="22"/>
      <c r="E1245" s="20"/>
      <c r="F1245" s="12"/>
      <c r="G1245" s="1">
        <v>9.8000000000000007</v>
      </c>
    </row>
    <row r="1246" spans="1:7" x14ac:dyDescent="0.3">
      <c r="A1246">
        <v>31</v>
      </c>
      <c r="B1246" s="360">
        <v>42177</v>
      </c>
      <c r="C1246" s="1"/>
      <c r="D1246" s="22"/>
      <c r="E1246" s="20"/>
      <c r="F1246" s="12"/>
      <c r="G1246" s="1">
        <v>19.600000000000001</v>
      </c>
    </row>
    <row r="1247" spans="1:7" x14ac:dyDescent="0.3">
      <c r="A1247">
        <v>31</v>
      </c>
      <c r="B1247" s="360">
        <v>42181</v>
      </c>
      <c r="C1247" s="1"/>
      <c r="D1247" s="22"/>
      <c r="E1247" s="20"/>
      <c r="F1247" s="12"/>
      <c r="G1247" s="1">
        <v>39.200000000000003</v>
      </c>
    </row>
    <row r="1248" spans="1:7" x14ac:dyDescent="0.3">
      <c r="A1248">
        <v>31</v>
      </c>
      <c r="B1248" s="360">
        <v>42184</v>
      </c>
      <c r="C1248" s="1"/>
      <c r="D1248" s="22"/>
      <c r="E1248" s="20"/>
      <c r="F1248" s="12"/>
      <c r="G1248" s="1">
        <v>29.4</v>
      </c>
    </row>
    <row r="1249" spans="1:7" x14ac:dyDescent="0.3">
      <c r="A1249">
        <v>31</v>
      </c>
      <c r="B1249" s="360">
        <v>42187</v>
      </c>
      <c r="C1249" s="1"/>
      <c r="D1249" s="22"/>
      <c r="E1249" s="20"/>
      <c r="F1249" s="12"/>
      <c r="G1249" s="1">
        <v>19.600000000000001</v>
      </c>
    </row>
    <row r="1250" spans="1:7" x14ac:dyDescent="0.3">
      <c r="A1250">
        <v>31</v>
      </c>
      <c r="B1250" s="360">
        <v>42188</v>
      </c>
      <c r="C1250" s="1"/>
      <c r="D1250" s="22"/>
      <c r="E1250" s="20"/>
      <c r="F1250" s="12"/>
      <c r="G1250" s="1">
        <v>19.600000000000001</v>
      </c>
    </row>
    <row r="1251" spans="1:7" x14ac:dyDescent="0.3">
      <c r="A1251">
        <v>31</v>
      </c>
      <c r="B1251" s="360">
        <v>42191</v>
      </c>
      <c r="C1251" s="1"/>
      <c r="D1251" s="22"/>
      <c r="E1251" s="20"/>
      <c r="F1251" s="12"/>
      <c r="G1251" s="1">
        <v>30.4</v>
      </c>
    </row>
    <row r="1252" spans="1:7" x14ac:dyDescent="0.3">
      <c r="A1252">
        <v>31</v>
      </c>
      <c r="B1252" s="360">
        <v>42194</v>
      </c>
      <c r="C1252" s="1"/>
      <c r="D1252" s="22"/>
      <c r="E1252" s="20"/>
      <c r="F1252" s="12"/>
      <c r="G1252" s="1">
        <v>19.600000000000001</v>
      </c>
    </row>
    <row r="1253" spans="1:7" x14ac:dyDescent="0.3">
      <c r="A1253">
        <v>31</v>
      </c>
      <c r="B1253" s="360">
        <v>42195</v>
      </c>
      <c r="C1253" s="1"/>
      <c r="D1253" s="22"/>
      <c r="E1253" s="20"/>
      <c r="F1253" s="12"/>
      <c r="G1253" s="1">
        <v>19.600000000000001</v>
      </c>
    </row>
    <row r="1254" spans="1:7" x14ac:dyDescent="0.3">
      <c r="A1254">
        <v>31</v>
      </c>
      <c r="B1254" s="360">
        <v>42198</v>
      </c>
      <c r="C1254" s="1"/>
      <c r="D1254" s="22"/>
      <c r="E1254" s="20"/>
      <c r="F1254" s="12"/>
      <c r="G1254" s="1">
        <v>29.4</v>
      </c>
    </row>
    <row r="1255" spans="1:7" x14ac:dyDescent="0.3">
      <c r="A1255">
        <v>31</v>
      </c>
      <c r="B1255" s="360">
        <v>42200</v>
      </c>
      <c r="C1255" s="1"/>
      <c r="D1255" s="22"/>
      <c r="E1255" s="20"/>
      <c r="F1255" s="12"/>
      <c r="G1255" s="1">
        <v>17.600000000000001</v>
      </c>
    </row>
    <row r="1256" spans="1:7" x14ac:dyDescent="0.3">
      <c r="A1256">
        <v>31</v>
      </c>
      <c r="B1256" s="360">
        <v>42202</v>
      </c>
      <c r="C1256" s="1"/>
      <c r="D1256" s="22"/>
      <c r="E1256" s="20"/>
      <c r="F1256" s="12"/>
      <c r="G1256" s="1">
        <v>18.600000000000001</v>
      </c>
    </row>
    <row r="1257" spans="1:7" x14ac:dyDescent="0.3">
      <c r="A1257">
        <v>31</v>
      </c>
      <c r="B1257" s="360">
        <v>42205</v>
      </c>
      <c r="C1257" s="1"/>
      <c r="D1257" s="22"/>
      <c r="E1257" s="20"/>
      <c r="F1257" s="12"/>
      <c r="G1257" s="1">
        <v>33.299999999999997</v>
      </c>
    </row>
    <row r="1258" spans="1:7" x14ac:dyDescent="0.3">
      <c r="A1258">
        <v>31</v>
      </c>
      <c r="B1258" s="360">
        <v>42207</v>
      </c>
      <c r="C1258" s="1"/>
      <c r="D1258" s="22"/>
      <c r="E1258" s="20"/>
      <c r="F1258" s="12"/>
      <c r="G1258" s="1">
        <v>17.600000000000001</v>
      </c>
    </row>
    <row r="1259" spans="1:7" x14ac:dyDescent="0.3">
      <c r="A1259">
        <v>31</v>
      </c>
      <c r="B1259" s="360">
        <v>42209</v>
      </c>
      <c r="C1259" s="1"/>
      <c r="D1259" s="22"/>
      <c r="E1259" s="20"/>
      <c r="F1259" s="12"/>
      <c r="G1259" s="1">
        <v>17.600000000000001</v>
      </c>
    </row>
    <row r="1260" spans="1:7" x14ac:dyDescent="0.3">
      <c r="A1260">
        <v>31</v>
      </c>
      <c r="B1260" s="360">
        <v>42212</v>
      </c>
      <c r="C1260" s="1"/>
      <c r="D1260" s="22"/>
      <c r="E1260" s="20"/>
      <c r="F1260" s="12"/>
      <c r="G1260" s="1">
        <v>29.4</v>
      </c>
    </row>
    <row r="1261" spans="1:7" x14ac:dyDescent="0.3">
      <c r="A1261">
        <v>31</v>
      </c>
      <c r="B1261" s="360">
        <v>42214</v>
      </c>
      <c r="C1261" s="1"/>
      <c r="D1261" s="22"/>
      <c r="E1261" s="20"/>
      <c r="F1261" s="12"/>
      <c r="G1261" s="1">
        <v>19.600000000000001</v>
      </c>
    </row>
    <row r="1262" spans="1:7" x14ac:dyDescent="0.3">
      <c r="A1262">
        <v>31</v>
      </c>
      <c r="B1262" s="360">
        <v>42216</v>
      </c>
      <c r="C1262" s="1"/>
      <c r="D1262" s="22"/>
      <c r="E1262" s="20"/>
      <c r="F1262" s="12"/>
      <c r="G1262" s="1">
        <v>19.600000000000001</v>
      </c>
    </row>
    <row r="1263" spans="1:7" x14ac:dyDescent="0.3">
      <c r="A1263">
        <v>31</v>
      </c>
      <c r="B1263" s="360">
        <v>42219</v>
      </c>
      <c r="C1263" s="1"/>
      <c r="D1263" s="22"/>
      <c r="E1263" s="20"/>
      <c r="F1263" s="12"/>
      <c r="G1263" s="1">
        <v>25.4</v>
      </c>
    </row>
    <row r="1264" spans="1:7" x14ac:dyDescent="0.3">
      <c r="A1264">
        <v>31</v>
      </c>
      <c r="B1264" s="360">
        <v>42221</v>
      </c>
      <c r="C1264" s="1"/>
      <c r="D1264" s="22"/>
      <c r="E1264" s="20"/>
      <c r="F1264" s="12"/>
      <c r="G1264" s="1">
        <v>17.600000000000001</v>
      </c>
    </row>
    <row r="1265" spans="1:7" x14ac:dyDescent="0.3">
      <c r="A1265">
        <v>31</v>
      </c>
      <c r="B1265" s="360">
        <v>42223</v>
      </c>
      <c r="C1265" s="1"/>
      <c r="D1265" s="22"/>
      <c r="E1265" s="20"/>
      <c r="F1265" s="12"/>
      <c r="G1265" s="1">
        <v>19.600000000000001</v>
      </c>
    </row>
    <row r="1266" spans="1:7" x14ac:dyDescent="0.3">
      <c r="A1266">
        <v>31</v>
      </c>
      <c r="B1266" s="360">
        <v>42226</v>
      </c>
      <c r="C1266" s="1"/>
      <c r="D1266" s="22"/>
      <c r="E1266" s="20"/>
      <c r="F1266" s="12"/>
      <c r="G1266" s="1">
        <v>29.4</v>
      </c>
    </row>
    <row r="1267" spans="1:7" x14ac:dyDescent="0.3">
      <c r="A1267">
        <v>31</v>
      </c>
      <c r="B1267" s="360">
        <v>42229</v>
      </c>
      <c r="C1267" s="1"/>
      <c r="D1267" s="22"/>
      <c r="E1267" s="20"/>
      <c r="F1267" s="12"/>
      <c r="G1267" s="1">
        <v>15.7</v>
      </c>
    </row>
    <row r="1268" spans="1:7" x14ac:dyDescent="0.3">
      <c r="A1268">
        <v>31</v>
      </c>
      <c r="B1268" s="360">
        <v>42230</v>
      </c>
      <c r="C1268" s="1"/>
      <c r="D1268" s="22"/>
      <c r="E1268" s="20"/>
      <c r="F1268" s="12"/>
      <c r="G1268" s="1">
        <v>11.7</v>
      </c>
    </row>
    <row r="1269" spans="1:7" x14ac:dyDescent="0.3">
      <c r="A1269">
        <v>31</v>
      </c>
      <c r="B1269" s="360">
        <v>42233</v>
      </c>
      <c r="C1269" s="1"/>
      <c r="D1269" s="22"/>
      <c r="E1269" s="20"/>
      <c r="F1269" s="12"/>
      <c r="G1269" s="1">
        <v>17.600000000000001</v>
      </c>
    </row>
    <row r="1270" spans="1:7" x14ac:dyDescent="0.3">
      <c r="A1270">
        <v>31</v>
      </c>
      <c r="B1270" s="360">
        <v>42235</v>
      </c>
      <c r="C1270" s="1"/>
      <c r="D1270" s="22"/>
      <c r="E1270" s="20"/>
      <c r="F1270" s="12"/>
      <c r="G1270" s="1">
        <v>7.8</v>
      </c>
    </row>
    <row r="1271" spans="1:7" x14ac:dyDescent="0.3">
      <c r="A1271">
        <v>31</v>
      </c>
      <c r="B1271" s="360">
        <v>42237</v>
      </c>
      <c r="C1271" s="1"/>
      <c r="D1271" s="22"/>
      <c r="E1271" s="20"/>
      <c r="F1271" s="12"/>
      <c r="G1271" s="1">
        <v>9.8000000000000007</v>
      </c>
    </row>
    <row r="1272" spans="1:7" x14ac:dyDescent="0.3">
      <c r="A1272">
        <v>31</v>
      </c>
      <c r="B1272" s="360">
        <v>42240</v>
      </c>
      <c r="C1272" s="1"/>
      <c r="D1272" s="22"/>
      <c r="E1272" s="20"/>
      <c r="F1272" s="12"/>
      <c r="G1272" s="1">
        <v>15.7</v>
      </c>
    </row>
    <row r="1273" spans="1:7" x14ac:dyDescent="0.3">
      <c r="A1273">
        <v>31</v>
      </c>
      <c r="B1273" s="360">
        <v>42242</v>
      </c>
      <c r="C1273" s="1"/>
      <c r="D1273" s="22"/>
      <c r="E1273" s="20"/>
      <c r="F1273" s="12"/>
      <c r="G1273" s="1">
        <v>11.7</v>
      </c>
    </row>
    <row r="1274" spans="1:7" x14ac:dyDescent="0.3">
      <c r="A1274">
        <v>31</v>
      </c>
      <c r="B1274" s="360">
        <v>42244</v>
      </c>
      <c r="C1274" s="1"/>
      <c r="D1274" s="22"/>
      <c r="E1274" s="20"/>
      <c r="F1274" s="12"/>
      <c r="G1274" s="1">
        <v>9.8000000000000007</v>
      </c>
    </row>
    <row r="1275" spans="1:7" x14ac:dyDescent="0.3">
      <c r="A1275">
        <v>31</v>
      </c>
      <c r="B1275" s="360">
        <v>42247</v>
      </c>
      <c r="C1275" s="1"/>
      <c r="D1275" s="22"/>
      <c r="E1275" s="20"/>
      <c r="F1275" s="12"/>
      <c r="G1275" s="1">
        <v>19.600000000000001</v>
      </c>
    </row>
    <row r="1276" spans="1:7" x14ac:dyDescent="0.3">
      <c r="A1276">
        <v>31</v>
      </c>
      <c r="B1276" s="360">
        <v>42249</v>
      </c>
      <c r="C1276" s="1"/>
      <c r="D1276" s="22"/>
      <c r="E1276" s="20"/>
      <c r="F1276" s="12"/>
      <c r="G1276" s="1">
        <v>11.7</v>
      </c>
    </row>
    <row r="1277" spans="1:7" x14ac:dyDescent="0.3">
      <c r="A1277">
        <v>31</v>
      </c>
      <c r="B1277" s="360">
        <v>42251</v>
      </c>
      <c r="C1277" s="1"/>
      <c r="D1277" s="22"/>
      <c r="E1277" s="20"/>
      <c r="F1277" s="12"/>
      <c r="G1277" s="1">
        <v>9.8000000000000007</v>
      </c>
    </row>
    <row r="1278" spans="1:7" x14ac:dyDescent="0.3">
      <c r="A1278" s="1">
        <v>32</v>
      </c>
      <c r="B1278" s="359">
        <v>42132</v>
      </c>
      <c r="G1278">
        <v>18.7</v>
      </c>
    </row>
    <row r="1279" spans="1:7" x14ac:dyDescent="0.3">
      <c r="A1279" s="1">
        <v>32</v>
      </c>
      <c r="B1279" s="359">
        <v>42146</v>
      </c>
      <c r="G1279">
        <v>25</v>
      </c>
    </row>
    <row r="1280" spans="1:7" x14ac:dyDescent="0.3">
      <c r="A1280" s="1">
        <v>32</v>
      </c>
      <c r="B1280" s="359">
        <v>42149</v>
      </c>
      <c r="G1280">
        <v>12.5</v>
      </c>
    </row>
    <row r="1281" spans="1:7" x14ac:dyDescent="0.3">
      <c r="A1281" s="1">
        <v>32</v>
      </c>
      <c r="B1281" s="359">
        <v>42153</v>
      </c>
      <c r="G1281">
        <v>6.3</v>
      </c>
    </row>
    <row r="1282" spans="1:7" x14ac:dyDescent="0.3">
      <c r="A1282" s="1">
        <v>32</v>
      </c>
      <c r="B1282" s="359">
        <v>42158</v>
      </c>
      <c r="G1282">
        <v>11.2</v>
      </c>
    </row>
    <row r="1283" spans="1:7" x14ac:dyDescent="0.3">
      <c r="A1283" s="1">
        <v>32</v>
      </c>
      <c r="B1283" s="359">
        <v>42160</v>
      </c>
      <c r="G1283">
        <v>7.5</v>
      </c>
    </row>
    <row r="1284" spans="1:7" x14ac:dyDescent="0.3">
      <c r="A1284" s="1">
        <v>32</v>
      </c>
      <c r="B1284" s="359">
        <v>42163</v>
      </c>
      <c r="G1284">
        <v>8</v>
      </c>
    </row>
    <row r="1285" spans="1:7" x14ac:dyDescent="0.3">
      <c r="A1285" s="1">
        <v>32</v>
      </c>
      <c r="B1285" s="359">
        <v>42167</v>
      </c>
      <c r="G1285">
        <v>11.5</v>
      </c>
    </row>
    <row r="1286" spans="1:7" x14ac:dyDescent="0.3">
      <c r="A1286" s="1">
        <v>32</v>
      </c>
      <c r="B1286" s="359">
        <v>42171</v>
      </c>
      <c r="G1286">
        <v>18.600000000000001</v>
      </c>
    </row>
    <row r="1287" spans="1:7" x14ac:dyDescent="0.3">
      <c r="A1287" s="1">
        <v>32</v>
      </c>
      <c r="B1287" s="359">
        <v>42174</v>
      </c>
      <c r="G1287">
        <v>8</v>
      </c>
    </row>
    <row r="1288" spans="1:7" x14ac:dyDescent="0.3">
      <c r="A1288" s="1">
        <v>32</v>
      </c>
      <c r="B1288" s="359">
        <v>42177</v>
      </c>
      <c r="G1288">
        <v>15.9</v>
      </c>
    </row>
    <row r="1289" spans="1:7" x14ac:dyDescent="0.3">
      <c r="A1289" s="1">
        <v>32</v>
      </c>
      <c r="B1289" s="359">
        <v>42181</v>
      </c>
      <c r="G1289">
        <v>35.4</v>
      </c>
    </row>
    <row r="1290" spans="1:7" x14ac:dyDescent="0.3">
      <c r="A1290" s="1">
        <v>32</v>
      </c>
      <c r="B1290" s="359">
        <v>42184</v>
      </c>
      <c r="G1290">
        <v>24.7</v>
      </c>
    </row>
    <row r="1291" spans="1:7" x14ac:dyDescent="0.3">
      <c r="A1291" s="1">
        <v>32</v>
      </c>
      <c r="B1291" s="360">
        <v>42187</v>
      </c>
      <c r="G1291">
        <v>17.7</v>
      </c>
    </row>
    <row r="1292" spans="1:7" x14ac:dyDescent="0.3">
      <c r="A1292" s="1">
        <v>32</v>
      </c>
      <c r="B1292" s="360">
        <v>42188</v>
      </c>
      <c r="G1292">
        <v>14.1</v>
      </c>
    </row>
    <row r="1293" spans="1:7" x14ac:dyDescent="0.3">
      <c r="A1293" s="1">
        <v>32</v>
      </c>
      <c r="B1293" s="360">
        <v>42191</v>
      </c>
      <c r="G1293">
        <v>25.7</v>
      </c>
    </row>
    <row r="1294" spans="1:7" x14ac:dyDescent="0.3">
      <c r="A1294" s="1">
        <v>32</v>
      </c>
      <c r="B1294" s="360">
        <v>42194</v>
      </c>
      <c r="G1294">
        <v>15.9</v>
      </c>
    </row>
    <row r="1295" spans="1:7" x14ac:dyDescent="0.3">
      <c r="A1295" s="1">
        <v>32</v>
      </c>
      <c r="B1295" s="360">
        <v>42195</v>
      </c>
      <c r="G1295">
        <v>19.5</v>
      </c>
    </row>
    <row r="1296" spans="1:7" x14ac:dyDescent="0.3">
      <c r="A1296" s="1">
        <v>32</v>
      </c>
      <c r="B1296" s="360">
        <v>42198</v>
      </c>
      <c r="G1296">
        <v>30</v>
      </c>
    </row>
    <row r="1297" spans="1:7" x14ac:dyDescent="0.3">
      <c r="A1297" s="1">
        <v>32</v>
      </c>
      <c r="B1297" s="360">
        <v>42200</v>
      </c>
      <c r="G1297">
        <v>17.600000000000001</v>
      </c>
    </row>
    <row r="1298" spans="1:7" x14ac:dyDescent="0.3">
      <c r="A1298" s="1">
        <v>32</v>
      </c>
      <c r="B1298" s="360">
        <v>42202</v>
      </c>
      <c r="G1298">
        <v>18.600000000000001</v>
      </c>
    </row>
    <row r="1299" spans="1:7" x14ac:dyDescent="0.3">
      <c r="A1299" s="1">
        <v>32</v>
      </c>
      <c r="B1299" s="360">
        <v>42205</v>
      </c>
      <c r="G1299">
        <v>32.700000000000003</v>
      </c>
    </row>
    <row r="1300" spans="1:7" x14ac:dyDescent="0.3">
      <c r="A1300" s="1">
        <v>32</v>
      </c>
      <c r="B1300" s="360">
        <v>42207</v>
      </c>
      <c r="G1300">
        <v>17.7</v>
      </c>
    </row>
    <row r="1301" spans="1:7" x14ac:dyDescent="0.3">
      <c r="A1301" s="1">
        <v>32</v>
      </c>
      <c r="B1301" s="360">
        <v>42209</v>
      </c>
      <c r="G1301">
        <v>17.7</v>
      </c>
    </row>
    <row r="1302" spans="1:7" x14ac:dyDescent="0.3">
      <c r="A1302" s="1">
        <v>32</v>
      </c>
      <c r="B1302" s="360">
        <v>42212</v>
      </c>
      <c r="G1302">
        <v>30</v>
      </c>
    </row>
    <row r="1303" spans="1:7" x14ac:dyDescent="0.3">
      <c r="A1303" s="1">
        <v>32</v>
      </c>
      <c r="B1303" s="360">
        <v>42214</v>
      </c>
      <c r="G1303">
        <v>19.5</v>
      </c>
    </row>
    <row r="1304" spans="1:7" x14ac:dyDescent="0.3">
      <c r="A1304" s="1">
        <v>32</v>
      </c>
      <c r="B1304" s="360">
        <v>42216</v>
      </c>
      <c r="G1304">
        <v>19.5</v>
      </c>
    </row>
    <row r="1305" spans="1:7" x14ac:dyDescent="0.3">
      <c r="A1305" s="1">
        <v>32</v>
      </c>
      <c r="B1305" s="360">
        <v>42219</v>
      </c>
      <c r="G1305">
        <v>24.8</v>
      </c>
    </row>
    <row r="1306" spans="1:7" x14ac:dyDescent="0.3">
      <c r="A1306" s="1">
        <v>32</v>
      </c>
      <c r="B1306" s="360">
        <v>42221</v>
      </c>
      <c r="G1306">
        <v>17.7</v>
      </c>
    </row>
    <row r="1307" spans="1:7" x14ac:dyDescent="0.3">
      <c r="A1307" s="1">
        <v>32</v>
      </c>
      <c r="B1307" s="360">
        <v>42223</v>
      </c>
      <c r="G1307">
        <v>19.5</v>
      </c>
    </row>
    <row r="1308" spans="1:7" x14ac:dyDescent="0.3">
      <c r="A1308" s="1">
        <v>32</v>
      </c>
      <c r="B1308" s="360">
        <v>42226</v>
      </c>
      <c r="G1308">
        <v>30</v>
      </c>
    </row>
    <row r="1309" spans="1:7" x14ac:dyDescent="0.3">
      <c r="A1309" s="1">
        <v>32</v>
      </c>
      <c r="B1309" s="360">
        <v>42229</v>
      </c>
      <c r="G1309">
        <v>15.9</v>
      </c>
    </row>
    <row r="1310" spans="1:7" x14ac:dyDescent="0.3">
      <c r="A1310" s="1">
        <v>32</v>
      </c>
      <c r="B1310" s="360">
        <v>42230</v>
      </c>
      <c r="G1310">
        <v>12.3</v>
      </c>
    </row>
    <row r="1311" spans="1:7" x14ac:dyDescent="0.3">
      <c r="A1311" s="1">
        <v>32</v>
      </c>
      <c r="B1311" s="360">
        <v>42233</v>
      </c>
      <c r="G1311">
        <v>21.2</v>
      </c>
    </row>
    <row r="1312" spans="1:7" x14ac:dyDescent="0.3">
      <c r="A1312" s="1">
        <v>32</v>
      </c>
      <c r="B1312" s="360">
        <v>42235</v>
      </c>
      <c r="G1312">
        <v>12.3</v>
      </c>
    </row>
    <row r="1313" spans="1:7" x14ac:dyDescent="0.3">
      <c r="A1313" s="1">
        <v>32</v>
      </c>
      <c r="B1313" s="360">
        <v>42237</v>
      </c>
      <c r="G1313">
        <v>15.9</v>
      </c>
    </row>
    <row r="1314" spans="1:7" x14ac:dyDescent="0.3">
      <c r="A1314" s="1">
        <v>32</v>
      </c>
      <c r="B1314" s="360">
        <v>42240</v>
      </c>
      <c r="G1314">
        <v>24.8</v>
      </c>
    </row>
    <row r="1315" spans="1:7" x14ac:dyDescent="0.3">
      <c r="A1315" s="1">
        <v>32</v>
      </c>
      <c r="B1315" s="360">
        <v>42242</v>
      </c>
      <c r="G1315">
        <v>14.1</v>
      </c>
    </row>
    <row r="1316" spans="1:7" x14ac:dyDescent="0.3">
      <c r="A1316" s="1">
        <v>32</v>
      </c>
      <c r="B1316" s="360">
        <v>42244</v>
      </c>
      <c r="G1316">
        <v>9.6999999999999993</v>
      </c>
    </row>
    <row r="1317" spans="1:7" x14ac:dyDescent="0.3">
      <c r="A1317" s="1">
        <v>32</v>
      </c>
      <c r="B1317" s="360">
        <v>42247</v>
      </c>
      <c r="G1317">
        <v>19.5</v>
      </c>
    </row>
    <row r="1318" spans="1:7" x14ac:dyDescent="0.3">
      <c r="A1318" s="1">
        <v>32</v>
      </c>
      <c r="B1318" s="360">
        <v>42249</v>
      </c>
      <c r="G1318">
        <v>12.3</v>
      </c>
    </row>
    <row r="1319" spans="1:7" x14ac:dyDescent="0.3">
      <c r="A1319" s="1">
        <v>32</v>
      </c>
      <c r="B1319" s="359">
        <v>42251</v>
      </c>
      <c r="G1319">
        <v>10.6</v>
      </c>
    </row>
    <row r="1320" spans="1:7" x14ac:dyDescent="0.3">
      <c r="A1320" s="1">
        <v>32</v>
      </c>
      <c r="B1320" s="359">
        <v>42254</v>
      </c>
      <c r="G1320">
        <v>8.8000000000000007</v>
      </c>
    </row>
    <row r="1321" spans="1:7" x14ac:dyDescent="0.3">
      <c r="A1321" s="1">
        <v>32</v>
      </c>
      <c r="B1321" s="359">
        <v>42258</v>
      </c>
      <c r="G1321">
        <v>14.1</v>
      </c>
    </row>
    <row r="1322" spans="1:7" x14ac:dyDescent="0.3">
      <c r="A1322" s="1">
        <v>33</v>
      </c>
      <c r="B1322" s="359">
        <v>42179</v>
      </c>
      <c r="G1322">
        <v>25</v>
      </c>
    </row>
    <row r="1323" spans="1:7" x14ac:dyDescent="0.3">
      <c r="A1323" s="1">
        <v>33</v>
      </c>
      <c r="B1323" s="359">
        <v>42181</v>
      </c>
      <c r="G1323">
        <v>12.5</v>
      </c>
    </row>
    <row r="1324" spans="1:7" x14ac:dyDescent="0.3">
      <c r="A1324" s="1">
        <v>33</v>
      </c>
      <c r="B1324" s="359">
        <v>42184</v>
      </c>
      <c r="G1324">
        <v>12.5</v>
      </c>
    </row>
    <row r="1325" spans="1:7" x14ac:dyDescent="0.3">
      <c r="A1325" s="1">
        <v>33</v>
      </c>
      <c r="B1325" s="359">
        <v>42186</v>
      </c>
      <c r="G1325">
        <v>7.5</v>
      </c>
    </row>
    <row r="1326" spans="1:7" x14ac:dyDescent="0.3">
      <c r="A1326" s="1">
        <v>33</v>
      </c>
      <c r="B1326" s="359">
        <v>42191</v>
      </c>
      <c r="G1326">
        <v>16.2</v>
      </c>
    </row>
    <row r="1327" spans="1:7" x14ac:dyDescent="0.3">
      <c r="A1327" s="1">
        <v>33</v>
      </c>
      <c r="B1327" s="359">
        <v>42195</v>
      </c>
      <c r="G1327">
        <v>19.600000000000001</v>
      </c>
    </row>
    <row r="1328" spans="1:7" x14ac:dyDescent="0.3">
      <c r="A1328" s="1">
        <v>33</v>
      </c>
      <c r="B1328" s="359">
        <v>42198</v>
      </c>
      <c r="G1328">
        <v>15.6</v>
      </c>
    </row>
    <row r="1329" spans="1:7" x14ac:dyDescent="0.3">
      <c r="A1329" s="1">
        <v>33</v>
      </c>
      <c r="B1329" s="359">
        <v>42200</v>
      </c>
      <c r="G1329">
        <v>11.8</v>
      </c>
    </row>
    <row r="1330" spans="1:7" x14ac:dyDescent="0.3">
      <c r="A1330" s="1">
        <v>33</v>
      </c>
      <c r="B1330" s="359">
        <v>42202</v>
      </c>
      <c r="G1330">
        <v>12.7</v>
      </c>
    </row>
    <row r="1331" spans="1:7" x14ac:dyDescent="0.3">
      <c r="A1331" s="1">
        <v>33</v>
      </c>
      <c r="B1331" s="359">
        <v>42205</v>
      </c>
      <c r="G1331">
        <v>21.6</v>
      </c>
    </row>
    <row r="1332" spans="1:7" x14ac:dyDescent="0.3">
      <c r="A1332" s="1">
        <v>33</v>
      </c>
      <c r="B1332" s="359">
        <v>42207</v>
      </c>
      <c r="G1332">
        <v>15.7</v>
      </c>
    </row>
    <row r="1333" spans="1:7" x14ac:dyDescent="0.3">
      <c r="A1333" s="1">
        <v>33</v>
      </c>
      <c r="B1333" s="360">
        <v>42209</v>
      </c>
      <c r="G1333">
        <v>17.7</v>
      </c>
    </row>
    <row r="1334" spans="1:7" x14ac:dyDescent="0.3">
      <c r="A1334" s="1">
        <v>33</v>
      </c>
      <c r="B1334" s="360">
        <v>42212</v>
      </c>
      <c r="G1334">
        <v>25.5</v>
      </c>
    </row>
    <row r="1335" spans="1:7" x14ac:dyDescent="0.3">
      <c r="A1335" s="1">
        <v>33</v>
      </c>
      <c r="B1335" s="360">
        <v>42214</v>
      </c>
      <c r="G1335">
        <v>19.600000000000001</v>
      </c>
    </row>
    <row r="1336" spans="1:7" x14ac:dyDescent="0.3">
      <c r="A1336" s="1">
        <v>33</v>
      </c>
      <c r="B1336" s="360">
        <v>42216</v>
      </c>
      <c r="G1336">
        <v>19.600000000000001</v>
      </c>
    </row>
    <row r="1337" spans="1:7" x14ac:dyDescent="0.3">
      <c r="A1337" s="1">
        <v>33</v>
      </c>
      <c r="B1337" s="360">
        <v>42219</v>
      </c>
      <c r="G1337">
        <v>21.5</v>
      </c>
    </row>
    <row r="1338" spans="1:7" x14ac:dyDescent="0.3">
      <c r="A1338" s="1">
        <v>33</v>
      </c>
      <c r="B1338" s="360">
        <v>42221</v>
      </c>
      <c r="G1338">
        <v>13.7</v>
      </c>
    </row>
    <row r="1339" spans="1:7" x14ac:dyDescent="0.3">
      <c r="A1339" s="1">
        <v>33</v>
      </c>
      <c r="B1339" s="360">
        <v>42223</v>
      </c>
      <c r="G1339">
        <v>15.7</v>
      </c>
    </row>
    <row r="1340" spans="1:7" x14ac:dyDescent="0.3">
      <c r="A1340" s="1">
        <v>33</v>
      </c>
      <c r="B1340" s="360">
        <v>42226</v>
      </c>
      <c r="G1340">
        <v>25.5</v>
      </c>
    </row>
    <row r="1341" spans="1:7" x14ac:dyDescent="0.3">
      <c r="A1341" s="1">
        <v>33</v>
      </c>
      <c r="B1341" s="360">
        <v>42229</v>
      </c>
      <c r="G1341">
        <v>15.7</v>
      </c>
    </row>
    <row r="1342" spans="1:7" x14ac:dyDescent="0.3">
      <c r="A1342" s="1">
        <v>33</v>
      </c>
      <c r="B1342" s="360">
        <v>42230</v>
      </c>
      <c r="G1342">
        <v>11.7</v>
      </c>
    </row>
    <row r="1343" spans="1:7" x14ac:dyDescent="0.3">
      <c r="A1343" s="1">
        <v>33</v>
      </c>
      <c r="B1343" s="360">
        <v>42233</v>
      </c>
      <c r="G1343">
        <v>21.6</v>
      </c>
    </row>
    <row r="1344" spans="1:7" x14ac:dyDescent="0.3">
      <c r="A1344" s="1">
        <v>33</v>
      </c>
      <c r="B1344" s="360">
        <v>42235</v>
      </c>
      <c r="G1344">
        <v>13.7</v>
      </c>
    </row>
    <row r="1345" spans="1:7" x14ac:dyDescent="0.3">
      <c r="A1345" s="1">
        <v>33</v>
      </c>
      <c r="B1345" s="360">
        <v>42237</v>
      </c>
      <c r="G1345">
        <v>17.600000000000001</v>
      </c>
    </row>
    <row r="1346" spans="1:7" x14ac:dyDescent="0.3">
      <c r="A1346" s="1">
        <v>33</v>
      </c>
      <c r="B1346" s="360">
        <v>42240</v>
      </c>
      <c r="G1346">
        <v>25.5</v>
      </c>
    </row>
    <row r="1347" spans="1:7" x14ac:dyDescent="0.3">
      <c r="A1347" s="1">
        <v>33</v>
      </c>
      <c r="B1347" s="360">
        <v>42242</v>
      </c>
      <c r="G1347">
        <v>17.600000000000001</v>
      </c>
    </row>
    <row r="1348" spans="1:7" x14ac:dyDescent="0.3">
      <c r="A1348" s="1">
        <v>33</v>
      </c>
      <c r="B1348" s="360">
        <v>42244</v>
      </c>
      <c r="G1348">
        <v>14.7</v>
      </c>
    </row>
    <row r="1349" spans="1:7" x14ac:dyDescent="0.3">
      <c r="A1349" s="1">
        <v>33</v>
      </c>
      <c r="B1349" s="360">
        <v>42247</v>
      </c>
      <c r="G1349">
        <v>29.4</v>
      </c>
    </row>
    <row r="1350" spans="1:7" x14ac:dyDescent="0.3">
      <c r="A1350" s="1">
        <v>33</v>
      </c>
      <c r="B1350" s="360">
        <v>42249</v>
      </c>
      <c r="G1350">
        <v>17.600000000000001</v>
      </c>
    </row>
    <row r="1351" spans="1:7" x14ac:dyDescent="0.3">
      <c r="A1351" s="1">
        <v>33</v>
      </c>
      <c r="B1351" s="360">
        <v>42251</v>
      </c>
      <c r="G1351">
        <v>15.7</v>
      </c>
    </row>
    <row r="1352" spans="1:7" x14ac:dyDescent="0.3">
      <c r="A1352" s="1">
        <v>33</v>
      </c>
      <c r="B1352" s="360">
        <v>42254</v>
      </c>
      <c r="G1352">
        <v>12.7</v>
      </c>
    </row>
    <row r="1353" spans="1:7" x14ac:dyDescent="0.3">
      <c r="A1353" s="1">
        <v>33</v>
      </c>
      <c r="B1353" s="360">
        <v>42258</v>
      </c>
      <c r="G1353">
        <v>19.600000000000001</v>
      </c>
    </row>
    <row r="1354" spans="1:7" x14ac:dyDescent="0.3">
      <c r="A1354" s="1">
        <v>33</v>
      </c>
      <c r="B1354" s="360">
        <v>42263</v>
      </c>
      <c r="G1354">
        <v>19.600000000000001</v>
      </c>
    </row>
    <row r="1355" spans="1:7" x14ac:dyDescent="0.3">
      <c r="A1355" s="1">
        <v>33</v>
      </c>
      <c r="B1355" s="360">
        <v>42265</v>
      </c>
      <c r="G1355">
        <v>29.4</v>
      </c>
    </row>
    <row r="1356" spans="1:7" x14ac:dyDescent="0.3">
      <c r="A1356">
        <v>34</v>
      </c>
      <c r="B1356" s="359">
        <v>42128</v>
      </c>
      <c r="G1356" s="1">
        <v>25</v>
      </c>
    </row>
    <row r="1357" spans="1:7" x14ac:dyDescent="0.3">
      <c r="A1357">
        <v>34</v>
      </c>
      <c r="B1357" s="360">
        <v>42132</v>
      </c>
      <c r="C1357" s="1"/>
      <c r="E1357" s="20"/>
      <c r="F1357" s="12"/>
      <c r="G1357" s="1">
        <v>7.5</v>
      </c>
    </row>
    <row r="1358" spans="1:7" x14ac:dyDescent="0.3">
      <c r="A1358">
        <v>34</v>
      </c>
      <c r="B1358" s="360">
        <v>42136</v>
      </c>
      <c r="C1358" s="1"/>
      <c r="E1358" s="20"/>
      <c r="F1358" s="12"/>
      <c r="G1358" s="1">
        <v>15</v>
      </c>
    </row>
    <row r="1359" spans="1:7" x14ac:dyDescent="0.3">
      <c r="A1359">
        <v>34</v>
      </c>
      <c r="B1359" s="360">
        <v>42137</v>
      </c>
      <c r="C1359" s="1"/>
      <c r="E1359" s="20"/>
      <c r="F1359" s="12"/>
      <c r="G1359" s="1">
        <v>7.5</v>
      </c>
    </row>
    <row r="1360" spans="1:7" x14ac:dyDescent="0.3">
      <c r="A1360">
        <v>34</v>
      </c>
      <c r="B1360" s="360">
        <v>42146</v>
      </c>
      <c r="C1360" s="1"/>
      <c r="D1360" s="22"/>
      <c r="E1360" s="20"/>
      <c r="F1360" s="12"/>
      <c r="G1360" s="1">
        <v>7.5</v>
      </c>
    </row>
    <row r="1361" spans="1:7" x14ac:dyDescent="0.3">
      <c r="A1361">
        <v>34</v>
      </c>
      <c r="B1361" s="360">
        <v>42152</v>
      </c>
      <c r="C1361" s="1"/>
      <c r="D1361" s="22"/>
      <c r="E1361" s="20"/>
      <c r="F1361" s="12"/>
      <c r="G1361" s="1">
        <v>21.2</v>
      </c>
    </row>
    <row r="1362" spans="1:7" x14ac:dyDescent="0.3">
      <c r="A1362">
        <v>34</v>
      </c>
      <c r="B1362" s="360">
        <v>42158</v>
      </c>
      <c r="C1362" s="1"/>
      <c r="D1362" s="22"/>
      <c r="E1362" s="20"/>
      <c r="F1362" s="12"/>
      <c r="G1362" s="1">
        <v>12.7</v>
      </c>
    </row>
    <row r="1363" spans="1:7" x14ac:dyDescent="0.3">
      <c r="A1363">
        <v>34</v>
      </c>
      <c r="B1363" s="360">
        <v>42160</v>
      </c>
      <c r="C1363" s="1"/>
      <c r="D1363" s="22"/>
      <c r="E1363" s="20"/>
      <c r="F1363" s="12"/>
      <c r="G1363" s="1">
        <v>10</v>
      </c>
    </row>
    <row r="1364" spans="1:7" x14ac:dyDescent="0.3">
      <c r="A1364">
        <v>34</v>
      </c>
      <c r="B1364" s="360">
        <v>42163</v>
      </c>
      <c r="C1364" s="1"/>
      <c r="D1364" s="22"/>
      <c r="E1364" s="20"/>
      <c r="F1364" s="12"/>
      <c r="G1364" s="1">
        <v>10.199999999999999</v>
      </c>
    </row>
    <row r="1365" spans="1:7" x14ac:dyDescent="0.3">
      <c r="A1365">
        <v>34</v>
      </c>
      <c r="B1365" s="360">
        <v>42164</v>
      </c>
      <c r="C1365" s="1"/>
      <c r="D1365" s="22"/>
      <c r="E1365" s="20"/>
      <c r="F1365" s="12"/>
      <c r="G1365" s="1">
        <v>7.8</v>
      </c>
    </row>
    <row r="1366" spans="1:7" x14ac:dyDescent="0.3">
      <c r="A1366">
        <v>34</v>
      </c>
      <c r="B1366" s="360">
        <v>42167</v>
      </c>
      <c r="C1366" s="1"/>
      <c r="D1366" s="22"/>
      <c r="E1366" s="20"/>
      <c r="F1366" s="12"/>
      <c r="G1366" s="1">
        <v>23.5</v>
      </c>
    </row>
    <row r="1367" spans="1:7" x14ac:dyDescent="0.3">
      <c r="A1367">
        <v>34</v>
      </c>
      <c r="B1367" s="360">
        <v>42171</v>
      </c>
      <c r="C1367" s="1"/>
      <c r="D1367" s="22"/>
      <c r="E1367" s="20"/>
      <c r="F1367" s="12"/>
      <c r="G1367" s="1">
        <v>23.5</v>
      </c>
    </row>
    <row r="1368" spans="1:7" x14ac:dyDescent="0.3">
      <c r="A1368">
        <v>34</v>
      </c>
      <c r="B1368" s="360">
        <v>42174</v>
      </c>
      <c r="C1368" s="1"/>
      <c r="D1368" s="22"/>
      <c r="E1368" s="20"/>
      <c r="F1368" s="12"/>
      <c r="G1368" s="1">
        <v>9.8000000000000007</v>
      </c>
    </row>
    <row r="1369" spans="1:7" x14ac:dyDescent="0.3">
      <c r="A1369">
        <v>34</v>
      </c>
      <c r="B1369" s="360">
        <v>42177</v>
      </c>
      <c r="C1369" s="1"/>
      <c r="D1369" s="22"/>
      <c r="E1369" s="20"/>
      <c r="F1369" s="12"/>
      <c r="G1369" s="1">
        <v>19.600000000000001</v>
      </c>
    </row>
    <row r="1370" spans="1:7" x14ac:dyDescent="0.3">
      <c r="A1370">
        <v>34</v>
      </c>
      <c r="B1370" s="360">
        <v>42181</v>
      </c>
      <c r="C1370" s="1"/>
      <c r="D1370" s="22"/>
      <c r="E1370" s="20"/>
      <c r="F1370" s="12"/>
      <c r="G1370" s="1">
        <v>39.200000000000003</v>
      </c>
    </row>
    <row r="1371" spans="1:7" x14ac:dyDescent="0.3">
      <c r="A1371">
        <v>34</v>
      </c>
      <c r="B1371" s="360">
        <v>42184</v>
      </c>
      <c r="C1371" s="1"/>
      <c r="D1371" s="22"/>
      <c r="E1371" s="20"/>
      <c r="F1371" s="12"/>
      <c r="G1371" s="1">
        <v>29.4</v>
      </c>
    </row>
    <row r="1372" spans="1:7" x14ac:dyDescent="0.3">
      <c r="A1372">
        <v>34</v>
      </c>
      <c r="B1372" s="360">
        <v>42187</v>
      </c>
      <c r="C1372" s="1"/>
      <c r="D1372" s="22"/>
      <c r="E1372" s="20"/>
      <c r="F1372" s="12"/>
      <c r="G1372" s="1">
        <v>19.600000000000001</v>
      </c>
    </row>
    <row r="1373" spans="1:7" x14ac:dyDescent="0.3">
      <c r="A1373">
        <v>34</v>
      </c>
      <c r="B1373" s="360">
        <v>42188</v>
      </c>
      <c r="C1373" s="1"/>
      <c r="D1373" s="22"/>
      <c r="E1373" s="20"/>
      <c r="F1373" s="12"/>
      <c r="G1373" s="1">
        <v>19.600000000000001</v>
      </c>
    </row>
    <row r="1374" spans="1:7" x14ac:dyDescent="0.3">
      <c r="A1374">
        <v>34</v>
      </c>
      <c r="B1374" s="360">
        <v>42191</v>
      </c>
      <c r="C1374" s="1"/>
      <c r="D1374" s="22"/>
      <c r="E1374" s="20"/>
      <c r="F1374" s="12"/>
      <c r="G1374" s="1">
        <v>30.4</v>
      </c>
    </row>
    <row r="1375" spans="1:7" x14ac:dyDescent="0.3">
      <c r="A1375">
        <v>34</v>
      </c>
      <c r="B1375" s="360">
        <v>42194</v>
      </c>
      <c r="C1375" s="1"/>
      <c r="D1375" s="22"/>
      <c r="E1375" s="20"/>
      <c r="F1375" s="12"/>
      <c r="G1375" s="1">
        <v>19.600000000000001</v>
      </c>
    </row>
    <row r="1376" spans="1:7" x14ac:dyDescent="0.3">
      <c r="A1376">
        <v>34</v>
      </c>
      <c r="B1376" s="360">
        <v>42195</v>
      </c>
      <c r="C1376" s="1"/>
      <c r="D1376" s="22"/>
      <c r="E1376" s="20"/>
      <c r="F1376" s="12"/>
      <c r="G1376" s="1">
        <v>19.600000000000001</v>
      </c>
    </row>
    <row r="1377" spans="1:7" x14ac:dyDescent="0.3">
      <c r="A1377">
        <v>34</v>
      </c>
      <c r="B1377" s="360">
        <v>42198</v>
      </c>
      <c r="C1377" s="1"/>
      <c r="D1377" s="22"/>
      <c r="E1377" s="20"/>
      <c r="F1377" s="12"/>
      <c r="G1377" s="1">
        <v>29.4</v>
      </c>
    </row>
    <row r="1378" spans="1:7" x14ac:dyDescent="0.3">
      <c r="A1378">
        <v>34</v>
      </c>
      <c r="B1378" s="360">
        <v>42200</v>
      </c>
      <c r="C1378" s="1"/>
      <c r="D1378" s="22"/>
      <c r="E1378" s="20"/>
      <c r="F1378" s="12"/>
      <c r="G1378" s="1">
        <v>17.600000000000001</v>
      </c>
    </row>
    <row r="1379" spans="1:7" x14ac:dyDescent="0.3">
      <c r="A1379">
        <v>34</v>
      </c>
      <c r="B1379" s="360">
        <v>42202</v>
      </c>
      <c r="C1379" s="1"/>
      <c r="D1379" s="22"/>
      <c r="E1379" s="20"/>
      <c r="F1379" s="12"/>
      <c r="G1379" s="1">
        <v>18.600000000000001</v>
      </c>
    </row>
    <row r="1380" spans="1:7" x14ac:dyDescent="0.3">
      <c r="A1380">
        <v>34</v>
      </c>
      <c r="B1380" s="360">
        <v>42205</v>
      </c>
      <c r="C1380" s="1"/>
      <c r="D1380" s="22"/>
      <c r="E1380" s="20"/>
      <c r="F1380" s="12"/>
      <c r="G1380" s="1">
        <v>33.299999999999997</v>
      </c>
    </row>
    <row r="1381" spans="1:7" x14ac:dyDescent="0.3">
      <c r="A1381">
        <v>34</v>
      </c>
      <c r="B1381" s="360">
        <v>42207</v>
      </c>
      <c r="C1381" s="1"/>
      <c r="D1381" s="22"/>
      <c r="E1381" s="20"/>
      <c r="F1381" s="12"/>
      <c r="G1381" s="1">
        <v>17.600000000000001</v>
      </c>
    </row>
    <row r="1382" spans="1:7" x14ac:dyDescent="0.3">
      <c r="A1382">
        <v>34</v>
      </c>
      <c r="B1382" s="360">
        <v>42209</v>
      </c>
      <c r="C1382" s="1"/>
      <c r="D1382" s="22"/>
      <c r="E1382" s="20"/>
      <c r="F1382" s="12"/>
      <c r="G1382" s="1">
        <v>17.600000000000001</v>
      </c>
    </row>
    <row r="1383" spans="1:7" x14ac:dyDescent="0.3">
      <c r="A1383">
        <v>34</v>
      </c>
      <c r="B1383" s="360">
        <v>42212</v>
      </c>
      <c r="C1383" s="1"/>
      <c r="D1383" s="22"/>
      <c r="E1383" s="20"/>
      <c r="F1383" s="12"/>
      <c r="G1383" s="1">
        <v>29.4</v>
      </c>
    </row>
    <row r="1384" spans="1:7" x14ac:dyDescent="0.3">
      <c r="A1384">
        <v>34</v>
      </c>
      <c r="B1384" s="360">
        <v>42214</v>
      </c>
      <c r="C1384" s="1"/>
      <c r="D1384" s="22"/>
      <c r="E1384" s="20"/>
      <c r="F1384" s="12"/>
      <c r="G1384" s="1">
        <v>19.600000000000001</v>
      </c>
    </row>
    <row r="1385" spans="1:7" x14ac:dyDescent="0.3">
      <c r="A1385">
        <v>34</v>
      </c>
      <c r="B1385" s="360">
        <v>42216</v>
      </c>
      <c r="C1385" s="1"/>
      <c r="D1385" s="22"/>
      <c r="E1385" s="20"/>
      <c r="F1385" s="12"/>
      <c r="G1385" s="1">
        <v>19.600000000000001</v>
      </c>
    </row>
    <row r="1386" spans="1:7" x14ac:dyDescent="0.3">
      <c r="A1386">
        <v>34</v>
      </c>
      <c r="B1386" s="360">
        <v>42219</v>
      </c>
      <c r="C1386" s="1"/>
      <c r="D1386" s="22"/>
      <c r="E1386" s="20"/>
      <c r="F1386" s="12"/>
      <c r="G1386" s="1">
        <v>25.4</v>
      </c>
    </row>
    <row r="1387" spans="1:7" x14ac:dyDescent="0.3">
      <c r="A1387">
        <v>34</v>
      </c>
      <c r="B1387" s="360">
        <v>42221</v>
      </c>
      <c r="C1387" s="1"/>
      <c r="D1387" s="22"/>
      <c r="E1387" s="20"/>
      <c r="F1387" s="12"/>
      <c r="G1387" s="1">
        <v>17.600000000000001</v>
      </c>
    </row>
    <row r="1388" spans="1:7" x14ac:dyDescent="0.3">
      <c r="A1388">
        <v>34</v>
      </c>
      <c r="B1388" s="360">
        <v>42223</v>
      </c>
      <c r="C1388" s="1"/>
      <c r="D1388" s="22"/>
      <c r="E1388" s="20"/>
      <c r="F1388" s="12"/>
      <c r="G1388" s="1">
        <v>19.600000000000001</v>
      </c>
    </row>
    <row r="1389" spans="1:7" x14ac:dyDescent="0.3">
      <c r="A1389">
        <v>34</v>
      </c>
      <c r="B1389" s="360">
        <v>42226</v>
      </c>
      <c r="C1389" s="1"/>
      <c r="D1389" s="22"/>
      <c r="E1389" s="20"/>
      <c r="F1389" s="12"/>
      <c r="G1389" s="1">
        <v>29.4</v>
      </c>
    </row>
    <row r="1390" spans="1:7" x14ac:dyDescent="0.3">
      <c r="A1390">
        <v>34</v>
      </c>
      <c r="B1390" s="360">
        <v>42229</v>
      </c>
      <c r="C1390" s="1"/>
      <c r="D1390" s="22"/>
      <c r="E1390" s="20"/>
      <c r="F1390" s="12"/>
      <c r="G1390" s="1">
        <v>15.7</v>
      </c>
    </row>
    <row r="1391" spans="1:7" x14ac:dyDescent="0.3">
      <c r="A1391">
        <v>34</v>
      </c>
      <c r="B1391" s="360">
        <v>42230</v>
      </c>
      <c r="C1391" s="1"/>
      <c r="D1391" s="22"/>
      <c r="E1391" s="20"/>
      <c r="F1391" s="12"/>
      <c r="G1391" s="1">
        <v>11.7</v>
      </c>
    </row>
    <row r="1392" spans="1:7" x14ac:dyDescent="0.3">
      <c r="A1392">
        <v>34</v>
      </c>
      <c r="B1392" s="360">
        <v>42233</v>
      </c>
      <c r="C1392" s="1"/>
      <c r="D1392" s="22"/>
      <c r="E1392" s="20"/>
      <c r="F1392" s="12"/>
      <c r="G1392" s="1">
        <v>17.600000000000001</v>
      </c>
    </row>
    <row r="1393" spans="1:7" x14ac:dyDescent="0.3">
      <c r="A1393">
        <v>34</v>
      </c>
      <c r="B1393" s="360">
        <v>42235</v>
      </c>
      <c r="C1393" s="1"/>
      <c r="D1393" s="22"/>
      <c r="E1393" s="20"/>
      <c r="F1393" s="12"/>
      <c r="G1393" s="1">
        <v>7.8</v>
      </c>
    </row>
    <row r="1394" spans="1:7" x14ac:dyDescent="0.3">
      <c r="A1394">
        <v>34</v>
      </c>
      <c r="B1394" s="360">
        <v>42237</v>
      </c>
      <c r="C1394" s="1"/>
      <c r="D1394" s="22"/>
      <c r="E1394" s="20"/>
      <c r="F1394" s="12"/>
      <c r="G1394" s="1">
        <v>9.8000000000000007</v>
      </c>
    </row>
    <row r="1395" spans="1:7" x14ac:dyDescent="0.3">
      <c r="A1395">
        <v>34</v>
      </c>
      <c r="B1395" s="360">
        <v>42240</v>
      </c>
      <c r="C1395" s="1"/>
      <c r="D1395" s="22"/>
      <c r="E1395" s="20"/>
      <c r="F1395" s="12"/>
      <c r="G1395" s="1">
        <v>15.7</v>
      </c>
    </row>
    <row r="1396" spans="1:7" x14ac:dyDescent="0.3">
      <c r="A1396">
        <v>34</v>
      </c>
      <c r="B1396" s="360">
        <v>42242</v>
      </c>
      <c r="C1396" s="1"/>
      <c r="D1396" s="22"/>
      <c r="E1396" s="20"/>
      <c r="F1396" s="12"/>
      <c r="G1396" s="1">
        <v>11.7</v>
      </c>
    </row>
    <row r="1397" spans="1:7" x14ac:dyDescent="0.3">
      <c r="A1397">
        <v>34</v>
      </c>
      <c r="B1397" s="360">
        <v>42244</v>
      </c>
      <c r="C1397" s="1"/>
      <c r="D1397" s="22"/>
      <c r="E1397" s="20"/>
      <c r="F1397" s="12"/>
      <c r="G1397" s="1">
        <v>9.8000000000000007</v>
      </c>
    </row>
    <row r="1398" spans="1:7" x14ac:dyDescent="0.3">
      <c r="A1398">
        <v>34</v>
      </c>
      <c r="B1398" s="360">
        <v>42247</v>
      </c>
      <c r="C1398" s="1"/>
      <c r="D1398" s="22"/>
      <c r="E1398" s="20"/>
      <c r="F1398" s="12"/>
      <c r="G1398" s="1">
        <v>19.600000000000001</v>
      </c>
    </row>
    <row r="1399" spans="1:7" x14ac:dyDescent="0.3">
      <c r="A1399">
        <v>34</v>
      </c>
      <c r="B1399" s="360">
        <v>42249</v>
      </c>
      <c r="C1399" s="1"/>
      <c r="D1399" s="22"/>
      <c r="E1399" s="20"/>
      <c r="F1399" s="12"/>
      <c r="G1399" s="1">
        <v>11.7</v>
      </c>
    </row>
    <row r="1400" spans="1:7" x14ac:dyDescent="0.3">
      <c r="A1400">
        <v>34</v>
      </c>
      <c r="B1400" s="360">
        <v>42251</v>
      </c>
      <c r="C1400" s="1"/>
      <c r="D1400" s="22"/>
      <c r="E1400" s="20"/>
      <c r="F1400" s="12"/>
      <c r="G1400" s="1">
        <v>9.8000000000000007</v>
      </c>
    </row>
    <row r="1401" spans="1:7" x14ac:dyDescent="0.3">
      <c r="A1401" s="1">
        <v>35</v>
      </c>
      <c r="B1401" s="359">
        <v>42132</v>
      </c>
      <c r="G1401">
        <v>18.7</v>
      </c>
    </row>
    <row r="1402" spans="1:7" x14ac:dyDescent="0.3">
      <c r="A1402" s="1">
        <v>35</v>
      </c>
      <c r="B1402" s="359">
        <v>42146</v>
      </c>
      <c r="G1402">
        <v>25</v>
      </c>
    </row>
    <row r="1403" spans="1:7" x14ac:dyDescent="0.3">
      <c r="A1403" s="1">
        <v>35</v>
      </c>
      <c r="B1403" s="359">
        <v>42149</v>
      </c>
      <c r="G1403">
        <v>12.5</v>
      </c>
    </row>
    <row r="1404" spans="1:7" x14ac:dyDescent="0.3">
      <c r="A1404" s="1">
        <v>35</v>
      </c>
      <c r="B1404" s="359">
        <v>42153</v>
      </c>
      <c r="G1404">
        <v>6.3</v>
      </c>
    </row>
    <row r="1405" spans="1:7" x14ac:dyDescent="0.3">
      <c r="A1405" s="1">
        <v>35</v>
      </c>
      <c r="B1405" s="359">
        <v>42158</v>
      </c>
      <c r="G1405">
        <v>11.2</v>
      </c>
    </row>
    <row r="1406" spans="1:7" x14ac:dyDescent="0.3">
      <c r="A1406" s="1">
        <v>35</v>
      </c>
      <c r="B1406" s="359">
        <v>42160</v>
      </c>
      <c r="G1406">
        <v>7.5</v>
      </c>
    </row>
    <row r="1407" spans="1:7" x14ac:dyDescent="0.3">
      <c r="A1407" s="1">
        <v>35</v>
      </c>
      <c r="B1407" s="359">
        <v>42163</v>
      </c>
      <c r="G1407">
        <v>8</v>
      </c>
    </row>
    <row r="1408" spans="1:7" x14ac:dyDescent="0.3">
      <c r="A1408" s="1">
        <v>35</v>
      </c>
      <c r="B1408" s="359">
        <v>42167</v>
      </c>
      <c r="G1408">
        <v>11.5</v>
      </c>
    </row>
    <row r="1409" spans="1:7" x14ac:dyDescent="0.3">
      <c r="A1409" s="1">
        <v>35</v>
      </c>
      <c r="B1409" s="359">
        <v>42171</v>
      </c>
      <c r="G1409">
        <v>18.600000000000001</v>
      </c>
    </row>
    <row r="1410" spans="1:7" x14ac:dyDescent="0.3">
      <c r="A1410" s="1">
        <v>35</v>
      </c>
      <c r="B1410" s="359">
        <v>42174</v>
      </c>
      <c r="G1410">
        <v>8</v>
      </c>
    </row>
    <row r="1411" spans="1:7" x14ac:dyDescent="0.3">
      <c r="A1411" s="1">
        <v>35</v>
      </c>
      <c r="B1411" s="359">
        <v>42177</v>
      </c>
      <c r="G1411">
        <v>15.9</v>
      </c>
    </row>
    <row r="1412" spans="1:7" x14ac:dyDescent="0.3">
      <c r="A1412" s="1">
        <v>35</v>
      </c>
      <c r="B1412" s="359">
        <v>42181</v>
      </c>
      <c r="G1412">
        <v>35.4</v>
      </c>
    </row>
    <row r="1413" spans="1:7" x14ac:dyDescent="0.3">
      <c r="A1413" s="1">
        <v>35</v>
      </c>
      <c r="B1413" s="359">
        <v>42184</v>
      </c>
      <c r="G1413">
        <v>24.7</v>
      </c>
    </row>
    <row r="1414" spans="1:7" x14ac:dyDescent="0.3">
      <c r="A1414" s="1">
        <v>35</v>
      </c>
      <c r="B1414" s="360">
        <v>42187</v>
      </c>
      <c r="G1414">
        <v>17.7</v>
      </c>
    </row>
    <row r="1415" spans="1:7" x14ac:dyDescent="0.3">
      <c r="A1415" s="1">
        <v>35</v>
      </c>
      <c r="B1415" s="360">
        <v>42188</v>
      </c>
      <c r="G1415">
        <v>14.1</v>
      </c>
    </row>
    <row r="1416" spans="1:7" x14ac:dyDescent="0.3">
      <c r="A1416" s="1">
        <v>35</v>
      </c>
      <c r="B1416" s="360">
        <v>42191</v>
      </c>
      <c r="G1416">
        <v>25.7</v>
      </c>
    </row>
    <row r="1417" spans="1:7" x14ac:dyDescent="0.3">
      <c r="A1417" s="1">
        <v>35</v>
      </c>
      <c r="B1417" s="360">
        <v>42194</v>
      </c>
      <c r="G1417">
        <v>15.9</v>
      </c>
    </row>
    <row r="1418" spans="1:7" x14ac:dyDescent="0.3">
      <c r="A1418" s="1">
        <v>35</v>
      </c>
      <c r="B1418" s="360">
        <v>42195</v>
      </c>
      <c r="G1418">
        <v>19.5</v>
      </c>
    </row>
    <row r="1419" spans="1:7" x14ac:dyDescent="0.3">
      <c r="A1419" s="1">
        <v>35</v>
      </c>
      <c r="B1419" s="360">
        <v>42198</v>
      </c>
      <c r="G1419">
        <v>30</v>
      </c>
    </row>
    <row r="1420" spans="1:7" x14ac:dyDescent="0.3">
      <c r="A1420" s="1">
        <v>35</v>
      </c>
      <c r="B1420" s="360">
        <v>42200</v>
      </c>
      <c r="G1420">
        <v>17.600000000000001</v>
      </c>
    </row>
    <row r="1421" spans="1:7" x14ac:dyDescent="0.3">
      <c r="A1421" s="1">
        <v>35</v>
      </c>
      <c r="B1421" s="360">
        <v>42202</v>
      </c>
      <c r="G1421">
        <v>18.600000000000001</v>
      </c>
    </row>
    <row r="1422" spans="1:7" x14ac:dyDescent="0.3">
      <c r="A1422" s="1">
        <v>35</v>
      </c>
      <c r="B1422" s="360">
        <v>42205</v>
      </c>
      <c r="G1422">
        <v>32.700000000000003</v>
      </c>
    </row>
    <row r="1423" spans="1:7" x14ac:dyDescent="0.3">
      <c r="A1423" s="1">
        <v>35</v>
      </c>
      <c r="B1423" s="360">
        <v>42207</v>
      </c>
      <c r="G1423">
        <v>17.7</v>
      </c>
    </row>
    <row r="1424" spans="1:7" x14ac:dyDescent="0.3">
      <c r="A1424" s="1">
        <v>35</v>
      </c>
      <c r="B1424" s="360">
        <v>42209</v>
      </c>
      <c r="G1424">
        <v>17.7</v>
      </c>
    </row>
    <row r="1425" spans="1:7" x14ac:dyDescent="0.3">
      <c r="A1425" s="1">
        <v>35</v>
      </c>
      <c r="B1425" s="360">
        <v>42212</v>
      </c>
      <c r="G1425">
        <v>30</v>
      </c>
    </row>
    <row r="1426" spans="1:7" x14ac:dyDescent="0.3">
      <c r="A1426" s="1">
        <v>35</v>
      </c>
      <c r="B1426" s="360">
        <v>42214</v>
      </c>
      <c r="G1426">
        <v>19.5</v>
      </c>
    </row>
    <row r="1427" spans="1:7" x14ac:dyDescent="0.3">
      <c r="A1427" s="1">
        <v>35</v>
      </c>
      <c r="B1427" s="360">
        <v>42216</v>
      </c>
      <c r="G1427">
        <v>19.5</v>
      </c>
    </row>
    <row r="1428" spans="1:7" x14ac:dyDescent="0.3">
      <c r="A1428" s="1">
        <v>35</v>
      </c>
      <c r="B1428" s="360">
        <v>42219</v>
      </c>
      <c r="G1428">
        <v>24.8</v>
      </c>
    </row>
    <row r="1429" spans="1:7" x14ac:dyDescent="0.3">
      <c r="A1429" s="1">
        <v>35</v>
      </c>
      <c r="B1429" s="360">
        <v>42221</v>
      </c>
      <c r="G1429">
        <v>17.7</v>
      </c>
    </row>
    <row r="1430" spans="1:7" x14ac:dyDescent="0.3">
      <c r="A1430" s="1">
        <v>35</v>
      </c>
      <c r="B1430" s="360">
        <v>42223</v>
      </c>
      <c r="G1430">
        <v>19.5</v>
      </c>
    </row>
    <row r="1431" spans="1:7" x14ac:dyDescent="0.3">
      <c r="A1431" s="1">
        <v>35</v>
      </c>
      <c r="B1431" s="360">
        <v>42226</v>
      </c>
      <c r="G1431">
        <v>30</v>
      </c>
    </row>
    <row r="1432" spans="1:7" x14ac:dyDescent="0.3">
      <c r="A1432" s="1">
        <v>35</v>
      </c>
      <c r="B1432" s="360">
        <v>42229</v>
      </c>
      <c r="G1432">
        <v>15.9</v>
      </c>
    </row>
    <row r="1433" spans="1:7" x14ac:dyDescent="0.3">
      <c r="A1433" s="1">
        <v>35</v>
      </c>
      <c r="B1433" s="360">
        <v>42230</v>
      </c>
      <c r="G1433">
        <v>12.3</v>
      </c>
    </row>
    <row r="1434" spans="1:7" x14ac:dyDescent="0.3">
      <c r="A1434" s="1">
        <v>35</v>
      </c>
      <c r="B1434" s="360">
        <v>42233</v>
      </c>
      <c r="G1434">
        <v>21.2</v>
      </c>
    </row>
    <row r="1435" spans="1:7" x14ac:dyDescent="0.3">
      <c r="A1435" s="1">
        <v>35</v>
      </c>
      <c r="B1435" s="360">
        <v>42235</v>
      </c>
      <c r="G1435">
        <v>12.3</v>
      </c>
    </row>
    <row r="1436" spans="1:7" x14ac:dyDescent="0.3">
      <c r="A1436" s="1">
        <v>35</v>
      </c>
      <c r="B1436" s="360">
        <v>42237</v>
      </c>
      <c r="G1436">
        <v>15.9</v>
      </c>
    </row>
    <row r="1437" spans="1:7" x14ac:dyDescent="0.3">
      <c r="A1437" s="1">
        <v>35</v>
      </c>
      <c r="B1437" s="360">
        <v>42240</v>
      </c>
      <c r="G1437">
        <v>24.8</v>
      </c>
    </row>
    <row r="1438" spans="1:7" x14ac:dyDescent="0.3">
      <c r="A1438" s="1">
        <v>35</v>
      </c>
      <c r="B1438" s="360">
        <v>42242</v>
      </c>
      <c r="G1438">
        <v>14.1</v>
      </c>
    </row>
    <row r="1439" spans="1:7" x14ac:dyDescent="0.3">
      <c r="A1439" s="1">
        <v>35</v>
      </c>
      <c r="B1439" s="360">
        <v>42244</v>
      </c>
      <c r="G1439">
        <v>9.6999999999999993</v>
      </c>
    </row>
    <row r="1440" spans="1:7" x14ac:dyDescent="0.3">
      <c r="A1440" s="1">
        <v>35</v>
      </c>
      <c r="B1440" s="360">
        <v>42247</v>
      </c>
      <c r="G1440">
        <v>19.5</v>
      </c>
    </row>
    <row r="1441" spans="1:7" x14ac:dyDescent="0.3">
      <c r="A1441" s="1">
        <v>35</v>
      </c>
      <c r="B1441" s="360">
        <v>42249</v>
      </c>
      <c r="G1441">
        <v>12.3</v>
      </c>
    </row>
    <row r="1442" spans="1:7" x14ac:dyDescent="0.3">
      <c r="A1442" s="1">
        <v>35</v>
      </c>
      <c r="B1442" s="359">
        <v>42251</v>
      </c>
      <c r="G1442">
        <v>10.6</v>
      </c>
    </row>
    <row r="1443" spans="1:7" x14ac:dyDescent="0.3">
      <c r="A1443" s="1">
        <v>35</v>
      </c>
      <c r="B1443" s="359">
        <v>42254</v>
      </c>
      <c r="G1443">
        <v>8.8000000000000007</v>
      </c>
    </row>
    <row r="1444" spans="1:7" x14ac:dyDescent="0.3">
      <c r="A1444" s="1">
        <v>35</v>
      </c>
      <c r="B1444" s="359">
        <v>42258</v>
      </c>
      <c r="G1444">
        <v>14.1</v>
      </c>
    </row>
    <row r="1445" spans="1:7" x14ac:dyDescent="0.3">
      <c r="A1445" s="1">
        <v>36</v>
      </c>
      <c r="B1445" s="359">
        <v>42179</v>
      </c>
      <c r="G1445">
        <v>25</v>
      </c>
    </row>
    <row r="1446" spans="1:7" x14ac:dyDescent="0.3">
      <c r="A1446" s="1">
        <v>36</v>
      </c>
      <c r="B1446" s="359">
        <v>42181</v>
      </c>
      <c r="G1446">
        <v>12.5</v>
      </c>
    </row>
    <row r="1447" spans="1:7" x14ac:dyDescent="0.3">
      <c r="A1447" s="1">
        <v>36</v>
      </c>
      <c r="B1447" s="359">
        <v>42184</v>
      </c>
      <c r="G1447">
        <v>12.5</v>
      </c>
    </row>
    <row r="1448" spans="1:7" x14ac:dyDescent="0.3">
      <c r="A1448" s="1">
        <v>36</v>
      </c>
      <c r="B1448" s="359">
        <v>42186</v>
      </c>
      <c r="G1448">
        <v>7.5</v>
      </c>
    </row>
    <row r="1449" spans="1:7" x14ac:dyDescent="0.3">
      <c r="A1449" s="1">
        <v>36</v>
      </c>
      <c r="B1449" s="359">
        <v>42191</v>
      </c>
      <c r="G1449">
        <v>16.2</v>
      </c>
    </row>
    <row r="1450" spans="1:7" x14ac:dyDescent="0.3">
      <c r="A1450" s="1">
        <v>36</v>
      </c>
      <c r="B1450" s="359">
        <v>42195</v>
      </c>
      <c r="G1450">
        <v>19.600000000000001</v>
      </c>
    </row>
    <row r="1451" spans="1:7" x14ac:dyDescent="0.3">
      <c r="A1451" s="1">
        <v>36</v>
      </c>
      <c r="B1451" s="359">
        <v>42198</v>
      </c>
      <c r="G1451">
        <v>15.6</v>
      </c>
    </row>
    <row r="1452" spans="1:7" x14ac:dyDescent="0.3">
      <c r="A1452" s="1">
        <v>36</v>
      </c>
      <c r="B1452" s="359">
        <v>42200</v>
      </c>
      <c r="G1452">
        <v>11.8</v>
      </c>
    </row>
    <row r="1453" spans="1:7" x14ac:dyDescent="0.3">
      <c r="A1453" s="1">
        <v>36</v>
      </c>
      <c r="B1453" s="359">
        <v>42202</v>
      </c>
      <c r="G1453">
        <v>12.7</v>
      </c>
    </row>
    <row r="1454" spans="1:7" x14ac:dyDescent="0.3">
      <c r="A1454" s="1">
        <v>36</v>
      </c>
      <c r="B1454" s="359">
        <v>42205</v>
      </c>
      <c r="G1454">
        <v>21.6</v>
      </c>
    </row>
    <row r="1455" spans="1:7" x14ac:dyDescent="0.3">
      <c r="A1455" s="1">
        <v>36</v>
      </c>
      <c r="B1455" s="359">
        <v>42207</v>
      </c>
      <c r="G1455">
        <v>15.7</v>
      </c>
    </row>
    <row r="1456" spans="1:7" x14ac:dyDescent="0.3">
      <c r="A1456" s="1">
        <v>36</v>
      </c>
      <c r="B1456" s="360">
        <v>42209</v>
      </c>
      <c r="G1456">
        <v>17.7</v>
      </c>
    </row>
    <row r="1457" spans="1:7" x14ac:dyDescent="0.3">
      <c r="A1457" s="1">
        <v>36</v>
      </c>
      <c r="B1457" s="360">
        <v>42212</v>
      </c>
      <c r="G1457">
        <v>25.5</v>
      </c>
    </row>
    <row r="1458" spans="1:7" x14ac:dyDescent="0.3">
      <c r="A1458" s="1">
        <v>36</v>
      </c>
      <c r="B1458" s="360">
        <v>42214</v>
      </c>
      <c r="G1458">
        <v>19.600000000000001</v>
      </c>
    </row>
    <row r="1459" spans="1:7" x14ac:dyDescent="0.3">
      <c r="A1459" s="1">
        <v>36</v>
      </c>
      <c r="B1459" s="360">
        <v>42216</v>
      </c>
      <c r="G1459">
        <v>19.600000000000001</v>
      </c>
    </row>
    <row r="1460" spans="1:7" x14ac:dyDescent="0.3">
      <c r="A1460" s="1">
        <v>36</v>
      </c>
      <c r="B1460" s="360">
        <v>42219</v>
      </c>
      <c r="G1460">
        <v>21.5</v>
      </c>
    </row>
    <row r="1461" spans="1:7" x14ac:dyDescent="0.3">
      <c r="A1461" s="1">
        <v>36</v>
      </c>
      <c r="B1461" s="360">
        <v>42221</v>
      </c>
      <c r="G1461">
        <v>13.7</v>
      </c>
    </row>
    <row r="1462" spans="1:7" x14ac:dyDescent="0.3">
      <c r="A1462" s="1">
        <v>36</v>
      </c>
      <c r="B1462" s="360">
        <v>42223</v>
      </c>
      <c r="G1462">
        <v>15.7</v>
      </c>
    </row>
    <row r="1463" spans="1:7" x14ac:dyDescent="0.3">
      <c r="A1463" s="1">
        <v>36</v>
      </c>
      <c r="B1463" s="360">
        <v>42226</v>
      </c>
      <c r="G1463">
        <v>25.5</v>
      </c>
    </row>
    <row r="1464" spans="1:7" x14ac:dyDescent="0.3">
      <c r="A1464" s="1">
        <v>36</v>
      </c>
      <c r="B1464" s="360">
        <v>42229</v>
      </c>
      <c r="G1464">
        <v>15.7</v>
      </c>
    </row>
    <row r="1465" spans="1:7" x14ac:dyDescent="0.3">
      <c r="A1465" s="1">
        <v>36</v>
      </c>
      <c r="B1465" s="360">
        <v>42230</v>
      </c>
      <c r="G1465">
        <v>11.7</v>
      </c>
    </row>
    <row r="1466" spans="1:7" x14ac:dyDescent="0.3">
      <c r="A1466" s="1">
        <v>36</v>
      </c>
      <c r="B1466" s="360">
        <v>42233</v>
      </c>
      <c r="G1466">
        <v>21.6</v>
      </c>
    </row>
    <row r="1467" spans="1:7" x14ac:dyDescent="0.3">
      <c r="A1467" s="1">
        <v>36</v>
      </c>
      <c r="B1467" s="360">
        <v>42235</v>
      </c>
      <c r="G1467">
        <v>13.7</v>
      </c>
    </row>
    <row r="1468" spans="1:7" x14ac:dyDescent="0.3">
      <c r="A1468" s="1">
        <v>36</v>
      </c>
      <c r="B1468" s="360">
        <v>42237</v>
      </c>
      <c r="G1468">
        <v>17.600000000000001</v>
      </c>
    </row>
    <row r="1469" spans="1:7" x14ac:dyDescent="0.3">
      <c r="A1469" s="1">
        <v>36</v>
      </c>
      <c r="B1469" s="360">
        <v>42240</v>
      </c>
      <c r="G1469">
        <v>25.5</v>
      </c>
    </row>
    <row r="1470" spans="1:7" x14ac:dyDescent="0.3">
      <c r="A1470" s="1">
        <v>36</v>
      </c>
      <c r="B1470" s="360">
        <v>42242</v>
      </c>
      <c r="G1470">
        <v>17.600000000000001</v>
      </c>
    </row>
    <row r="1471" spans="1:7" x14ac:dyDescent="0.3">
      <c r="A1471" s="1">
        <v>36</v>
      </c>
      <c r="B1471" s="360">
        <v>42244</v>
      </c>
      <c r="G1471">
        <v>14.7</v>
      </c>
    </row>
    <row r="1472" spans="1:7" x14ac:dyDescent="0.3">
      <c r="A1472" s="1">
        <v>36</v>
      </c>
      <c r="B1472" s="360">
        <v>42247</v>
      </c>
      <c r="G1472">
        <v>29.4</v>
      </c>
    </row>
    <row r="1473" spans="1:7" x14ac:dyDescent="0.3">
      <c r="A1473" s="1">
        <v>36</v>
      </c>
      <c r="B1473" s="360">
        <v>42249</v>
      </c>
      <c r="G1473">
        <v>17.600000000000001</v>
      </c>
    </row>
    <row r="1474" spans="1:7" x14ac:dyDescent="0.3">
      <c r="A1474" s="1">
        <v>36</v>
      </c>
      <c r="B1474" s="360">
        <v>42251</v>
      </c>
      <c r="G1474">
        <v>15.7</v>
      </c>
    </row>
    <row r="1475" spans="1:7" x14ac:dyDescent="0.3">
      <c r="A1475" s="1">
        <v>36</v>
      </c>
      <c r="B1475" s="360">
        <v>42254</v>
      </c>
      <c r="G1475">
        <v>12.7</v>
      </c>
    </row>
    <row r="1476" spans="1:7" x14ac:dyDescent="0.3">
      <c r="A1476" s="1">
        <v>36</v>
      </c>
      <c r="B1476" s="360">
        <v>42258</v>
      </c>
      <c r="G1476">
        <v>19.600000000000001</v>
      </c>
    </row>
    <row r="1477" spans="1:7" x14ac:dyDescent="0.3">
      <c r="A1477" s="1">
        <v>36</v>
      </c>
      <c r="B1477" s="360">
        <v>42263</v>
      </c>
      <c r="G1477">
        <v>19.600000000000001</v>
      </c>
    </row>
    <row r="1478" spans="1:7" x14ac:dyDescent="0.3">
      <c r="A1478" s="1">
        <v>36</v>
      </c>
      <c r="B1478" s="360">
        <v>42265</v>
      </c>
      <c r="G1478">
        <v>29.4</v>
      </c>
    </row>
    <row r="1479" spans="1:7" x14ac:dyDescent="0.3">
      <c r="A1479" s="1">
        <v>37</v>
      </c>
      <c r="B1479" s="5">
        <v>42482</v>
      </c>
      <c r="G1479">
        <v>14</v>
      </c>
    </row>
    <row r="1480" spans="1:7" x14ac:dyDescent="0.3">
      <c r="A1480" s="1">
        <v>37</v>
      </c>
      <c r="B1480" s="5">
        <v>42488</v>
      </c>
      <c r="G1480">
        <v>11.8</v>
      </c>
    </row>
    <row r="1481" spans="1:7" x14ac:dyDescent="0.3">
      <c r="A1481" s="1">
        <v>37</v>
      </c>
      <c r="B1481" s="5">
        <v>42494</v>
      </c>
      <c r="G1481">
        <v>5.4</v>
      </c>
    </row>
    <row r="1482" spans="1:7" x14ac:dyDescent="0.3">
      <c r="A1482" s="1">
        <v>37</v>
      </c>
      <c r="B1482" s="5">
        <v>42510</v>
      </c>
      <c r="G1482">
        <v>9.1</v>
      </c>
    </row>
    <row r="1483" spans="1:7" x14ac:dyDescent="0.3">
      <c r="A1483" s="1">
        <v>37</v>
      </c>
      <c r="B1483" s="5">
        <v>42514</v>
      </c>
      <c r="G1483">
        <v>10.9</v>
      </c>
    </row>
    <row r="1484" spans="1:7" x14ac:dyDescent="0.3">
      <c r="A1484" s="1">
        <v>37</v>
      </c>
      <c r="B1484" s="5">
        <v>42517</v>
      </c>
      <c r="G1484">
        <v>6.7</v>
      </c>
    </row>
    <row r="1485" spans="1:7" x14ac:dyDescent="0.3">
      <c r="A1485" s="1">
        <v>37</v>
      </c>
      <c r="B1485" s="5">
        <v>42522</v>
      </c>
      <c r="G1485">
        <v>10.8</v>
      </c>
    </row>
    <row r="1486" spans="1:7" x14ac:dyDescent="0.3">
      <c r="A1486" s="1">
        <v>37</v>
      </c>
      <c r="B1486" s="5">
        <v>42527</v>
      </c>
      <c r="G1486">
        <v>12.5</v>
      </c>
    </row>
    <row r="1487" spans="1:7" x14ac:dyDescent="0.3">
      <c r="A1487" s="1">
        <v>37</v>
      </c>
      <c r="B1487" s="5">
        <v>42531</v>
      </c>
      <c r="G1487">
        <v>14.2</v>
      </c>
    </row>
    <row r="1488" spans="1:7" x14ac:dyDescent="0.3">
      <c r="A1488" s="1">
        <v>37</v>
      </c>
      <c r="B1488" s="5">
        <v>42534</v>
      </c>
      <c r="G1488">
        <v>15</v>
      </c>
    </row>
    <row r="1489" spans="1:7" x14ac:dyDescent="0.3">
      <c r="A1489" s="1">
        <v>37</v>
      </c>
      <c r="B1489" s="5">
        <v>42538</v>
      </c>
      <c r="G1489">
        <v>21.6</v>
      </c>
    </row>
    <row r="1490" spans="1:7" x14ac:dyDescent="0.3">
      <c r="A1490" s="1">
        <v>37</v>
      </c>
      <c r="B1490" s="5">
        <v>42545</v>
      </c>
      <c r="G1490">
        <v>20</v>
      </c>
    </row>
    <row r="1491" spans="1:7" x14ac:dyDescent="0.3">
      <c r="A1491" s="1">
        <v>37</v>
      </c>
      <c r="B1491" s="5">
        <v>42548</v>
      </c>
      <c r="G1491">
        <v>18.3</v>
      </c>
    </row>
    <row r="1492" spans="1:7" x14ac:dyDescent="0.3">
      <c r="A1492" s="1">
        <v>37</v>
      </c>
      <c r="B1492" s="5">
        <v>42552</v>
      </c>
      <c r="G1492">
        <v>22.5</v>
      </c>
    </row>
    <row r="1493" spans="1:7" x14ac:dyDescent="0.3">
      <c r="A1493" s="1">
        <v>37</v>
      </c>
      <c r="B1493" s="5">
        <v>42555</v>
      </c>
      <c r="G1493">
        <v>23.3</v>
      </c>
    </row>
    <row r="1494" spans="1:7" x14ac:dyDescent="0.3">
      <c r="A1494" s="1">
        <v>37</v>
      </c>
      <c r="B1494" s="5">
        <v>42557</v>
      </c>
      <c r="G1494">
        <v>13.3</v>
      </c>
    </row>
    <row r="1495" spans="1:7" x14ac:dyDescent="0.3">
      <c r="A1495" s="1">
        <v>37</v>
      </c>
      <c r="B1495" s="5">
        <v>42559</v>
      </c>
      <c r="G1495">
        <v>15</v>
      </c>
    </row>
    <row r="1496" spans="1:7" x14ac:dyDescent="0.3">
      <c r="A1496" s="1">
        <v>37</v>
      </c>
      <c r="B1496" s="5">
        <v>42562</v>
      </c>
      <c r="G1496">
        <v>20.8</v>
      </c>
    </row>
    <row r="1497" spans="1:7" x14ac:dyDescent="0.3">
      <c r="A1497" s="1">
        <v>37</v>
      </c>
      <c r="B1497" s="5">
        <v>42564</v>
      </c>
      <c r="G1497">
        <v>15.8</v>
      </c>
    </row>
    <row r="1498" spans="1:7" x14ac:dyDescent="0.3">
      <c r="A1498" s="1">
        <v>37</v>
      </c>
      <c r="B1498" s="5">
        <v>42566</v>
      </c>
      <c r="G1498">
        <v>15</v>
      </c>
    </row>
    <row r="1499" spans="1:7" x14ac:dyDescent="0.3">
      <c r="A1499" s="1">
        <v>37</v>
      </c>
      <c r="B1499" s="5">
        <v>42569</v>
      </c>
      <c r="G1499">
        <v>19.2</v>
      </c>
    </row>
    <row r="1500" spans="1:7" x14ac:dyDescent="0.3">
      <c r="A1500" s="1">
        <v>37</v>
      </c>
      <c r="B1500" s="5">
        <v>42571</v>
      </c>
      <c r="G1500">
        <v>18.3</v>
      </c>
    </row>
    <row r="1501" spans="1:7" x14ac:dyDescent="0.3">
      <c r="A1501" s="1">
        <v>37</v>
      </c>
      <c r="B1501" s="5">
        <v>42573</v>
      </c>
      <c r="G1501">
        <v>16.7</v>
      </c>
    </row>
    <row r="1502" spans="1:7" x14ac:dyDescent="0.3">
      <c r="A1502" s="1">
        <v>37</v>
      </c>
      <c r="B1502" s="5">
        <v>42576</v>
      </c>
      <c r="G1502">
        <v>18.3</v>
      </c>
    </row>
    <row r="1503" spans="1:7" x14ac:dyDescent="0.3">
      <c r="A1503" s="1">
        <v>37</v>
      </c>
      <c r="B1503" s="5">
        <v>42578</v>
      </c>
      <c r="G1503">
        <v>15.8</v>
      </c>
    </row>
    <row r="1504" spans="1:7" x14ac:dyDescent="0.3">
      <c r="A1504" s="1">
        <v>37</v>
      </c>
      <c r="B1504" s="5">
        <v>42580</v>
      </c>
      <c r="G1504">
        <v>15.8</v>
      </c>
    </row>
    <row r="1505" spans="1:7" x14ac:dyDescent="0.3">
      <c r="A1505" s="1">
        <v>37</v>
      </c>
      <c r="B1505" s="5">
        <v>42583</v>
      </c>
      <c r="G1505">
        <v>22.5</v>
      </c>
    </row>
    <row r="1506" spans="1:7" x14ac:dyDescent="0.3">
      <c r="A1506" s="1">
        <v>37</v>
      </c>
      <c r="B1506" s="5">
        <v>42585</v>
      </c>
      <c r="G1506">
        <v>14.2</v>
      </c>
    </row>
    <row r="1507" spans="1:7" x14ac:dyDescent="0.3">
      <c r="A1507" s="1">
        <v>37</v>
      </c>
      <c r="B1507" s="5">
        <v>42587</v>
      </c>
      <c r="G1507">
        <v>18.3</v>
      </c>
    </row>
    <row r="1508" spans="1:7" x14ac:dyDescent="0.3">
      <c r="A1508" s="1">
        <v>37</v>
      </c>
      <c r="B1508" s="5">
        <v>42590</v>
      </c>
      <c r="G1508">
        <v>18.3</v>
      </c>
    </row>
    <row r="1509" spans="1:7" x14ac:dyDescent="0.3">
      <c r="A1509" s="1">
        <v>37</v>
      </c>
      <c r="B1509" s="5">
        <v>42592</v>
      </c>
      <c r="G1509">
        <v>13.3</v>
      </c>
    </row>
    <row r="1510" spans="1:7" x14ac:dyDescent="0.3">
      <c r="A1510" s="1">
        <v>37</v>
      </c>
      <c r="B1510" s="5">
        <v>42594</v>
      </c>
      <c r="G1510">
        <v>21.7</v>
      </c>
    </row>
    <row r="1511" spans="1:7" x14ac:dyDescent="0.3">
      <c r="A1511" s="1">
        <v>37</v>
      </c>
      <c r="B1511" s="5">
        <v>42598</v>
      </c>
      <c r="G1511">
        <v>20</v>
      </c>
    </row>
    <row r="1512" spans="1:7" x14ac:dyDescent="0.3">
      <c r="A1512" s="1">
        <v>37</v>
      </c>
      <c r="B1512" s="5">
        <v>42601</v>
      </c>
      <c r="G1512">
        <v>16.7</v>
      </c>
    </row>
    <row r="1513" spans="1:7" x14ac:dyDescent="0.3">
      <c r="A1513" s="1">
        <v>37</v>
      </c>
      <c r="B1513" s="5">
        <v>42604</v>
      </c>
      <c r="G1513">
        <v>20</v>
      </c>
    </row>
    <row r="1514" spans="1:7" x14ac:dyDescent="0.3">
      <c r="A1514" s="1">
        <v>38</v>
      </c>
      <c r="B1514" s="5">
        <v>42510</v>
      </c>
      <c r="G1514">
        <v>18.2</v>
      </c>
    </row>
    <row r="1515" spans="1:7" x14ac:dyDescent="0.3">
      <c r="A1515" s="1">
        <v>38</v>
      </c>
      <c r="B1515" s="5">
        <v>42514</v>
      </c>
      <c r="G1515">
        <v>8.1999999999999993</v>
      </c>
    </row>
    <row r="1516" spans="1:7" x14ac:dyDescent="0.3">
      <c r="A1516" s="1">
        <v>38</v>
      </c>
      <c r="B1516" s="5">
        <v>42517</v>
      </c>
      <c r="G1516">
        <v>14.5</v>
      </c>
    </row>
    <row r="1517" spans="1:7" x14ac:dyDescent="0.3">
      <c r="A1517" s="1">
        <v>38</v>
      </c>
      <c r="B1517" s="5">
        <v>42520</v>
      </c>
      <c r="G1517">
        <v>3.6</v>
      </c>
    </row>
    <row r="1518" spans="1:7" x14ac:dyDescent="0.3">
      <c r="A1518" s="1">
        <v>38</v>
      </c>
      <c r="B1518" s="5">
        <v>42522</v>
      </c>
      <c r="G1518">
        <v>5.4</v>
      </c>
    </row>
    <row r="1519" spans="1:7" x14ac:dyDescent="0.3">
      <c r="A1519" s="1">
        <v>38</v>
      </c>
      <c r="B1519" s="5">
        <v>42524</v>
      </c>
      <c r="G1519">
        <v>9.1</v>
      </c>
    </row>
    <row r="1520" spans="1:7" x14ac:dyDescent="0.3">
      <c r="A1520" s="1">
        <v>38</v>
      </c>
      <c r="B1520" s="5">
        <v>42527</v>
      </c>
      <c r="G1520">
        <v>5</v>
      </c>
    </row>
    <row r="1521" spans="1:7" x14ac:dyDescent="0.3">
      <c r="A1521" s="1">
        <v>38</v>
      </c>
      <c r="B1521" s="5">
        <v>42531</v>
      </c>
      <c r="G1521">
        <v>8.3000000000000007</v>
      </c>
    </row>
    <row r="1522" spans="1:7" x14ac:dyDescent="0.3">
      <c r="A1522" s="1">
        <v>38</v>
      </c>
      <c r="B1522" s="5">
        <v>42534</v>
      </c>
      <c r="G1522">
        <v>8.3000000000000007</v>
      </c>
    </row>
    <row r="1523" spans="1:7" x14ac:dyDescent="0.3">
      <c r="A1523" s="1">
        <v>38</v>
      </c>
      <c r="B1523" s="5">
        <v>42538</v>
      </c>
      <c r="G1523">
        <v>11.7</v>
      </c>
    </row>
    <row r="1524" spans="1:7" x14ac:dyDescent="0.3">
      <c r="A1524" s="1">
        <v>38</v>
      </c>
      <c r="B1524" s="5">
        <v>42545</v>
      </c>
      <c r="G1524">
        <v>16.7</v>
      </c>
    </row>
    <row r="1525" spans="1:7" x14ac:dyDescent="0.3">
      <c r="A1525" s="1">
        <v>38</v>
      </c>
      <c r="B1525" s="5">
        <v>42548</v>
      </c>
      <c r="G1525">
        <v>15</v>
      </c>
    </row>
    <row r="1526" spans="1:7" x14ac:dyDescent="0.3">
      <c r="A1526" s="1">
        <v>38</v>
      </c>
      <c r="B1526" s="5">
        <v>42552</v>
      </c>
      <c r="G1526">
        <v>18.3</v>
      </c>
    </row>
    <row r="1527" spans="1:7" x14ac:dyDescent="0.3">
      <c r="A1527" s="1">
        <v>38</v>
      </c>
      <c r="B1527" s="5">
        <v>42555</v>
      </c>
      <c r="G1527">
        <v>20</v>
      </c>
    </row>
    <row r="1528" spans="1:7" x14ac:dyDescent="0.3">
      <c r="A1528" s="1">
        <v>38</v>
      </c>
      <c r="B1528" s="5">
        <v>42559</v>
      </c>
      <c r="G1528">
        <v>13.5</v>
      </c>
    </row>
    <row r="1529" spans="1:7" x14ac:dyDescent="0.3">
      <c r="A1529" s="1">
        <v>38</v>
      </c>
      <c r="B1529" s="5">
        <v>42562</v>
      </c>
      <c r="G1529">
        <v>17.5</v>
      </c>
    </row>
    <row r="1530" spans="1:7" x14ac:dyDescent="0.3">
      <c r="A1530" s="1">
        <v>38</v>
      </c>
      <c r="B1530" s="5">
        <v>42564</v>
      </c>
      <c r="G1530">
        <v>13.3</v>
      </c>
    </row>
    <row r="1531" spans="1:7" x14ac:dyDescent="0.3">
      <c r="A1531" s="1">
        <v>38</v>
      </c>
      <c r="B1531" s="5">
        <v>42566</v>
      </c>
      <c r="G1531">
        <v>15</v>
      </c>
    </row>
    <row r="1532" spans="1:7" x14ac:dyDescent="0.3">
      <c r="A1532" s="1">
        <v>38</v>
      </c>
      <c r="B1532" s="5">
        <v>42569</v>
      </c>
      <c r="G1532">
        <v>19.2</v>
      </c>
    </row>
    <row r="1533" spans="1:7" x14ac:dyDescent="0.3">
      <c r="A1533" s="1">
        <v>38</v>
      </c>
      <c r="B1533" s="5">
        <v>42571</v>
      </c>
      <c r="G1533">
        <v>18.3</v>
      </c>
    </row>
    <row r="1534" spans="1:7" x14ac:dyDescent="0.3">
      <c r="A1534" s="1">
        <v>38</v>
      </c>
      <c r="B1534" s="5">
        <v>42573</v>
      </c>
      <c r="G1534">
        <v>16.7</v>
      </c>
    </row>
    <row r="1535" spans="1:7" x14ac:dyDescent="0.3">
      <c r="A1535" s="1">
        <v>38</v>
      </c>
      <c r="B1535" s="5">
        <v>42576</v>
      </c>
      <c r="G1535">
        <v>18.3</v>
      </c>
    </row>
    <row r="1536" spans="1:7" x14ac:dyDescent="0.3">
      <c r="A1536" s="1">
        <v>38</v>
      </c>
      <c r="B1536" s="5">
        <v>42578</v>
      </c>
      <c r="G1536">
        <v>15.8</v>
      </c>
    </row>
    <row r="1537" spans="1:7" x14ac:dyDescent="0.3">
      <c r="A1537" s="1">
        <v>38</v>
      </c>
      <c r="B1537" s="5">
        <v>42580</v>
      </c>
      <c r="G1537">
        <v>15.8</v>
      </c>
    </row>
    <row r="1538" spans="1:7" x14ac:dyDescent="0.3">
      <c r="A1538" s="1">
        <v>38</v>
      </c>
      <c r="B1538" s="5">
        <v>42583</v>
      </c>
      <c r="G1538">
        <v>22.5</v>
      </c>
    </row>
    <row r="1539" spans="1:7" x14ac:dyDescent="0.3">
      <c r="A1539" s="1">
        <v>38</v>
      </c>
      <c r="B1539" s="5">
        <v>42585</v>
      </c>
      <c r="G1539">
        <v>14.2</v>
      </c>
    </row>
    <row r="1540" spans="1:7" x14ac:dyDescent="0.3">
      <c r="A1540" s="1">
        <v>38</v>
      </c>
      <c r="B1540" s="5">
        <v>42587</v>
      </c>
      <c r="G1540">
        <v>18.3</v>
      </c>
    </row>
    <row r="1541" spans="1:7" x14ac:dyDescent="0.3">
      <c r="A1541" s="1">
        <v>38</v>
      </c>
      <c r="B1541" s="5">
        <v>42590</v>
      </c>
      <c r="G1541">
        <v>18.3</v>
      </c>
    </row>
    <row r="1542" spans="1:7" x14ac:dyDescent="0.3">
      <c r="A1542" s="1">
        <v>38</v>
      </c>
      <c r="B1542" s="5">
        <v>42592</v>
      </c>
      <c r="G1542">
        <v>13.3</v>
      </c>
    </row>
    <row r="1543" spans="1:7" x14ac:dyDescent="0.3">
      <c r="A1543" s="1">
        <v>38</v>
      </c>
      <c r="B1543" s="5">
        <v>42594</v>
      </c>
      <c r="G1543">
        <v>21.7</v>
      </c>
    </row>
    <row r="1544" spans="1:7" x14ac:dyDescent="0.3">
      <c r="A1544" s="1">
        <v>38</v>
      </c>
      <c r="B1544" s="5">
        <v>42598</v>
      </c>
      <c r="G1544">
        <v>20</v>
      </c>
    </row>
    <row r="1545" spans="1:7" x14ac:dyDescent="0.3">
      <c r="A1545" s="1">
        <v>38</v>
      </c>
      <c r="B1545" s="5">
        <v>42601</v>
      </c>
      <c r="G1545">
        <v>16.7</v>
      </c>
    </row>
    <row r="1546" spans="1:7" x14ac:dyDescent="0.3">
      <c r="A1546" s="1">
        <v>38</v>
      </c>
      <c r="B1546" s="5">
        <v>42604</v>
      </c>
      <c r="G1546">
        <v>20</v>
      </c>
    </row>
    <row r="1547" spans="1:7" x14ac:dyDescent="0.3">
      <c r="A1547" s="1">
        <v>39</v>
      </c>
      <c r="B1547" s="5">
        <v>42545</v>
      </c>
      <c r="G1547">
        <v>22.7</v>
      </c>
    </row>
    <row r="1548" spans="1:7" x14ac:dyDescent="0.3">
      <c r="A1548" s="1">
        <v>39</v>
      </c>
      <c r="B1548" s="5">
        <v>42548</v>
      </c>
      <c r="G1548">
        <v>5.4</v>
      </c>
    </row>
    <row r="1549" spans="1:7" x14ac:dyDescent="0.3">
      <c r="A1549" s="1">
        <v>39</v>
      </c>
      <c r="B1549" s="5">
        <v>42555</v>
      </c>
      <c r="G1549">
        <v>9.1</v>
      </c>
    </row>
    <row r="1550" spans="1:7" x14ac:dyDescent="0.3">
      <c r="A1550" s="1">
        <v>39</v>
      </c>
      <c r="B1550" s="5">
        <v>42559</v>
      </c>
      <c r="G1550">
        <v>10</v>
      </c>
    </row>
    <row r="1551" spans="1:7" x14ac:dyDescent="0.3">
      <c r="A1551" s="1">
        <v>39</v>
      </c>
      <c r="B1551" s="5">
        <v>42563</v>
      </c>
      <c r="G1551">
        <v>10</v>
      </c>
    </row>
    <row r="1552" spans="1:7" x14ac:dyDescent="0.3">
      <c r="A1552" s="1">
        <v>39</v>
      </c>
      <c r="B1552" s="5">
        <v>42566</v>
      </c>
      <c r="G1552">
        <v>11.6</v>
      </c>
    </row>
    <row r="1553" spans="1:7" x14ac:dyDescent="0.3">
      <c r="A1553" s="1">
        <v>39</v>
      </c>
      <c r="B1553" s="5">
        <v>42569</v>
      </c>
      <c r="G1553">
        <v>12.7</v>
      </c>
    </row>
    <row r="1554" spans="1:7" x14ac:dyDescent="0.3">
      <c r="A1554" s="1">
        <v>39</v>
      </c>
      <c r="B1554" s="5">
        <v>42571</v>
      </c>
      <c r="G1554">
        <v>12.5</v>
      </c>
    </row>
    <row r="1555" spans="1:7" x14ac:dyDescent="0.3">
      <c r="A1555" s="1">
        <v>39</v>
      </c>
      <c r="B1555" s="5">
        <v>42573</v>
      </c>
      <c r="G1555">
        <v>11.7</v>
      </c>
    </row>
    <row r="1556" spans="1:7" x14ac:dyDescent="0.3">
      <c r="A1556" s="1">
        <v>39</v>
      </c>
      <c r="B1556" s="5">
        <v>42576</v>
      </c>
      <c r="G1556">
        <v>15</v>
      </c>
    </row>
    <row r="1557" spans="1:7" x14ac:dyDescent="0.3">
      <c r="A1557" s="1">
        <v>39</v>
      </c>
      <c r="B1557" s="5">
        <v>42578</v>
      </c>
      <c r="G1557">
        <v>13.3</v>
      </c>
    </row>
    <row r="1558" spans="1:7" x14ac:dyDescent="0.3">
      <c r="A1558" s="1">
        <v>39</v>
      </c>
      <c r="B1558" s="5">
        <v>42580</v>
      </c>
      <c r="G1558">
        <v>13.3</v>
      </c>
    </row>
    <row r="1559" spans="1:7" x14ac:dyDescent="0.3">
      <c r="A1559" s="1">
        <v>39</v>
      </c>
      <c r="B1559" s="5">
        <v>42583</v>
      </c>
      <c r="G1559">
        <v>18.3</v>
      </c>
    </row>
    <row r="1560" spans="1:7" x14ac:dyDescent="0.3">
      <c r="A1560" s="1">
        <v>39</v>
      </c>
      <c r="B1560" s="5">
        <v>42587</v>
      </c>
      <c r="G1560">
        <v>26.7</v>
      </c>
    </row>
    <row r="1561" spans="1:7" x14ac:dyDescent="0.3">
      <c r="A1561" s="1">
        <v>39</v>
      </c>
      <c r="B1561" s="5">
        <v>42590</v>
      </c>
      <c r="G1561">
        <v>15</v>
      </c>
    </row>
    <row r="1562" spans="1:7" x14ac:dyDescent="0.3">
      <c r="A1562" s="1">
        <v>39</v>
      </c>
      <c r="B1562" s="5">
        <v>42592</v>
      </c>
      <c r="G1562">
        <v>13.3</v>
      </c>
    </row>
    <row r="1563" spans="1:7" x14ac:dyDescent="0.3">
      <c r="A1563" s="1">
        <v>39</v>
      </c>
      <c r="B1563" s="5">
        <v>42594</v>
      </c>
      <c r="G1563">
        <v>21.7</v>
      </c>
    </row>
    <row r="1564" spans="1:7" x14ac:dyDescent="0.3">
      <c r="A1564" s="1">
        <v>39</v>
      </c>
      <c r="B1564" s="5">
        <v>42598</v>
      </c>
      <c r="G1564">
        <v>20</v>
      </c>
    </row>
    <row r="1565" spans="1:7" x14ac:dyDescent="0.3">
      <c r="A1565" s="1">
        <v>39</v>
      </c>
      <c r="B1565" s="5">
        <v>42601</v>
      </c>
      <c r="G1565">
        <v>16.7</v>
      </c>
    </row>
    <row r="1566" spans="1:7" x14ac:dyDescent="0.3">
      <c r="A1566" s="1">
        <v>39</v>
      </c>
      <c r="B1566" s="5">
        <v>42604</v>
      </c>
      <c r="G1566">
        <v>20</v>
      </c>
    </row>
    <row r="1567" spans="1:7" x14ac:dyDescent="0.3">
      <c r="A1567" s="1">
        <v>40</v>
      </c>
      <c r="B1567" s="5">
        <v>42482</v>
      </c>
      <c r="G1567">
        <v>14</v>
      </c>
    </row>
    <row r="1568" spans="1:7" x14ac:dyDescent="0.3">
      <c r="A1568" s="1">
        <v>40</v>
      </c>
      <c r="B1568" s="5">
        <v>42488</v>
      </c>
      <c r="G1568">
        <v>11.8</v>
      </c>
    </row>
    <row r="1569" spans="1:7" x14ac:dyDescent="0.3">
      <c r="A1569" s="1">
        <v>40</v>
      </c>
      <c r="B1569" s="5">
        <v>42494</v>
      </c>
      <c r="G1569">
        <v>5.4</v>
      </c>
    </row>
    <row r="1570" spans="1:7" x14ac:dyDescent="0.3">
      <c r="A1570" s="1">
        <v>40</v>
      </c>
      <c r="B1570" s="5">
        <v>42510</v>
      </c>
      <c r="G1570">
        <v>9.1</v>
      </c>
    </row>
    <row r="1571" spans="1:7" x14ac:dyDescent="0.3">
      <c r="A1571" s="1">
        <v>40</v>
      </c>
      <c r="B1571" s="5">
        <v>42514</v>
      </c>
      <c r="G1571">
        <v>10.9</v>
      </c>
    </row>
    <row r="1572" spans="1:7" x14ac:dyDescent="0.3">
      <c r="A1572" s="1">
        <v>40</v>
      </c>
      <c r="B1572" s="5">
        <v>42517</v>
      </c>
      <c r="G1572">
        <v>6.7</v>
      </c>
    </row>
    <row r="1573" spans="1:7" x14ac:dyDescent="0.3">
      <c r="A1573" s="1">
        <v>40</v>
      </c>
      <c r="B1573" s="5">
        <v>42522</v>
      </c>
      <c r="G1573">
        <v>10.8</v>
      </c>
    </row>
    <row r="1574" spans="1:7" x14ac:dyDescent="0.3">
      <c r="A1574" s="1">
        <v>40</v>
      </c>
      <c r="B1574" s="5">
        <v>42527</v>
      </c>
      <c r="G1574">
        <v>12.5</v>
      </c>
    </row>
    <row r="1575" spans="1:7" x14ac:dyDescent="0.3">
      <c r="A1575" s="1">
        <v>40</v>
      </c>
      <c r="B1575" s="5">
        <v>42531</v>
      </c>
      <c r="G1575">
        <v>14.2</v>
      </c>
    </row>
    <row r="1576" spans="1:7" x14ac:dyDescent="0.3">
      <c r="A1576" s="1">
        <v>40</v>
      </c>
      <c r="B1576" s="5">
        <v>42534</v>
      </c>
      <c r="G1576">
        <v>15</v>
      </c>
    </row>
    <row r="1577" spans="1:7" x14ac:dyDescent="0.3">
      <c r="A1577" s="1">
        <v>40</v>
      </c>
      <c r="B1577" s="5">
        <v>42538</v>
      </c>
      <c r="G1577">
        <v>21.6</v>
      </c>
    </row>
    <row r="1578" spans="1:7" x14ac:dyDescent="0.3">
      <c r="A1578" s="1">
        <v>40</v>
      </c>
      <c r="B1578" s="5">
        <v>42545</v>
      </c>
      <c r="G1578">
        <v>20</v>
      </c>
    </row>
    <row r="1579" spans="1:7" x14ac:dyDescent="0.3">
      <c r="A1579" s="1">
        <v>40</v>
      </c>
      <c r="B1579" s="5">
        <v>42548</v>
      </c>
      <c r="G1579">
        <v>18.3</v>
      </c>
    </row>
    <row r="1580" spans="1:7" x14ac:dyDescent="0.3">
      <c r="A1580" s="1">
        <v>40</v>
      </c>
      <c r="B1580" s="5">
        <v>42552</v>
      </c>
      <c r="G1580">
        <v>22.5</v>
      </c>
    </row>
    <row r="1581" spans="1:7" x14ac:dyDescent="0.3">
      <c r="A1581" s="1">
        <v>40</v>
      </c>
      <c r="B1581" s="5">
        <v>42555</v>
      </c>
      <c r="G1581">
        <v>23.3</v>
      </c>
    </row>
    <row r="1582" spans="1:7" x14ac:dyDescent="0.3">
      <c r="A1582" s="1">
        <v>40</v>
      </c>
      <c r="B1582" s="5">
        <v>42557</v>
      </c>
      <c r="G1582">
        <v>13.3</v>
      </c>
    </row>
    <row r="1583" spans="1:7" x14ac:dyDescent="0.3">
      <c r="A1583" s="1">
        <v>40</v>
      </c>
      <c r="B1583" s="5">
        <v>42559</v>
      </c>
      <c r="G1583">
        <v>15</v>
      </c>
    </row>
    <row r="1584" spans="1:7" x14ac:dyDescent="0.3">
      <c r="A1584" s="1">
        <v>40</v>
      </c>
      <c r="B1584" s="5">
        <v>42562</v>
      </c>
      <c r="G1584">
        <v>20.8</v>
      </c>
    </row>
    <row r="1585" spans="1:7" x14ac:dyDescent="0.3">
      <c r="A1585" s="1">
        <v>40</v>
      </c>
      <c r="B1585" s="5">
        <v>42564</v>
      </c>
      <c r="G1585">
        <v>15.8</v>
      </c>
    </row>
    <row r="1586" spans="1:7" x14ac:dyDescent="0.3">
      <c r="A1586" s="1">
        <v>40</v>
      </c>
      <c r="B1586" s="5">
        <v>42566</v>
      </c>
      <c r="G1586">
        <v>15</v>
      </c>
    </row>
    <row r="1587" spans="1:7" x14ac:dyDescent="0.3">
      <c r="A1587" s="1">
        <v>40</v>
      </c>
      <c r="B1587" s="5">
        <v>42569</v>
      </c>
      <c r="G1587">
        <v>19.2</v>
      </c>
    </row>
    <row r="1588" spans="1:7" x14ac:dyDescent="0.3">
      <c r="A1588" s="1">
        <v>40</v>
      </c>
      <c r="B1588" s="5">
        <v>42571</v>
      </c>
      <c r="G1588">
        <v>18.3</v>
      </c>
    </row>
    <row r="1589" spans="1:7" x14ac:dyDescent="0.3">
      <c r="A1589" s="1">
        <v>40</v>
      </c>
      <c r="B1589" s="5">
        <v>42573</v>
      </c>
      <c r="G1589">
        <v>16.7</v>
      </c>
    </row>
    <row r="1590" spans="1:7" x14ac:dyDescent="0.3">
      <c r="A1590" s="1">
        <v>40</v>
      </c>
      <c r="B1590" s="5">
        <v>42576</v>
      </c>
      <c r="G1590">
        <v>18.3</v>
      </c>
    </row>
    <row r="1591" spans="1:7" x14ac:dyDescent="0.3">
      <c r="A1591" s="1">
        <v>40</v>
      </c>
      <c r="B1591" s="5">
        <v>42578</v>
      </c>
      <c r="G1591">
        <v>15.8</v>
      </c>
    </row>
    <row r="1592" spans="1:7" x14ac:dyDescent="0.3">
      <c r="A1592" s="1">
        <v>40</v>
      </c>
      <c r="B1592" s="5">
        <v>42580</v>
      </c>
      <c r="G1592">
        <v>15.8</v>
      </c>
    </row>
    <row r="1593" spans="1:7" x14ac:dyDescent="0.3">
      <c r="A1593" s="1">
        <v>40</v>
      </c>
      <c r="B1593" s="5">
        <v>42583</v>
      </c>
      <c r="G1593">
        <v>22.5</v>
      </c>
    </row>
    <row r="1594" spans="1:7" x14ac:dyDescent="0.3">
      <c r="A1594" s="1">
        <v>40</v>
      </c>
      <c r="B1594" s="5">
        <v>42585</v>
      </c>
      <c r="G1594">
        <v>14.2</v>
      </c>
    </row>
    <row r="1595" spans="1:7" x14ac:dyDescent="0.3">
      <c r="A1595" s="1">
        <v>40</v>
      </c>
      <c r="B1595" s="5">
        <v>42587</v>
      </c>
      <c r="G1595">
        <v>18.3</v>
      </c>
    </row>
    <row r="1596" spans="1:7" x14ac:dyDescent="0.3">
      <c r="A1596" s="1">
        <v>40</v>
      </c>
      <c r="B1596" s="5">
        <v>42590</v>
      </c>
      <c r="G1596">
        <v>18.3</v>
      </c>
    </row>
    <row r="1597" spans="1:7" x14ac:dyDescent="0.3">
      <c r="A1597" s="1">
        <v>40</v>
      </c>
      <c r="B1597" s="5">
        <v>42592</v>
      </c>
      <c r="G1597">
        <v>13.3</v>
      </c>
    </row>
    <row r="1598" spans="1:7" x14ac:dyDescent="0.3">
      <c r="A1598" s="1">
        <v>40</v>
      </c>
      <c r="B1598" s="5">
        <v>42594</v>
      </c>
      <c r="G1598">
        <v>21.7</v>
      </c>
    </row>
    <row r="1599" spans="1:7" x14ac:dyDescent="0.3">
      <c r="A1599" s="1">
        <v>40</v>
      </c>
      <c r="B1599" s="5">
        <v>42598</v>
      </c>
      <c r="G1599">
        <v>20</v>
      </c>
    </row>
    <row r="1600" spans="1:7" x14ac:dyDescent="0.3">
      <c r="A1600" s="1">
        <v>40</v>
      </c>
      <c r="B1600" s="5">
        <v>42601</v>
      </c>
      <c r="G1600">
        <v>16.7</v>
      </c>
    </row>
    <row r="1601" spans="1:7" x14ac:dyDescent="0.3">
      <c r="A1601" s="1">
        <v>40</v>
      </c>
      <c r="B1601" s="5">
        <v>42604</v>
      </c>
      <c r="G1601">
        <v>20</v>
      </c>
    </row>
    <row r="1602" spans="1:7" x14ac:dyDescent="0.3">
      <c r="A1602" s="1">
        <v>41</v>
      </c>
      <c r="B1602" s="5">
        <v>42510</v>
      </c>
      <c r="G1602">
        <v>18.2</v>
      </c>
    </row>
    <row r="1603" spans="1:7" x14ac:dyDescent="0.3">
      <c r="A1603" s="1">
        <v>41</v>
      </c>
      <c r="B1603" s="5">
        <v>42514</v>
      </c>
      <c r="G1603">
        <v>8.1999999999999993</v>
      </c>
    </row>
    <row r="1604" spans="1:7" x14ac:dyDescent="0.3">
      <c r="A1604" s="1">
        <v>41</v>
      </c>
      <c r="B1604" s="5">
        <v>42517</v>
      </c>
      <c r="G1604">
        <v>14.5</v>
      </c>
    </row>
    <row r="1605" spans="1:7" x14ac:dyDescent="0.3">
      <c r="A1605" s="1">
        <v>41</v>
      </c>
      <c r="B1605" s="5">
        <v>42520</v>
      </c>
      <c r="G1605">
        <v>3.6</v>
      </c>
    </row>
    <row r="1606" spans="1:7" x14ac:dyDescent="0.3">
      <c r="A1606" s="1">
        <v>41</v>
      </c>
      <c r="B1606" s="5">
        <v>42522</v>
      </c>
      <c r="G1606">
        <v>5.4</v>
      </c>
    </row>
    <row r="1607" spans="1:7" x14ac:dyDescent="0.3">
      <c r="A1607" s="1">
        <v>41</v>
      </c>
      <c r="B1607" s="5">
        <v>42524</v>
      </c>
      <c r="G1607">
        <v>9.1</v>
      </c>
    </row>
    <row r="1608" spans="1:7" x14ac:dyDescent="0.3">
      <c r="A1608" s="1">
        <v>41</v>
      </c>
      <c r="B1608" s="5">
        <v>42527</v>
      </c>
      <c r="G1608">
        <v>5</v>
      </c>
    </row>
    <row r="1609" spans="1:7" x14ac:dyDescent="0.3">
      <c r="A1609" s="1">
        <v>41</v>
      </c>
      <c r="B1609" s="5">
        <v>42531</v>
      </c>
      <c r="G1609">
        <v>8.3000000000000007</v>
      </c>
    </row>
    <row r="1610" spans="1:7" x14ac:dyDescent="0.3">
      <c r="A1610" s="1">
        <v>41</v>
      </c>
      <c r="B1610" s="5">
        <v>42534</v>
      </c>
      <c r="G1610">
        <v>8.3000000000000007</v>
      </c>
    </row>
    <row r="1611" spans="1:7" x14ac:dyDescent="0.3">
      <c r="A1611" s="1">
        <v>41</v>
      </c>
      <c r="B1611" s="5">
        <v>42538</v>
      </c>
      <c r="G1611">
        <v>11.7</v>
      </c>
    </row>
    <row r="1612" spans="1:7" x14ac:dyDescent="0.3">
      <c r="A1612" s="1">
        <v>41</v>
      </c>
      <c r="B1612" s="5">
        <v>42545</v>
      </c>
      <c r="G1612">
        <v>16.7</v>
      </c>
    </row>
    <row r="1613" spans="1:7" x14ac:dyDescent="0.3">
      <c r="A1613" s="1">
        <v>41</v>
      </c>
      <c r="B1613" s="5">
        <v>42548</v>
      </c>
      <c r="G1613">
        <v>15</v>
      </c>
    </row>
    <row r="1614" spans="1:7" x14ac:dyDescent="0.3">
      <c r="A1614" s="1">
        <v>41</v>
      </c>
      <c r="B1614" s="5">
        <v>42552</v>
      </c>
      <c r="G1614">
        <v>18.3</v>
      </c>
    </row>
    <row r="1615" spans="1:7" x14ac:dyDescent="0.3">
      <c r="A1615" s="1">
        <v>41</v>
      </c>
      <c r="B1615" s="5">
        <v>42555</v>
      </c>
      <c r="G1615">
        <v>20</v>
      </c>
    </row>
    <row r="1616" spans="1:7" x14ac:dyDescent="0.3">
      <c r="A1616" s="1">
        <v>41</v>
      </c>
      <c r="B1616" s="5">
        <v>42559</v>
      </c>
      <c r="G1616">
        <v>13.5</v>
      </c>
    </row>
    <row r="1617" spans="1:7" x14ac:dyDescent="0.3">
      <c r="A1617" s="1">
        <v>41</v>
      </c>
      <c r="B1617" s="5">
        <v>42562</v>
      </c>
      <c r="G1617">
        <v>17.5</v>
      </c>
    </row>
    <row r="1618" spans="1:7" x14ac:dyDescent="0.3">
      <c r="A1618" s="1">
        <v>41</v>
      </c>
      <c r="B1618" s="5">
        <v>42564</v>
      </c>
      <c r="G1618">
        <v>13.3</v>
      </c>
    </row>
    <row r="1619" spans="1:7" x14ac:dyDescent="0.3">
      <c r="A1619" s="1">
        <v>41</v>
      </c>
      <c r="B1619" s="5">
        <v>42566</v>
      </c>
      <c r="G1619">
        <v>15</v>
      </c>
    </row>
    <row r="1620" spans="1:7" x14ac:dyDescent="0.3">
      <c r="A1620" s="1">
        <v>41</v>
      </c>
      <c r="B1620" s="5">
        <v>42569</v>
      </c>
      <c r="G1620">
        <v>19.2</v>
      </c>
    </row>
    <row r="1621" spans="1:7" x14ac:dyDescent="0.3">
      <c r="A1621" s="1">
        <v>41</v>
      </c>
      <c r="B1621" s="5">
        <v>42571</v>
      </c>
      <c r="G1621">
        <v>18.3</v>
      </c>
    </row>
    <row r="1622" spans="1:7" x14ac:dyDescent="0.3">
      <c r="A1622" s="1">
        <v>41</v>
      </c>
      <c r="B1622" s="5">
        <v>42573</v>
      </c>
      <c r="G1622">
        <v>16.7</v>
      </c>
    </row>
    <row r="1623" spans="1:7" x14ac:dyDescent="0.3">
      <c r="A1623" s="1">
        <v>41</v>
      </c>
      <c r="B1623" s="5">
        <v>42576</v>
      </c>
      <c r="G1623">
        <v>18.3</v>
      </c>
    </row>
    <row r="1624" spans="1:7" x14ac:dyDescent="0.3">
      <c r="A1624" s="1">
        <v>41</v>
      </c>
      <c r="B1624" s="5">
        <v>42578</v>
      </c>
      <c r="G1624">
        <v>15.8</v>
      </c>
    </row>
    <row r="1625" spans="1:7" x14ac:dyDescent="0.3">
      <c r="A1625" s="1">
        <v>41</v>
      </c>
      <c r="B1625" s="5">
        <v>42580</v>
      </c>
      <c r="G1625">
        <v>15.8</v>
      </c>
    </row>
    <row r="1626" spans="1:7" x14ac:dyDescent="0.3">
      <c r="A1626" s="1">
        <v>41</v>
      </c>
      <c r="B1626" s="5">
        <v>42583</v>
      </c>
      <c r="G1626">
        <v>22.5</v>
      </c>
    </row>
    <row r="1627" spans="1:7" x14ac:dyDescent="0.3">
      <c r="A1627" s="1">
        <v>41</v>
      </c>
      <c r="B1627" s="5">
        <v>42585</v>
      </c>
      <c r="G1627">
        <v>14.2</v>
      </c>
    </row>
    <row r="1628" spans="1:7" x14ac:dyDescent="0.3">
      <c r="A1628" s="1">
        <v>41</v>
      </c>
      <c r="B1628" s="5">
        <v>42587</v>
      </c>
      <c r="G1628">
        <v>18.3</v>
      </c>
    </row>
    <row r="1629" spans="1:7" x14ac:dyDescent="0.3">
      <c r="A1629" s="1">
        <v>41</v>
      </c>
      <c r="B1629" s="5">
        <v>42590</v>
      </c>
      <c r="G1629">
        <v>18.3</v>
      </c>
    </row>
    <row r="1630" spans="1:7" x14ac:dyDescent="0.3">
      <c r="A1630" s="1">
        <v>41</v>
      </c>
      <c r="B1630" s="5">
        <v>42592</v>
      </c>
      <c r="G1630">
        <v>13.3</v>
      </c>
    </row>
    <row r="1631" spans="1:7" x14ac:dyDescent="0.3">
      <c r="A1631" s="1">
        <v>41</v>
      </c>
      <c r="B1631" s="5">
        <v>42594</v>
      </c>
      <c r="G1631">
        <v>21.7</v>
      </c>
    </row>
    <row r="1632" spans="1:7" x14ac:dyDescent="0.3">
      <c r="A1632" s="1">
        <v>41</v>
      </c>
      <c r="B1632" s="5">
        <v>42598</v>
      </c>
      <c r="G1632">
        <v>20</v>
      </c>
    </row>
    <row r="1633" spans="1:7" x14ac:dyDescent="0.3">
      <c r="A1633" s="1">
        <v>41</v>
      </c>
      <c r="B1633" s="5">
        <v>42601</v>
      </c>
      <c r="G1633">
        <v>16.7</v>
      </c>
    </row>
    <row r="1634" spans="1:7" x14ac:dyDescent="0.3">
      <c r="A1634" s="1">
        <v>41</v>
      </c>
      <c r="B1634" s="5">
        <v>42604</v>
      </c>
      <c r="G1634">
        <v>20</v>
      </c>
    </row>
    <row r="1635" spans="1:7" x14ac:dyDescent="0.3">
      <c r="A1635" s="1">
        <v>42</v>
      </c>
      <c r="B1635" s="5">
        <v>42545</v>
      </c>
      <c r="G1635">
        <v>22.7</v>
      </c>
    </row>
    <row r="1636" spans="1:7" x14ac:dyDescent="0.3">
      <c r="A1636" s="1">
        <v>42</v>
      </c>
      <c r="B1636" s="5">
        <v>42548</v>
      </c>
      <c r="G1636">
        <v>5.4</v>
      </c>
    </row>
    <row r="1637" spans="1:7" x14ac:dyDescent="0.3">
      <c r="A1637" s="1">
        <v>42</v>
      </c>
      <c r="B1637" s="5">
        <v>42555</v>
      </c>
      <c r="G1637">
        <v>9.1</v>
      </c>
    </row>
    <row r="1638" spans="1:7" x14ac:dyDescent="0.3">
      <c r="A1638" s="1">
        <v>42</v>
      </c>
      <c r="B1638" s="5">
        <v>42559</v>
      </c>
      <c r="G1638">
        <v>10</v>
      </c>
    </row>
    <row r="1639" spans="1:7" x14ac:dyDescent="0.3">
      <c r="A1639" s="1">
        <v>42</v>
      </c>
      <c r="B1639" s="5">
        <v>42563</v>
      </c>
      <c r="G1639">
        <v>10</v>
      </c>
    </row>
    <row r="1640" spans="1:7" x14ac:dyDescent="0.3">
      <c r="A1640" s="1">
        <v>42</v>
      </c>
      <c r="B1640" s="5">
        <v>42566</v>
      </c>
      <c r="G1640">
        <v>11.6</v>
      </c>
    </row>
    <row r="1641" spans="1:7" x14ac:dyDescent="0.3">
      <c r="A1641" s="1">
        <v>42</v>
      </c>
      <c r="B1641" s="5">
        <v>42569</v>
      </c>
      <c r="G1641">
        <v>12.7</v>
      </c>
    </row>
    <row r="1642" spans="1:7" x14ac:dyDescent="0.3">
      <c r="A1642" s="1">
        <v>42</v>
      </c>
      <c r="B1642" s="5">
        <v>42571</v>
      </c>
      <c r="G1642">
        <v>12.5</v>
      </c>
    </row>
    <row r="1643" spans="1:7" x14ac:dyDescent="0.3">
      <c r="A1643" s="1">
        <v>42</v>
      </c>
      <c r="B1643" s="5">
        <v>42573</v>
      </c>
      <c r="G1643">
        <v>11.7</v>
      </c>
    </row>
    <row r="1644" spans="1:7" x14ac:dyDescent="0.3">
      <c r="A1644" s="1">
        <v>42</v>
      </c>
      <c r="B1644" s="5">
        <v>42576</v>
      </c>
      <c r="G1644">
        <v>15</v>
      </c>
    </row>
    <row r="1645" spans="1:7" x14ac:dyDescent="0.3">
      <c r="A1645" s="1">
        <v>42</v>
      </c>
      <c r="B1645" s="5">
        <v>42578</v>
      </c>
      <c r="G1645">
        <v>13.3</v>
      </c>
    </row>
    <row r="1646" spans="1:7" x14ac:dyDescent="0.3">
      <c r="A1646" s="1">
        <v>42</v>
      </c>
      <c r="B1646" s="5">
        <v>42580</v>
      </c>
      <c r="G1646">
        <v>13.3</v>
      </c>
    </row>
    <row r="1647" spans="1:7" x14ac:dyDescent="0.3">
      <c r="A1647" s="1">
        <v>42</v>
      </c>
      <c r="B1647" s="5">
        <v>42583</v>
      </c>
      <c r="G1647">
        <v>18.3</v>
      </c>
    </row>
    <row r="1648" spans="1:7" x14ac:dyDescent="0.3">
      <c r="A1648" s="1">
        <v>42</v>
      </c>
      <c r="B1648" s="5">
        <v>42587</v>
      </c>
      <c r="G1648">
        <v>26.7</v>
      </c>
    </row>
    <row r="1649" spans="1:7" x14ac:dyDescent="0.3">
      <c r="A1649" s="1">
        <v>42</v>
      </c>
      <c r="B1649" s="5">
        <v>42590</v>
      </c>
      <c r="G1649">
        <v>15</v>
      </c>
    </row>
    <row r="1650" spans="1:7" x14ac:dyDescent="0.3">
      <c r="A1650" s="1">
        <v>42</v>
      </c>
      <c r="B1650" s="5">
        <v>42592</v>
      </c>
      <c r="G1650">
        <v>13.3</v>
      </c>
    </row>
    <row r="1651" spans="1:7" x14ac:dyDescent="0.3">
      <c r="A1651" s="1">
        <v>42</v>
      </c>
      <c r="B1651" s="5">
        <v>42594</v>
      </c>
      <c r="G1651">
        <v>21.7</v>
      </c>
    </row>
    <row r="1652" spans="1:7" x14ac:dyDescent="0.3">
      <c r="A1652" s="1">
        <v>42</v>
      </c>
      <c r="B1652" s="5">
        <v>42598</v>
      </c>
      <c r="G1652">
        <v>20</v>
      </c>
    </row>
    <row r="1653" spans="1:7" x14ac:dyDescent="0.3">
      <c r="A1653" s="1">
        <v>42</v>
      </c>
      <c r="B1653" s="5">
        <v>42601</v>
      </c>
      <c r="G1653">
        <v>16.7</v>
      </c>
    </row>
    <row r="1654" spans="1:7" x14ac:dyDescent="0.3">
      <c r="A1654" s="1">
        <v>42</v>
      </c>
      <c r="B1654" s="5">
        <v>42604</v>
      </c>
      <c r="G1654">
        <v>20</v>
      </c>
    </row>
    <row r="1655" spans="1:7" x14ac:dyDescent="0.3">
      <c r="A1655" s="1">
        <v>43</v>
      </c>
      <c r="B1655" s="5">
        <v>42482</v>
      </c>
      <c r="G1655">
        <v>14</v>
      </c>
    </row>
    <row r="1656" spans="1:7" x14ac:dyDescent="0.3">
      <c r="A1656" s="1">
        <v>43</v>
      </c>
      <c r="B1656" s="5">
        <v>42488</v>
      </c>
      <c r="G1656">
        <v>11.8</v>
      </c>
    </row>
    <row r="1657" spans="1:7" x14ac:dyDescent="0.3">
      <c r="A1657" s="1">
        <v>43</v>
      </c>
      <c r="B1657" s="5">
        <v>42494</v>
      </c>
      <c r="G1657">
        <v>5.4</v>
      </c>
    </row>
    <row r="1658" spans="1:7" x14ac:dyDescent="0.3">
      <c r="A1658" s="1">
        <v>43</v>
      </c>
      <c r="B1658" s="5">
        <v>42510</v>
      </c>
      <c r="G1658">
        <v>9.1</v>
      </c>
    </row>
    <row r="1659" spans="1:7" x14ac:dyDescent="0.3">
      <c r="A1659" s="1">
        <v>43</v>
      </c>
      <c r="B1659" s="5">
        <v>42514</v>
      </c>
      <c r="G1659">
        <v>10.9</v>
      </c>
    </row>
    <row r="1660" spans="1:7" x14ac:dyDescent="0.3">
      <c r="A1660" s="1">
        <v>43</v>
      </c>
      <c r="B1660" s="5">
        <v>42517</v>
      </c>
      <c r="G1660">
        <v>6.7</v>
      </c>
    </row>
    <row r="1661" spans="1:7" x14ac:dyDescent="0.3">
      <c r="A1661" s="1">
        <v>43</v>
      </c>
      <c r="B1661" s="5">
        <v>42522</v>
      </c>
      <c r="G1661">
        <v>10.8</v>
      </c>
    </row>
    <row r="1662" spans="1:7" x14ac:dyDescent="0.3">
      <c r="A1662" s="1">
        <v>43</v>
      </c>
      <c r="B1662" s="5">
        <v>42527</v>
      </c>
      <c r="G1662">
        <v>12.5</v>
      </c>
    </row>
    <row r="1663" spans="1:7" x14ac:dyDescent="0.3">
      <c r="A1663" s="1">
        <v>43</v>
      </c>
      <c r="B1663" s="5">
        <v>42531</v>
      </c>
      <c r="G1663">
        <v>14.2</v>
      </c>
    </row>
    <row r="1664" spans="1:7" x14ac:dyDescent="0.3">
      <c r="A1664" s="1">
        <v>43</v>
      </c>
      <c r="B1664" s="5">
        <v>42534</v>
      </c>
      <c r="G1664">
        <v>15</v>
      </c>
    </row>
    <row r="1665" spans="1:7" x14ac:dyDescent="0.3">
      <c r="A1665" s="1">
        <v>43</v>
      </c>
      <c r="B1665" s="5">
        <v>42538</v>
      </c>
      <c r="G1665">
        <v>21.6</v>
      </c>
    </row>
    <row r="1666" spans="1:7" x14ac:dyDescent="0.3">
      <c r="A1666" s="1">
        <v>43</v>
      </c>
      <c r="B1666" s="5">
        <v>42545</v>
      </c>
      <c r="G1666">
        <v>20</v>
      </c>
    </row>
    <row r="1667" spans="1:7" x14ac:dyDescent="0.3">
      <c r="A1667" s="1">
        <v>43</v>
      </c>
      <c r="B1667" s="5">
        <v>42548</v>
      </c>
      <c r="G1667">
        <v>18.3</v>
      </c>
    </row>
    <row r="1668" spans="1:7" x14ac:dyDescent="0.3">
      <c r="A1668" s="1">
        <v>43</v>
      </c>
      <c r="B1668" s="5">
        <v>42552</v>
      </c>
      <c r="G1668">
        <v>22.5</v>
      </c>
    </row>
    <row r="1669" spans="1:7" x14ac:dyDescent="0.3">
      <c r="A1669" s="1">
        <v>43</v>
      </c>
      <c r="B1669" s="5">
        <v>42555</v>
      </c>
      <c r="G1669">
        <v>23.3</v>
      </c>
    </row>
    <row r="1670" spans="1:7" x14ac:dyDescent="0.3">
      <c r="A1670" s="1">
        <v>43</v>
      </c>
      <c r="B1670" s="5">
        <v>42557</v>
      </c>
      <c r="G1670">
        <v>13.3</v>
      </c>
    </row>
    <row r="1671" spans="1:7" x14ac:dyDescent="0.3">
      <c r="A1671" s="1">
        <v>43</v>
      </c>
      <c r="B1671" s="5">
        <v>42559</v>
      </c>
      <c r="G1671">
        <v>15</v>
      </c>
    </row>
    <row r="1672" spans="1:7" x14ac:dyDescent="0.3">
      <c r="A1672" s="1">
        <v>43</v>
      </c>
      <c r="B1672" s="5">
        <v>42562</v>
      </c>
      <c r="G1672">
        <v>20.8</v>
      </c>
    </row>
    <row r="1673" spans="1:7" x14ac:dyDescent="0.3">
      <c r="A1673" s="1">
        <v>43</v>
      </c>
      <c r="B1673" s="5">
        <v>42564</v>
      </c>
      <c r="G1673">
        <v>15.8</v>
      </c>
    </row>
    <row r="1674" spans="1:7" x14ac:dyDescent="0.3">
      <c r="A1674" s="1">
        <v>43</v>
      </c>
      <c r="B1674" s="5">
        <v>42566</v>
      </c>
      <c r="G1674">
        <v>15</v>
      </c>
    </row>
    <row r="1675" spans="1:7" x14ac:dyDescent="0.3">
      <c r="A1675" s="1">
        <v>43</v>
      </c>
      <c r="B1675" s="5">
        <v>42569</v>
      </c>
      <c r="G1675">
        <v>19.2</v>
      </c>
    </row>
    <row r="1676" spans="1:7" x14ac:dyDescent="0.3">
      <c r="A1676" s="1">
        <v>43</v>
      </c>
      <c r="B1676" s="5">
        <v>42571</v>
      </c>
      <c r="G1676">
        <v>18.3</v>
      </c>
    </row>
    <row r="1677" spans="1:7" x14ac:dyDescent="0.3">
      <c r="A1677" s="1">
        <v>43</v>
      </c>
      <c r="B1677" s="5">
        <v>42573</v>
      </c>
      <c r="G1677">
        <v>16.7</v>
      </c>
    </row>
    <row r="1678" spans="1:7" x14ac:dyDescent="0.3">
      <c r="A1678" s="1">
        <v>43</v>
      </c>
      <c r="B1678" s="5">
        <v>42576</v>
      </c>
      <c r="G1678">
        <v>18.3</v>
      </c>
    </row>
    <row r="1679" spans="1:7" x14ac:dyDescent="0.3">
      <c r="A1679" s="1">
        <v>43</v>
      </c>
      <c r="B1679" s="5">
        <v>42578</v>
      </c>
      <c r="G1679">
        <v>15.8</v>
      </c>
    </row>
    <row r="1680" spans="1:7" x14ac:dyDescent="0.3">
      <c r="A1680" s="1">
        <v>43</v>
      </c>
      <c r="B1680" s="5">
        <v>42580</v>
      </c>
      <c r="G1680">
        <v>15.8</v>
      </c>
    </row>
    <row r="1681" spans="1:7" x14ac:dyDescent="0.3">
      <c r="A1681" s="1">
        <v>43</v>
      </c>
      <c r="B1681" s="5">
        <v>42583</v>
      </c>
      <c r="G1681">
        <v>22.5</v>
      </c>
    </row>
    <row r="1682" spans="1:7" x14ac:dyDescent="0.3">
      <c r="A1682" s="1">
        <v>43</v>
      </c>
      <c r="B1682" s="5">
        <v>42585</v>
      </c>
      <c r="G1682">
        <v>14.2</v>
      </c>
    </row>
    <row r="1683" spans="1:7" x14ac:dyDescent="0.3">
      <c r="A1683" s="1">
        <v>43</v>
      </c>
      <c r="B1683" s="5">
        <v>42587</v>
      </c>
      <c r="G1683">
        <v>18.3</v>
      </c>
    </row>
    <row r="1684" spans="1:7" x14ac:dyDescent="0.3">
      <c r="A1684" s="1">
        <v>43</v>
      </c>
      <c r="B1684" s="5">
        <v>42590</v>
      </c>
      <c r="G1684">
        <v>18.3</v>
      </c>
    </row>
    <row r="1685" spans="1:7" x14ac:dyDescent="0.3">
      <c r="A1685" s="1">
        <v>43</v>
      </c>
      <c r="B1685" s="5">
        <v>42592</v>
      </c>
      <c r="G1685">
        <v>13.3</v>
      </c>
    </row>
    <row r="1686" spans="1:7" x14ac:dyDescent="0.3">
      <c r="A1686" s="1">
        <v>43</v>
      </c>
      <c r="B1686" s="5">
        <v>42594</v>
      </c>
      <c r="G1686">
        <v>21.7</v>
      </c>
    </row>
    <row r="1687" spans="1:7" x14ac:dyDescent="0.3">
      <c r="A1687" s="1">
        <v>43</v>
      </c>
      <c r="B1687" s="5">
        <v>42598</v>
      </c>
      <c r="G1687">
        <v>20</v>
      </c>
    </row>
    <row r="1688" spans="1:7" x14ac:dyDescent="0.3">
      <c r="A1688" s="1">
        <v>43</v>
      </c>
      <c r="B1688" s="5">
        <v>42601</v>
      </c>
      <c r="G1688">
        <v>16.7</v>
      </c>
    </row>
    <row r="1689" spans="1:7" x14ac:dyDescent="0.3">
      <c r="A1689" s="1">
        <v>43</v>
      </c>
      <c r="B1689" s="5">
        <v>42604</v>
      </c>
      <c r="G1689">
        <v>20</v>
      </c>
    </row>
    <row r="1690" spans="1:7" x14ac:dyDescent="0.3">
      <c r="A1690" s="1">
        <v>44</v>
      </c>
      <c r="B1690" s="5">
        <v>42510</v>
      </c>
      <c r="G1690">
        <v>18.2</v>
      </c>
    </row>
    <row r="1691" spans="1:7" x14ac:dyDescent="0.3">
      <c r="A1691" s="1">
        <v>44</v>
      </c>
      <c r="B1691" s="5">
        <v>42514</v>
      </c>
      <c r="G1691">
        <v>8.1999999999999993</v>
      </c>
    </row>
    <row r="1692" spans="1:7" x14ac:dyDescent="0.3">
      <c r="A1692" s="1">
        <v>44</v>
      </c>
      <c r="B1692" s="5">
        <v>42517</v>
      </c>
      <c r="G1692">
        <v>14.5</v>
      </c>
    </row>
    <row r="1693" spans="1:7" x14ac:dyDescent="0.3">
      <c r="A1693" s="1">
        <v>44</v>
      </c>
      <c r="B1693" s="5">
        <v>42520</v>
      </c>
      <c r="G1693">
        <v>3.6</v>
      </c>
    </row>
    <row r="1694" spans="1:7" x14ac:dyDescent="0.3">
      <c r="A1694" s="1">
        <v>44</v>
      </c>
      <c r="B1694" s="5">
        <v>42522</v>
      </c>
      <c r="G1694">
        <v>5.4</v>
      </c>
    </row>
    <row r="1695" spans="1:7" x14ac:dyDescent="0.3">
      <c r="A1695" s="1">
        <v>44</v>
      </c>
      <c r="B1695" s="5">
        <v>42524</v>
      </c>
      <c r="G1695">
        <v>9.1</v>
      </c>
    </row>
    <row r="1696" spans="1:7" x14ac:dyDescent="0.3">
      <c r="A1696" s="1">
        <v>44</v>
      </c>
      <c r="B1696" s="5">
        <v>42527</v>
      </c>
      <c r="G1696">
        <v>5</v>
      </c>
    </row>
    <row r="1697" spans="1:7" x14ac:dyDescent="0.3">
      <c r="A1697" s="1">
        <v>44</v>
      </c>
      <c r="B1697" s="5">
        <v>42531</v>
      </c>
      <c r="G1697">
        <v>8.3000000000000007</v>
      </c>
    </row>
    <row r="1698" spans="1:7" x14ac:dyDescent="0.3">
      <c r="A1698" s="1">
        <v>44</v>
      </c>
      <c r="B1698" s="5">
        <v>42534</v>
      </c>
      <c r="G1698">
        <v>8.3000000000000007</v>
      </c>
    </row>
    <row r="1699" spans="1:7" x14ac:dyDescent="0.3">
      <c r="A1699" s="1">
        <v>44</v>
      </c>
      <c r="B1699" s="5">
        <v>42538</v>
      </c>
      <c r="G1699">
        <v>11.7</v>
      </c>
    </row>
    <row r="1700" spans="1:7" x14ac:dyDescent="0.3">
      <c r="A1700" s="1">
        <v>44</v>
      </c>
      <c r="B1700" s="5">
        <v>42545</v>
      </c>
      <c r="G1700">
        <v>16.7</v>
      </c>
    </row>
    <row r="1701" spans="1:7" x14ac:dyDescent="0.3">
      <c r="A1701" s="1">
        <v>44</v>
      </c>
      <c r="B1701" s="5">
        <v>42548</v>
      </c>
      <c r="G1701">
        <v>15</v>
      </c>
    </row>
    <row r="1702" spans="1:7" x14ac:dyDescent="0.3">
      <c r="A1702" s="1">
        <v>44</v>
      </c>
      <c r="B1702" s="5">
        <v>42552</v>
      </c>
      <c r="G1702">
        <v>18.3</v>
      </c>
    </row>
    <row r="1703" spans="1:7" x14ac:dyDescent="0.3">
      <c r="A1703" s="1">
        <v>44</v>
      </c>
      <c r="B1703" s="5">
        <v>42555</v>
      </c>
      <c r="G1703">
        <v>20</v>
      </c>
    </row>
    <row r="1704" spans="1:7" x14ac:dyDescent="0.3">
      <c r="A1704" s="1">
        <v>44</v>
      </c>
      <c r="B1704" s="5">
        <v>42559</v>
      </c>
      <c r="G1704">
        <v>13.5</v>
      </c>
    </row>
    <row r="1705" spans="1:7" x14ac:dyDescent="0.3">
      <c r="A1705" s="1">
        <v>44</v>
      </c>
      <c r="B1705" s="5">
        <v>42562</v>
      </c>
      <c r="G1705">
        <v>17.5</v>
      </c>
    </row>
    <row r="1706" spans="1:7" x14ac:dyDescent="0.3">
      <c r="A1706" s="1">
        <v>44</v>
      </c>
      <c r="B1706" s="5">
        <v>42564</v>
      </c>
      <c r="G1706">
        <v>13.3</v>
      </c>
    </row>
    <row r="1707" spans="1:7" x14ac:dyDescent="0.3">
      <c r="A1707" s="1">
        <v>44</v>
      </c>
      <c r="B1707" s="5">
        <v>42566</v>
      </c>
      <c r="G1707">
        <v>15</v>
      </c>
    </row>
    <row r="1708" spans="1:7" x14ac:dyDescent="0.3">
      <c r="A1708" s="1">
        <v>44</v>
      </c>
      <c r="B1708" s="5">
        <v>42569</v>
      </c>
      <c r="G1708">
        <v>19.2</v>
      </c>
    </row>
    <row r="1709" spans="1:7" x14ac:dyDescent="0.3">
      <c r="A1709" s="1">
        <v>44</v>
      </c>
      <c r="B1709" s="5">
        <v>42571</v>
      </c>
      <c r="G1709">
        <v>18.3</v>
      </c>
    </row>
    <row r="1710" spans="1:7" x14ac:dyDescent="0.3">
      <c r="A1710" s="1">
        <v>44</v>
      </c>
      <c r="B1710" s="5">
        <v>42573</v>
      </c>
      <c r="G1710">
        <v>16.7</v>
      </c>
    </row>
    <row r="1711" spans="1:7" x14ac:dyDescent="0.3">
      <c r="A1711" s="1">
        <v>44</v>
      </c>
      <c r="B1711" s="5">
        <v>42576</v>
      </c>
      <c r="G1711">
        <v>18.3</v>
      </c>
    </row>
    <row r="1712" spans="1:7" x14ac:dyDescent="0.3">
      <c r="A1712" s="1">
        <v>44</v>
      </c>
      <c r="B1712" s="5">
        <v>42578</v>
      </c>
      <c r="G1712">
        <v>15.8</v>
      </c>
    </row>
    <row r="1713" spans="1:7" x14ac:dyDescent="0.3">
      <c r="A1713" s="1">
        <v>44</v>
      </c>
      <c r="B1713" s="5">
        <v>42580</v>
      </c>
      <c r="G1713">
        <v>15.8</v>
      </c>
    </row>
    <row r="1714" spans="1:7" x14ac:dyDescent="0.3">
      <c r="A1714" s="1">
        <v>44</v>
      </c>
      <c r="B1714" s="5">
        <v>42583</v>
      </c>
      <c r="G1714">
        <v>22.5</v>
      </c>
    </row>
    <row r="1715" spans="1:7" x14ac:dyDescent="0.3">
      <c r="A1715" s="1">
        <v>44</v>
      </c>
      <c r="B1715" s="5">
        <v>42585</v>
      </c>
      <c r="G1715">
        <v>14.2</v>
      </c>
    </row>
    <row r="1716" spans="1:7" x14ac:dyDescent="0.3">
      <c r="A1716" s="1">
        <v>44</v>
      </c>
      <c r="B1716" s="5">
        <v>42587</v>
      </c>
      <c r="G1716">
        <v>18.3</v>
      </c>
    </row>
    <row r="1717" spans="1:7" x14ac:dyDescent="0.3">
      <c r="A1717" s="1">
        <v>44</v>
      </c>
      <c r="B1717" s="5">
        <v>42590</v>
      </c>
      <c r="G1717">
        <v>18.3</v>
      </c>
    </row>
    <row r="1718" spans="1:7" x14ac:dyDescent="0.3">
      <c r="A1718" s="1">
        <v>44</v>
      </c>
      <c r="B1718" s="5">
        <v>42592</v>
      </c>
      <c r="G1718">
        <v>13.3</v>
      </c>
    </row>
    <row r="1719" spans="1:7" x14ac:dyDescent="0.3">
      <c r="A1719" s="1">
        <v>44</v>
      </c>
      <c r="B1719" s="5">
        <v>42594</v>
      </c>
      <c r="G1719">
        <v>21.7</v>
      </c>
    </row>
    <row r="1720" spans="1:7" x14ac:dyDescent="0.3">
      <c r="A1720" s="1">
        <v>44</v>
      </c>
      <c r="B1720" s="5">
        <v>42598</v>
      </c>
      <c r="G1720">
        <v>20</v>
      </c>
    </row>
    <row r="1721" spans="1:7" x14ac:dyDescent="0.3">
      <c r="A1721" s="1">
        <v>44</v>
      </c>
      <c r="B1721" s="5">
        <v>42601</v>
      </c>
      <c r="G1721">
        <v>16.7</v>
      </c>
    </row>
    <row r="1722" spans="1:7" x14ac:dyDescent="0.3">
      <c r="A1722" s="1">
        <v>44</v>
      </c>
      <c r="B1722" s="5">
        <v>42604</v>
      </c>
      <c r="G1722">
        <v>20</v>
      </c>
    </row>
    <row r="1723" spans="1:7" x14ac:dyDescent="0.3">
      <c r="A1723" s="1">
        <v>45</v>
      </c>
      <c r="B1723" s="5">
        <v>42545</v>
      </c>
      <c r="G1723">
        <v>22.7</v>
      </c>
    </row>
    <row r="1724" spans="1:7" x14ac:dyDescent="0.3">
      <c r="A1724" s="1">
        <v>45</v>
      </c>
      <c r="B1724" s="5">
        <v>42548</v>
      </c>
      <c r="G1724">
        <v>5.4</v>
      </c>
    </row>
    <row r="1725" spans="1:7" x14ac:dyDescent="0.3">
      <c r="A1725" s="1">
        <v>45</v>
      </c>
      <c r="B1725" s="5">
        <v>42555</v>
      </c>
      <c r="G1725">
        <v>9.1</v>
      </c>
    </row>
    <row r="1726" spans="1:7" x14ac:dyDescent="0.3">
      <c r="A1726" s="1">
        <v>45</v>
      </c>
      <c r="B1726" s="5">
        <v>42559</v>
      </c>
      <c r="G1726">
        <v>10</v>
      </c>
    </row>
    <row r="1727" spans="1:7" x14ac:dyDescent="0.3">
      <c r="A1727" s="1">
        <v>45</v>
      </c>
      <c r="B1727" s="5">
        <v>42563</v>
      </c>
      <c r="G1727">
        <v>10</v>
      </c>
    </row>
    <row r="1728" spans="1:7" x14ac:dyDescent="0.3">
      <c r="A1728" s="1">
        <v>45</v>
      </c>
      <c r="B1728" s="5">
        <v>42566</v>
      </c>
      <c r="G1728">
        <v>11.6</v>
      </c>
    </row>
    <row r="1729" spans="1:7" x14ac:dyDescent="0.3">
      <c r="A1729" s="1">
        <v>45</v>
      </c>
      <c r="B1729" s="5">
        <v>42569</v>
      </c>
      <c r="G1729">
        <v>12.7</v>
      </c>
    </row>
    <row r="1730" spans="1:7" x14ac:dyDescent="0.3">
      <c r="A1730" s="1">
        <v>45</v>
      </c>
      <c r="B1730" s="5">
        <v>42571</v>
      </c>
      <c r="G1730">
        <v>12.5</v>
      </c>
    </row>
    <row r="1731" spans="1:7" x14ac:dyDescent="0.3">
      <c r="A1731" s="1">
        <v>45</v>
      </c>
      <c r="B1731" s="5">
        <v>42573</v>
      </c>
      <c r="G1731">
        <v>11.7</v>
      </c>
    </row>
    <row r="1732" spans="1:7" x14ac:dyDescent="0.3">
      <c r="A1732" s="1">
        <v>45</v>
      </c>
      <c r="B1732" s="5">
        <v>42576</v>
      </c>
      <c r="G1732">
        <v>15</v>
      </c>
    </row>
    <row r="1733" spans="1:7" x14ac:dyDescent="0.3">
      <c r="A1733" s="1">
        <v>45</v>
      </c>
      <c r="B1733" s="5">
        <v>42578</v>
      </c>
      <c r="G1733">
        <v>13.3</v>
      </c>
    </row>
    <row r="1734" spans="1:7" x14ac:dyDescent="0.3">
      <c r="A1734" s="1">
        <v>45</v>
      </c>
      <c r="B1734" s="5">
        <v>42580</v>
      </c>
      <c r="G1734">
        <v>13.3</v>
      </c>
    </row>
    <row r="1735" spans="1:7" x14ac:dyDescent="0.3">
      <c r="A1735" s="1">
        <v>45</v>
      </c>
      <c r="B1735" s="5">
        <v>42583</v>
      </c>
      <c r="G1735">
        <v>18.3</v>
      </c>
    </row>
    <row r="1736" spans="1:7" x14ac:dyDescent="0.3">
      <c r="A1736" s="1">
        <v>45</v>
      </c>
      <c r="B1736" s="5">
        <v>42587</v>
      </c>
      <c r="G1736">
        <v>26.7</v>
      </c>
    </row>
    <row r="1737" spans="1:7" x14ac:dyDescent="0.3">
      <c r="A1737" s="1">
        <v>45</v>
      </c>
      <c r="B1737" s="5">
        <v>42590</v>
      </c>
      <c r="G1737">
        <v>15</v>
      </c>
    </row>
    <row r="1738" spans="1:7" x14ac:dyDescent="0.3">
      <c r="A1738" s="1">
        <v>45</v>
      </c>
      <c r="B1738" s="5">
        <v>42592</v>
      </c>
      <c r="G1738">
        <v>13.3</v>
      </c>
    </row>
    <row r="1739" spans="1:7" x14ac:dyDescent="0.3">
      <c r="A1739" s="1">
        <v>45</v>
      </c>
      <c r="B1739" s="5">
        <v>42594</v>
      </c>
      <c r="G1739">
        <v>21.7</v>
      </c>
    </row>
    <row r="1740" spans="1:7" x14ac:dyDescent="0.3">
      <c r="A1740" s="1">
        <v>45</v>
      </c>
      <c r="B1740" s="5">
        <v>42598</v>
      </c>
      <c r="G1740">
        <v>20</v>
      </c>
    </row>
    <row r="1741" spans="1:7" x14ac:dyDescent="0.3">
      <c r="A1741" s="1">
        <v>45</v>
      </c>
      <c r="B1741" s="5">
        <v>42601</v>
      </c>
      <c r="G1741">
        <v>16.7</v>
      </c>
    </row>
    <row r="1742" spans="1:7" x14ac:dyDescent="0.3">
      <c r="A1742" s="1">
        <v>45</v>
      </c>
      <c r="B1742" s="5">
        <v>42604</v>
      </c>
      <c r="G1742">
        <v>20</v>
      </c>
    </row>
    <row r="1743" spans="1:7" x14ac:dyDescent="0.3">
      <c r="A1743" s="1">
        <v>46</v>
      </c>
      <c r="B1743" s="5">
        <v>42482</v>
      </c>
      <c r="G1743">
        <v>14</v>
      </c>
    </row>
    <row r="1744" spans="1:7" x14ac:dyDescent="0.3">
      <c r="A1744" s="1">
        <v>46</v>
      </c>
      <c r="B1744" s="5">
        <v>42488</v>
      </c>
      <c r="G1744">
        <v>11.8</v>
      </c>
    </row>
    <row r="1745" spans="1:7" x14ac:dyDescent="0.3">
      <c r="A1745" s="1">
        <v>46</v>
      </c>
      <c r="B1745" s="5">
        <v>42494</v>
      </c>
      <c r="G1745">
        <v>5.4</v>
      </c>
    </row>
    <row r="1746" spans="1:7" x14ac:dyDescent="0.3">
      <c r="A1746" s="1">
        <v>46</v>
      </c>
      <c r="B1746" s="5">
        <v>42510</v>
      </c>
      <c r="G1746">
        <v>9.1</v>
      </c>
    </row>
    <row r="1747" spans="1:7" x14ac:dyDescent="0.3">
      <c r="A1747" s="1">
        <v>46</v>
      </c>
      <c r="B1747" s="5">
        <v>42514</v>
      </c>
      <c r="G1747">
        <v>10.9</v>
      </c>
    </row>
    <row r="1748" spans="1:7" x14ac:dyDescent="0.3">
      <c r="A1748" s="1">
        <v>46</v>
      </c>
      <c r="B1748" s="5">
        <v>42517</v>
      </c>
      <c r="G1748">
        <v>6.7</v>
      </c>
    </row>
    <row r="1749" spans="1:7" x14ac:dyDescent="0.3">
      <c r="A1749" s="1">
        <v>46</v>
      </c>
      <c r="B1749" s="5">
        <v>42522</v>
      </c>
      <c r="G1749">
        <v>10.8</v>
      </c>
    </row>
    <row r="1750" spans="1:7" x14ac:dyDescent="0.3">
      <c r="A1750" s="1">
        <v>46</v>
      </c>
      <c r="B1750" s="5">
        <v>42527</v>
      </c>
      <c r="G1750">
        <v>12.5</v>
      </c>
    </row>
    <row r="1751" spans="1:7" x14ac:dyDescent="0.3">
      <c r="A1751" s="1">
        <v>46</v>
      </c>
      <c r="B1751" s="5">
        <v>42531</v>
      </c>
      <c r="G1751">
        <v>14.2</v>
      </c>
    </row>
    <row r="1752" spans="1:7" x14ac:dyDescent="0.3">
      <c r="A1752" s="1">
        <v>46</v>
      </c>
      <c r="B1752" s="5">
        <v>42534</v>
      </c>
      <c r="G1752">
        <v>15</v>
      </c>
    </row>
    <row r="1753" spans="1:7" x14ac:dyDescent="0.3">
      <c r="A1753" s="1">
        <v>46</v>
      </c>
      <c r="B1753" s="5">
        <v>42538</v>
      </c>
      <c r="G1753">
        <v>21.6</v>
      </c>
    </row>
    <row r="1754" spans="1:7" x14ac:dyDescent="0.3">
      <c r="A1754" s="1">
        <v>46</v>
      </c>
      <c r="B1754" s="5">
        <v>42545</v>
      </c>
      <c r="G1754">
        <v>20</v>
      </c>
    </row>
    <row r="1755" spans="1:7" x14ac:dyDescent="0.3">
      <c r="A1755" s="1">
        <v>46</v>
      </c>
      <c r="B1755" s="5">
        <v>42548</v>
      </c>
      <c r="G1755">
        <v>18.3</v>
      </c>
    </row>
    <row r="1756" spans="1:7" x14ac:dyDescent="0.3">
      <c r="A1756" s="1">
        <v>46</v>
      </c>
      <c r="B1756" s="5">
        <v>42552</v>
      </c>
      <c r="G1756">
        <v>22.5</v>
      </c>
    </row>
    <row r="1757" spans="1:7" x14ac:dyDescent="0.3">
      <c r="A1757" s="1">
        <v>46</v>
      </c>
      <c r="B1757" s="5">
        <v>42555</v>
      </c>
      <c r="G1757">
        <v>23.3</v>
      </c>
    </row>
    <row r="1758" spans="1:7" x14ac:dyDescent="0.3">
      <c r="A1758" s="1">
        <v>46</v>
      </c>
      <c r="B1758" s="5">
        <v>42557</v>
      </c>
      <c r="G1758">
        <v>13.3</v>
      </c>
    </row>
    <row r="1759" spans="1:7" x14ac:dyDescent="0.3">
      <c r="A1759" s="1">
        <v>46</v>
      </c>
      <c r="B1759" s="5">
        <v>42559</v>
      </c>
      <c r="G1759">
        <v>15</v>
      </c>
    </row>
    <row r="1760" spans="1:7" x14ac:dyDescent="0.3">
      <c r="A1760" s="1">
        <v>46</v>
      </c>
      <c r="B1760" s="5">
        <v>42562</v>
      </c>
      <c r="G1760">
        <v>20.8</v>
      </c>
    </row>
    <row r="1761" spans="1:7" x14ac:dyDescent="0.3">
      <c r="A1761" s="1">
        <v>46</v>
      </c>
      <c r="B1761" s="5">
        <v>42564</v>
      </c>
      <c r="G1761">
        <v>15.8</v>
      </c>
    </row>
    <row r="1762" spans="1:7" x14ac:dyDescent="0.3">
      <c r="A1762" s="1">
        <v>46</v>
      </c>
      <c r="B1762" s="5">
        <v>42566</v>
      </c>
      <c r="G1762">
        <v>15</v>
      </c>
    </row>
    <row r="1763" spans="1:7" x14ac:dyDescent="0.3">
      <c r="A1763" s="1">
        <v>46</v>
      </c>
      <c r="B1763" s="5">
        <v>42569</v>
      </c>
      <c r="G1763">
        <v>19.2</v>
      </c>
    </row>
    <row r="1764" spans="1:7" x14ac:dyDescent="0.3">
      <c r="A1764" s="1">
        <v>46</v>
      </c>
      <c r="B1764" s="5">
        <v>42571</v>
      </c>
      <c r="G1764">
        <v>18.3</v>
      </c>
    </row>
    <row r="1765" spans="1:7" x14ac:dyDescent="0.3">
      <c r="A1765" s="1">
        <v>46</v>
      </c>
      <c r="B1765" s="5">
        <v>42573</v>
      </c>
      <c r="G1765">
        <v>16.7</v>
      </c>
    </row>
    <row r="1766" spans="1:7" x14ac:dyDescent="0.3">
      <c r="A1766" s="1">
        <v>46</v>
      </c>
      <c r="B1766" s="5">
        <v>42576</v>
      </c>
      <c r="G1766">
        <v>18.3</v>
      </c>
    </row>
    <row r="1767" spans="1:7" x14ac:dyDescent="0.3">
      <c r="A1767" s="1">
        <v>46</v>
      </c>
      <c r="B1767" s="5">
        <v>42578</v>
      </c>
      <c r="G1767">
        <v>15.8</v>
      </c>
    </row>
    <row r="1768" spans="1:7" x14ac:dyDescent="0.3">
      <c r="A1768" s="1">
        <v>46</v>
      </c>
      <c r="B1768" s="5">
        <v>42580</v>
      </c>
      <c r="G1768">
        <v>15.8</v>
      </c>
    </row>
    <row r="1769" spans="1:7" x14ac:dyDescent="0.3">
      <c r="A1769" s="1">
        <v>46</v>
      </c>
      <c r="B1769" s="5">
        <v>42583</v>
      </c>
      <c r="G1769">
        <v>22.5</v>
      </c>
    </row>
    <row r="1770" spans="1:7" x14ac:dyDescent="0.3">
      <c r="A1770" s="1">
        <v>46</v>
      </c>
      <c r="B1770" s="5">
        <v>42585</v>
      </c>
      <c r="G1770">
        <v>14.2</v>
      </c>
    </row>
    <row r="1771" spans="1:7" x14ac:dyDescent="0.3">
      <c r="A1771" s="1">
        <v>46</v>
      </c>
      <c r="B1771" s="5">
        <v>42587</v>
      </c>
      <c r="G1771">
        <v>18.3</v>
      </c>
    </row>
    <row r="1772" spans="1:7" x14ac:dyDescent="0.3">
      <c r="A1772" s="1">
        <v>46</v>
      </c>
      <c r="B1772" s="5">
        <v>42590</v>
      </c>
      <c r="G1772">
        <v>18.3</v>
      </c>
    </row>
    <row r="1773" spans="1:7" x14ac:dyDescent="0.3">
      <c r="A1773" s="1">
        <v>46</v>
      </c>
      <c r="B1773" s="5">
        <v>42592</v>
      </c>
      <c r="G1773">
        <v>13.3</v>
      </c>
    </row>
    <row r="1774" spans="1:7" x14ac:dyDescent="0.3">
      <c r="A1774" s="1">
        <v>46</v>
      </c>
      <c r="B1774" s="5">
        <v>42594</v>
      </c>
      <c r="G1774">
        <v>21.7</v>
      </c>
    </row>
    <row r="1775" spans="1:7" x14ac:dyDescent="0.3">
      <c r="A1775" s="1">
        <v>46</v>
      </c>
      <c r="B1775" s="5">
        <v>42598</v>
      </c>
      <c r="G1775">
        <v>20</v>
      </c>
    </row>
    <row r="1776" spans="1:7" x14ac:dyDescent="0.3">
      <c r="A1776" s="1">
        <v>46</v>
      </c>
      <c r="B1776" s="5">
        <v>42601</v>
      </c>
      <c r="G1776">
        <v>16.7</v>
      </c>
    </row>
    <row r="1777" spans="1:7" x14ac:dyDescent="0.3">
      <c r="A1777" s="1">
        <v>46</v>
      </c>
      <c r="B1777" s="5">
        <v>42604</v>
      </c>
      <c r="G1777">
        <v>20</v>
      </c>
    </row>
    <row r="1778" spans="1:7" x14ac:dyDescent="0.3">
      <c r="A1778" s="1">
        <v>47</v>
      </c>
      <c r="B1778" s="5">
        <v>42510</v>
      </c>
      <c r="G1778">
        <v>18.2</v>
      </c>
    </row>
    <row r="1779" spans="1:7" x14ac:dyDescent="0.3">
      <c r="A1779" s="1">
        <v>47</v>
      </c>
      <c r="B1779" s="5">
        <v>42514</v>
      </c>
      <c r="G1779">
        <v>8.1999999999999993</v>
      </c>
    </row>
    <row r="1780" spans="1:7" x14ac:dyDescent="0.3">
      <c r="A1780" s="1">
        <v>47</v>
      </c>
      <c r="B1780" s="5">
        <v>42517</v>
      </c>
      <c r="G1780">
        <v>14.5</v>
      </c>
    </row>
    <row r="1781" spans="1:7" x14ac:dyDescent="0.3">
      <c r="A1781" s="1">
        <v>47</v>
      </c>
      <c r="B1781" s="5">
        <v>42520</v>
      </c>
      <c r="G1781">
        <v>3.6</v>
      </c>
    </row>
    <row r="1782" spans="1:7" x14ac:dyDescent="0.3">
      <c r="A1782" s="1">
        <v>47</v>
      </c>
      <c r="B1782" s="5">
        <v>42522</v>
      </c>
      <c r="G1782">
        <v>5.4</v>
      </c>
    </row>
    <row r="1783" spans="1:7" x14ac:dyDescent="0.3">
      <c r="A1783" s="1">
        <v>47</v>
      </c>
      <c r="B1783" s="5">
        <v>42524</v>
      </c>
      <c r="G1783">
        <v>9.1</v>
      </c>
    </row>
    <row r="1784" spans="1:7" x14ac:dyDescent="0.3">
      <c r="A1784" s="1">
        <v>47</v>
      </c>
      <c r="B1784" s="5">
        <v>42527</v>
      </c>
      <c r="G1784">
        <v>5</v>
      </c>
    </row>
    <row r="1785" spans="1:7" x14ac:dyDescent="0.3">
      <c r="A1785" s="1">
        <v>47</v>
      </c>
      <c r="B1785" s="5">
        <v>42531</v>
      </c>
      <c r="G1785">
        <v>8.3000000000000007</v>
      </c>
    </row>
    <row r="1786" spans="1:7" x14ac:dyDescent="0.3">
      <c r="A1786" s="1">
        <v>47</v>
      </c>
      <c r="B1786" s="5">
        <v>42534</v>
      </c>
      <c r="G1786">
        <v>8.3000000000000007</v>
      </c>
    </row>
    <row r="1787" spans="1:7" x14ac:dyDescent="0.3">
      <c r="A1787" s="1">
        <v>47</v>
      </c>
      <c r="B1787" s="5">
        <v>42538</v>
      </c>
      <c r="G1787">
        <v>11.7</v>
      </c>
    </row>
    <row r="1788" spans="1:7" x14ac:dyDescent="0.3">
      <c r="A1788" s="1">
        <v>47</v>
      </c>
      <c r="B1788" s="5">
        <v>42545</v>
      </c>
      <c r="G1788">
        <v>16.7</v>
      </c>
    </row>
    <row r="1789" spans="1:7" x14ac:dyDescent="0.3">
      <c r="A1789" s="1">
        <v>47</v>
      </c>
      <c r="B1789" s="5">
        <v>42548</v>
      </c>
      <c r="G1789">
        <v>15</v>
      </c>
    </row>
    <row r="1790" spans="1:7" x14ac:dyDescent="0.3">
      <c r="A1790" s="1">
        <v>47</v>
      </c>
      <c r="B1790" s="5">
        <v>42552</v>
      </c>
      <c r="G1790">
        <v>18.3</v>
      </c>
    </row>
    <row r="1791" spans="1:7" x14ac:dyDescent="0.3">
      <c r="A1791" s="1">
        <v>47</v>
      </c>
      <c r="B1791" s="5">
        <v>42555</v>
      </c>
      <c r="G1791">
        <v>20</v>
      </c>
    </row>
    <row r="1792" spans="1:7" x14ac:dyDescent="0.3">
      <c r="A1792" s="1">
        <v>47</v>
      </c>
      <c r="B1792" s="5">
        <v>42559</v>
      </c>
      <c r="G1792">
        <v>13.5</v>
      </c>
    </row>
    <row r="1793" spans="1:7" x14ac:dyDescent="0.3">
      <c r="A1793" s="1">
        <v>47</v>
      </c>
      <c r="B1793" s="5">
        <v>42562</v>
      </c>
      <c r="G1793">
        <v>17.5</v>
      </c>
    </row>
    <row r="1794" spans="1:7" x14ac:dyDescent="0.3">
      <c r="A1794" s="1">
        <v>47</v>
      </c>
      <c r="B1794" s="5">
        <v>42564</v>
      </c>
      <c r="G1794">
        <v>13.3</v>
      </c>
    </row>
    <row r="1795" spans="1:7" x14ac:dyDescent="0.3">
      <c r="A1795" s="1">
        <v>47</v>
      </c>
      <c r="B1795" s="5">
        <v>42566</v>
      </c>
      <c r="G1795">
        <v>15</v>
      </c>
    </row>
    <row r="1796" spans="1:7" x14ac:dyDescent="0.3">
      <c r="A1796" s="1">
        <v>47</v>
      </c>
      <c r="B1796" s="5">
        <v>42569</v>
      </c>
      <c r="G1796">
        <v>19.2</v>
      </c>
    </row>
    <row r="1797" spans="1:7" x14ac:dyDescent="0.3">
      <c r="A1797" s="1">
        <v>47</v>
      </c>
      <c r="B1797" s="5">
        <v>42571</v>
      </c>
      <c r="G1797">
        <v>18.3</v>
      </c>
    </row>
    <row r="1798" spans="1:7" x14ac:dyDescent="0.3">
      <c r="A1798" s="1">
        <v>47</v>
      </c>
      <c r="B1798" s="5">
        <v>42573</v>
      </c>
      <c r="G1798">
        <v>16.7</v>
      </c>
    </row>
    <row r="1799" spans="1:7" x14ac:dyDescent="0.3">
      <c r="A1799" s="1">
        <v>47</v>
      </c>
      <c r="B1799" s="5">
        <v>42576</v>
      </c>
      <c r="G1799">
        <v>18.3</v>
      </c>
    </row>
    <row r="1800" spans="1:7" x14ac:dyDescent="0.3">
      <c r="A1800" s="1">
        <v>47</v>
      </c>
      <c r="B1800" s="5">
        <v>42578</v>
      </c>
      <c r="G1800">
        <v>15.8</v>
      </c>
    </row>
    <row r="1801" spans="1:7" x14ac:dyDescent="0.3">
      <c r="A1801" s="1">
        <v>47</v>
      </c>
      <c r="B1801" s="5">
        <v>42580</v>
      </c>
      <c r="G1801">
        <v>15.8</v>
      </c>
    </row>
    <row r="1802" spans="1:7" x14ac:dyDescent="0.3">
      <c r="A1802" s="1">
        <v>47</v>
      </c>
      <c r="B1802" s="5">
        <v>42583</v>
      </c>
      <c r="G1802">
        <v>22.5</v>
      </c>
    </row>
    <row r="1803" spans="1:7" x14ac:dyDescent="0.3">
      <c r="A1803" s="1">
        <v>47</v>
      </c>
      <c r="B1803" s="5">
        <v>42585</v>
      </c>
      <c r="G1803">
        <v>14.2</v>
      </c>
    </row>
    <row r="1804" spans="1:7" x14ac:dyDescent="0.3">
      <c r="A1804" s="1">
        <v>47</v>
      </c>
      <c r="B1804" s="5">
        <v>42587</v>
      </c>
      <c r="G1804">
        <v>18.3</v>
      </c>
    </row>
    <row r="1805" spans="1:7" x14ac:dyDescent="0.3">
      <c r="A1805" s="1">
        <v>47</v>
      </c>
      <c r="B1805" s="5">
        <v>42590</v>
      </c>
      <c r="G1805">
        <v>18.3</v>
      </c>
    </row>
    <row r="1806" spans="1:7" x14ac:dyDescent="0.3">
      <c r="A1806" s="1">
        <v>47</v>
      </c>
      <c r="B1806" s="5">
        <v>42592</v>
      </c>
      <c r="G1806">
        <v>13.3</v>
      </c>
    </row>
    <row r="1807" spans="1:7" x14ac:dyDescent="0.3">
      <c r="A1807" s="1">
        <v>47</v>
      </c>
      <c r="B1807" s="5">
        <v>42594</v>
      </c>
      <c r="G1807">
        <v>21.7</v>
      </c>
    </row>
    <row r="1808" spans="1:7" x14ac:dyDescent="0.3">
      <c r="A1808" s="1">
        <v>47</v>
      </c>
      <c r="B1808" s="5">
        <v>42598</v>
      </c>
      <c r="G1808">
        <v>20</v>
      </c>
    </row>
    <row r="1809" spans="1:7" x14ac:dyDescent="0.3">
      <c r="A1809" s="1">
        <v>47</v>
      </c>
      <c r="B1809" s="5">
        <v>42601</v>
      </c>
      <c r="G1809">
        <v>16.7</v>
      </c>
    </row>
    <row r="1810" spans="1:7" x14ac:dyDescent="0.3">
      <c r="A1810" s="1">
        <v>47</v>
      </c>
      <c r="B1810" s="5">
        <v>42604</v>
      </c>
      <c r="G1810">
        <v>20</v>
      </c>
    </row>
    <row r="1811" spans="1:7" x14ac:dyDescent="0.3">
      <c r="A1811" s="1">
        <v>48</v>
      </c>
      <c r="B1811" s="5">
        <v>42545</v>
      </c>
      <c r="G1811">
        <v>22.7</v>
      </c>
    </row>
    <row r="1812" spans="1:7" x14ac:dyDescent="0.3">
      <c r="A1812" s="1">
        <v>48</v>
      </c>
      <c r="B1812" s="5">
        <v>42548</v>
      </c>
      <c r="G1812">
        <v>5.4</v>
      </c>
    </row>
    <row r="1813" spans="1:7" x14ac:dyDescent="0.3">
      <c r="A1813" s="1">
        <v>48</v>
      </c>
      <c r="B1813" s="5">
        <v>42555</v>
      </c>
      <c r="G1813">
        <v>9.1</v>
      </c>
    </row>
    <row r="1814" spans="1:7" x14ac:dyDescent="0.3">
      <c r="A1814" s="1">
        <v>48</v>
      </c>
      <c r="B1814" s="5">
        <v>42559</v>
      </c>
      <c r="G1814">
        <v>10</v>
      </c>
    </row>
    <row r="1815" spans="1:7" x14ac:dyDescent="0.3">
      <c r="A1815" s="1">
        <v>48</v>
      </c>
      <c r="B1815" s="5">
        <v>42563</v>
      </c>
      <c r="G1815">
        <v>10</v>
      </c>
    </row>
    <row r="1816" spans="1:7" x14ac:dyDescent="0.3">
      <c r="A1816" s="1">
        <v>48</v>
      </c>
      <c r="B1816" s="5">
        <v>42566</v>
      </c>
      <c r="G1816">
        <v>11.6</v>
      </c>
    </row>
    <row r="1817" spans="1:7" x14ac:dyDescent="0.3">
      <c r="A1817" s="1">
        <v>48</v>
      </c>
      <c r="B1817" s="5">
        <v>42569</v>
      </c>
      <c r="G1817">
        <v>12.7</v>
      </c>
    </row>
    <row r="1818" spans="1:7" x14ac:dyDescent="0.3">
      <c r="A1818" s="1">
        <v>48</v>
      </c>
      <c r="B1818" s="5">
        <v>42571</v>
      </c>
      <c r="G1818">
        <v>12.5</v>
      </c>
    </row>
    <row r="1819" spans="1:7" x14ac:dyDescent="0.3">
      <c r="A1819" s="1">
        <v>48</v>
      </c>
      <c r="B1819" s="5">
        <v>42573</v>
      </c>
      <c r="G1819">
        <v>11.7</v>
      </c>
    </row>
    <row r="1820" spans="1:7" x14ac:dyDescent="0.3">
      <c r="A1820" s="1">
        <v>48</v>
      </c>
      <c r="B1820" s="5">
        <v>42576</v>
      </c>
      <c r="G1820">
        <v>15</v>
      </c>
    </row>
    <row r="1821" spans="1:7" x14ac:dyDescent="0.3">
      <c r="A1821" s="1">
        <v>48</v>
      </c>
      <c r="B1821" s="5">
        <v>42578</v>
      </c>
      <c r="G1821">
        <v>13.3</v>
      </c>
    </row>
    <row r="1822" spans="1:7" x14ac:dyDescent="0.3">
      <c r="A1822" s="1">
        <v>48</v>
      </c>
      <c r="B1822" s="5">
        <v>42580</v>
      </c>
      <c r="G1822">
        <v>13.3</v>
      </c>
    </row>
    <row r="1823" spans="1:7" x14ac:dyDescent="0.3">
      <c r="A1823" s="1">
        <v>48</v>
      </c>
      <c r="B1823" s="5">
        <v>42583</v>
      </c>
      <c r="G1823">
        <v>18.3</v>
      </c>
    </row>
    <row r="1824" spans="1:7" x14ac:dyDescent="0.3">
      <c r="A1824" s="1">
        <v>48</v>
      </c>
      <c r="B1824" s="5">
        <v>42587</v>
      </c>
      <c r="G1824">
        <v>26.7</v>
      </c>
    </row>
    <row r="1825" spans="1:7" x14ac:dyDescent="0.3">
      <c r="A1825" s="1">
        <v>48</v>
      </c>
      <c r="B1825" s="5">
        <v>42590</v>
      </c>
      <c r="G1825">
        <v>15</v>
      </c>
    </row>
    <row r="1826" spans="1:7" x14ac:dyDescent="0.3">
      <c r="A1826" s="1">
        <v>48</v>
      </c>
      <c r="B1826" s="5">
        <v>42592</v>
      </c>
      <c r="G1826">
        <v>13.3</v>
      </c>
    </row>
    <row r="1827" spans="1:7" x14ac:dyDescent="0.3">
      <c r="A1827" s="1">
        <v>48</v>
      </c>
      <c r="B1827" s="5">
        <v>42594</v>
      </c>
      <c r="G1827">
        <v>21.7</v>
      </c>
    </row>
    <row r="1828" spans="1:7" x14ac:dyDescent="0.3">
      <c r="A1828" s="1">
        <v>48</v>
      </c>
      <c r="B1828" s="5">
        <v>42598</v>
      </c>
      <c r="G1828">
        <v>20</v>
      </c>
    </row>
    <row r="1829" spans="1:7" x14ac:dyDescent="0.3">
      <c r="A1829" s="1">
        <v>48</v>
      </c>
      <c r="B1829" s="5">
        <v>42601</v>
      </c>
      <c r="G1829">
        <v>16.7</v>
      </c>
    </row>
    <row r="1830" spans="1:7" x14ac:dyDescent="0.3">
      <c r="A1830" s="1">
        <v>48</v>
      </c>
      <c r="B1830" s="5">
        <v>42604</v>
      </c>
      <c r="G1830">
        <v>20</v>
      </c>
    </row>
    <row r="1831" spans="1:7" x14ac:dyDescent="0.3">
      <c r="A1831" s="1">
        <v>49</v>
      </c>
      <c r="B1831" s="5">
        <v>42482</v>
      </c>
      <c r="G1831">
        <v>14</v>
      </c>
    </row>
    <row r="1832" spans="1:7" x14ac:dyDescent="0.3">
      <c r="A1832" s="1">
        <v>49</v>
      </c>
      <c r="B1832" s="5">
        <v>42488</v>
      </c>
      <c r="G1832">
        <v>11.8</v>
      </c>
    </row>
    <row r="1833" spans="1:7" x14ac:dyDescent="0.3">
      <c r="A1833" s="1">
        <v>49</v>
      </c>
      <c r="B1833" s="5">
        <v>42494</v>
      </c>
      <c r="G1833">
        <v>5.4</v>
      </c>
    </row>
    <row r="1834" spans="1:7" x14ac:dyDescent="0.3">
      <c r="A1834" s="1">
        <v>49</v>
      </c>
      <c r="B1834" s="5">
        <v>42510</v>
      </c>
      <c r="G1834">
        <v>9.1</v>
      </c>
    </row>
    <row r="1835" spans="1:7" x14ac:dyDescent="0.3">
      <c r="A1835" s="1">
        <v>49</v>
      </c>
      <c r="B1835" s="5">
        <v>42514</v>
      </c>
      <c r="G1835">
        <v>10.9</v>
      </c>
    </row>
    <row r="1836" spans="1:7" x14ac:dyDescent="0.3">
      <c r="A1836" s="1">
        <v>49</v>
      </c>
      <c r="B1836" s="5">
        <v>42517</v>
      </c>
      <c r="G1836">
        <v>6.7</v>
      </c>
    </row>
    <row r="1837" spans="1:7" x14ac:dyDescent="0.3">
      <c r="A1837" s="1">
        <v>49</v>
      </c>
      <c r="B1837" s="5">
        <v>42522</v>
      </c>
      <c r="G1837">
        <v>10.8</v>
      </c>
    </row>
    <row r="1838" spans="1:7" x14ac:dyDescent="0.3">
      <c r="A1838" s="1">
        <v>49</v>
      </c>
      <c r="B1838" s="5">
        <v>42527</v>
      </c>
      <c r="G1838">
        <v>12.5</v>
      </c>
    </row>
    <row r="1839" spans="1:7" x14ac:dyDescent="0.3">
      <c r="A1839" s="1">
        <v>49</v>
      </c>
      <c r="B1839" s="5">
        <v>42531</v>
      </c>
      <c r="G1839">
        <v>14.2</v>
      </c>
    </row>
    <row r="1840" spans="1:7" x14ac:dyDescent="0.3">
      <c r="A1840" s="1">
        <v>49</v>
      </c>
      <c r="B1840" s="5">
        <v>42534</v>
      </c>
      <c r="G1840">
        <v>15</v>
      </c>
    </row>
    <row r="1841" spans="1:7" x14ac:dyDescent="0.3">
      <c r="A1841" s="1">
        <v>49</v>
      </c>
      <c r="B1841" s="5">
        <v>42538</v>
      </c>
      <c r="G1841">
        <v>21.6</v>
      </c>
    </row>
    <row r="1842" spans="1:7" x14ac:dyDescent="0.3">
      <c r="A1842" s="1">
        <v>49</v>
      </c>
      <c r="B1842" s="5">
        <v>42545</v>
      </c>
      <c r="G1842">
        <v>20</v>
      </c>
    </row>
    <row r="1843" spans="1:7" x14ac:dyDescent="0.3">
      <c r="A1843" s="1">
        <v>49</v>
      </c>
      <c r="B1843" s="5">
        <v>42548</v>
      </c>
      <c r="G1843">
        <v>18.3</v>
      </c>
    </row>
    <row r="1844" spans="1:7" x14ac:dyDescent="0.3">
      <c r="A1844" s="1">
        <v>49</v>
      </c>
      <c r="B1844" s="5">
        <v>42552</v>
      </c>
      <c r="G1844">
        <v>22.5</v>
      </c>
    </row>
    <row r="1845" spans="1:7" x14ac:dyDescent="0.3">
      <c r="A1845" s="1">
        <v>49</v>
      </c>
      <c r="B1845" s="5">
        <v>42555</v>
      </c>
      <c r="G1845">
        <v>23.3</v>
      </c>
    </row>
    <row r="1846" spans="1:7" x14ac:dyDescent="0.3">
      <c r="A1846" s="1">
        <v>49</v>
      </c>
      <c r="B1846" s="5">
        <v>42557</v>
      </c>
      <c r="G1846">
        <v>13.3</v>
      </c>
    </row>
    <row r="1847" spans="1:7" x14ac:dyDescent="0.3">
      <c r="A1847" s="1">
        <v>49</v>
      </c>
      <c r="B1847" s="5">
        <v>42559</v>
      </c>
      <c r="G1847">
        <v>15</v>
      </c>
    </row>
    <row r="1848" spans="1:7" x14ac:dyDescent="0.3">
      <c r="A1848" s="1">
        <v>49</v>
      </c>
      <c r="B1848" s="5">
        <v>42562</v>
      </c>
      <c r="G1848">
        <v>20.8</v>
      </c>
    </row>
    <row r="1849" spans="1:7" x14ac:dyDescent="0.3">
      <c r="A1849" s="1">
        <v>49</v>
      </c>
      <c r="B1849" s="5">
        <v>42564</v>
      </c>
      <c r="G1849">
        <v>15.8</v>
      </c>
    </row>
    <row r="1850" spans="1:7" x14ac:dyDescent="0.3">
      <c r="A1850" s="1">
        <v>49</v>
      </c>
      <c r="B1850" s="5">
        <v>42566</v>
      </c>
      <c r="G1850">
        <v>15</v>
      </c>
    </row>
    <row r="1851" spans="1:7" x14ac:dyDescent="0.3">
      <c r="A1851" s="1">
        <v>49</v>
      </c>
      <c r="B1851" s="5">
        <v>42569</v>
      </c>
      <c r="G1851">
        <v>19.2</v>
      </c>
    </row>
    <row r="1852" spans="1:7" x14ac:dyDescent="0.3">
      <c r="A1852" s="1">
        <v>49</v>
      </c>
      <c r="B1852" s="5">
        <v>42571</v>
      </c>
      <c r="G1852">
        <v>18.3</v>
      </c>
    </row>
    <row r="1853" spans="1:7" x14ac:dyDescent="0.3">
      <c r="A1853" s="1">
        <v>49</v>
      </c>
      <c r="B1853" s="5">
        <v>42573</v>
      </c>
      <c r="G1853">
        <v>16.7</v>
      </c>
    </row>
    <row r="1854" spans="1:7" x14ac:dyDescent="0.3">
      <c r="A1854" s="1">
        <v>49</v>
      </c>
      <c r="B1854" s="5">
        <v>42576</v>
      </c>
      <c r="G1854">
        <v>18.3</v>
      </c>
    </row>
    <row r="1855" spans="1:7" x14ac:dyDescent="0.3">
      <c r="A1855" s="1">
        <v>49</v>
      </c>
      <c r="B1855" s="5">
        <v>42578</v>
      </c>
      <c r="G1855">
        <v>15.8</v>
      </c>
    </row>
    <row r="1856" spans="1:7" x14ac:dyDescent="0.3">
      <c r="A1856" s="1">
        <v>49</v>
      </c>
      <c r="B1856" s="5">
        <v>42580</v>
      </c>
      <c r="G1856">
        <v>15.8</v>
      </c>
    </row>
    <row r="1857" spans="1:7" x14ac:dyDescent="0.3">
      <c r="A1857" s="1">
        <v>49</v>
      </c>
      <c r="B1857" s="5">
        <v>42583</v>
      </c>
      <c r="G1857">
        <v>22.5</v>
      </c>
    </row>
    <row r="1858" spans="1:7" x14ac:dyDescent="0.3">
      <c r="A1858" s="1">
        <v>49</v>
      </c>
      <c r="B1858" s="5">
        <v>42585</v>
      </c>
      <c r="G1858">
        <v>14.2</v>
      </c>
    </row>
    <row r="1859" spans="1:7" x14ac:dyDescent="0.3">
      <c r="A1859" s="1">
        <v>49</v>
      </c>
      <c r="B1859" s="5">
        <v>42587</v>
      </c>
      <c r="G1859">
        <v>18.3</v>
      </c>
    </row>
    <row r="1860" spans="1:7" x14ac:dyDescent="0.3">
      <c r="A1860" s="1">
        <v>49</v>
      </c>
      <c r="B1860" s="5">
        <v>42590</v>
      </c>
      <c r="G1860">
        <v>18.3</v>
      </c>
    </row>
    <row r="1861" spans="1:7" x14ac:dyDescent="0.3">
      <c r="A1861" s="1">
        <v>49</v>
      </c>
      <c r="B1861" s="5">
        <v>42592</v>
      </c>
      <c r="G1861">
        <v>13.3</v>
      </c>
    </row>
    <row r="1862" spans="1:7" x14ac:dyDescent="0.3">
      <c r="A1862" s="1">
        <v>49</v>
      </c>
      <c r="B1862" s="5">
        <v>42594</v>
      </c>
      <c r="G1862">
        <v>21.7</v>
      </c>
    </row>
    <row r="1863" spans="1:7" x14ac:dyDescent="0.3">
      <c r="A1863" s="1">
        <v>49</v>
      </c>
      <c r="B1863" s="5">
        <v>42598</v>
      </c>
      <c r="G1863">
        <v>20</v>
      </c>
    </row>
    <row r="1864" spans="1:7" x14ac:dyDescent="0.3">
      <c r="A1864" s="1">
        <v>49</v>
      </c>
      <c r="B1864" s="5">
        <v>42601</v>
      </c>
      <c r="G1864">
        <v>16.7</v>
      </c>
    </row>
    <row r="1865" spans="1:7" x14ac:dyDescent="0.3">
      <c r="A1865" s="1">
        <v>49</v>
      </c>
      <c r="B1865" s="5">
        <v>42604</v>
      </c>
      <c r="G1865">
        <v>20</v>
      </c>
    </row>
    <row r="1866" spans="1:7" x14ac:dyDescent="0.3">
      <c r="A1866" s="1">
        <v>50</v>
      </c>
      <c r="B1866" s="5">
        <v>42510</v>
      </c>
      <c r="G1866">
        <v>18.2</v>
      </c>
    </row>
    <row r="1867" spans="1:7" x14ac:dyDescent="0.3">
      <c r="A1867" s="1">
        <v>50</v>
      </c>
      <c r="B1867" s="5">
        <v>42514</v>
      </c>
      <c r="G1867">
        <v>8.1999999999999993</v>
      </c>
    </row>
    <row r="1868" spans="1:7" x14ac:dyDescent="0.3">
      <c r="A1868" s="1">
        <v>50</v>
      </c>
      <c r="B1868" s="5">
        <v>42517</v>
      </c>
      <c r="G1868">
        <v>14.5</v>
      </c>
    </row>
    <row r="1869" spans="1:7" x14ac:dyDescent="0.3">
      <c r="A1869" s="1">
        <v>50</v>
      </c>
      <c r="B1869" s="5">
        <v>42520</v>
      </c>
      <c r="G1869">
        <v>3.6</v>
      </c>
    </row>
    <row r="1870" spans="1:7" x14ac:dyDescent="0.3">
      <c r="A1870" s="1">
        <v>50</v>
      </c>
      <c r="B1870" s="5">
        <v>42522</v>
      </c>
      <c r="G1870">
        <v>5.4</v>
      </c>
    </row>
    <row r="1871" spans="1:7" x14ac:dyDescent="0.3">
      <c r="A1871" s="1">
        <v>50</v>
      </c>
      <c r="B1871" s="5">
        <v>42524</v>
      </c>
      <c r="G1871">
        <v>9.1</v>
      </c>
    </row>
    <row r="1872" spans="1:7" x14ac:dyDescent="0.3">
      <c r="A1872" s="1">
        <v>50</v>
      </c>
      <c r="B1872" s="5">
        <v>42527</v>
      </c>
      <c r="G1872">
        <v>5</v>
      </c>
    </row>
    <row r="1873" spans="1:7" x14ac:dyDescent="0.3">
      <c r="A1873" s="1">
        <v>50</v>
      </c>
      <c r="B1873" s="5">
        <v>42531</v>
      </c>
      <c r="G1873">
        <v>8.3000000000000007</v>
      </c>
    </row>
    <row r="1874" spans="1:7" x14ac:dyDescent="0.3">
      <c r="A1874" s="1">
        <v>50</v>
      </c>
      <c r="B1874" s="5">
        <v>42534</v>
      </c>
      <c r="G1874">
        <v>8.3000000000000007</v>
      </c>
    </row>
    <row r="1875" spans="1:7" x14ac:dyDescent="0.3">
      <c r="A1875" s="1">
        <v>50</v>
      </c>
      <c r="B1875" s="5">
        <v>42538</v>
      </c>
      <c r="G1875">
        <v>11.7</v>
      </c>
    </row>
    <row r="1876" spans="1:7" x14ac:dyDescent="0.3">
      <c r="A1876" s="1">
        <v>50</v>
      </c>
      <c r="B1876" s="5">
        <v>42545</v>
      </c>
      <c r="G1876">
        <v>16.7</v>
      </c>
    </row>
    <row r="1877" spans="1:7" x14ac:dyDescent="0.3">
      <c r="A1877" s="1">
        <v>50</v>
      </c>
      <c r="B1877" s="5">
        <v>42548</v>
      </c>
      <c r="G1877">
        <v>15</v>
      </c>
    </row>
    <row r="1878" spans="1:7" x14ac:dyDescent="0.3">
      <c r="A1878" s="1">
        <v>50</v>
      </c>
      <c r="B1878" s="5">
        <v>42552</v>
      </c>
      <c r="G1878">
        <v>18.3</v>
      </c>
    </row>
    <row r="1879" spans="1:7" x14ac:dyDescent="0.3">
      <c r="A1879" s="1">
        <v>50</v>
      </c>
      <c r="B1879" s="5">
        <v>42555</v>
      </c>
      <c r="G1879">
        <v>20</v>
      </c>
    </row>
    <row r="1880" spans="1:7" x14ac:dyDescent="0.3">
      <c r="A1880" s="1">
        <v>50</v>
      </c>
      <c r="B1880" s="5">
        <v>42559</v>
      </c>
      <c r="G1880">
        <v>13.5</v>
      </c>
    </row>
    <row r="1881" spans="1:7" x14ac:dyDescent="0.3">
      <c r="A1881" s="1">
        <v>50</v>
      </c>
      <c r="B1881" s="5">
        <v>42562</v>
      </c>
      <c r="G1881">
        <v>17.5</v>
      </c>
    </row>
    <row r="1882" spans="1:7" x14ac:dyDescent="0.3">
      <c r="A1882" s="1">
        <v>50</v>
      </c>
      <c r="B1882" s="5">
        <v>42564</v>
      </c>
      <c r="G1882">
        <v>13.3</v>
      </c>
    </row>
    <row r="1883" spans="1:7" x14ac:dyDescent="0.3">
      <c r="A1883" s="1">
        <v>50</v>
      </c>
      <c r="B1883" s="5">
        <v>42566</v>
      </c>
      <c r="G1883">
        <v>15</v>
      </c>
    </row>
    <row r="1884" spans="1:7" x14ac:dyDescent="0.3">
      <c r="A1884" s="1">
        <v>50</v>
      </c>
      <c r="B1884" s="5">
        <v>42569</v>
      </c>
      <c r="G1884">
        <v>19.2</v>
      </c>
    </row>
    <row r="1885" spans="1:7" x14ac:dyDescent="0.3">
      <c r="A1885" s="1">
        <v>50</v>
      </c>
      <c r="B1885" s="5">
        <v>42571</v>
      </c>
      <c r="G1885">
        <v>18.3</v>
      </c>
    </row>
    <row r="1886" spans="1:7" x14ac:dyDescent="0.3">
      <c r="A1886" s="1">
        <v>50</v>
      </c>
      <c r="B1886" s="5">
        <v>42573</v>
      </c>
      <c r="G1886">
        <v>16.7</v>
      </c>
    </row>
    <row r="1887" spans="1:7" x14ac:dyDescent="0.3">
      <c r="A1887" s="1">
        <v>50</v>
      </c>
      <c r="B1887" s="5">
        <v>42576</v>
      </c>
      <c r="G1887">
        <v>18.3</v>
      </c>
    </row>
    <row r="1888" spans="1:7" x14ac:dyDescent="0.3">
      <c r="A1888" s="1">
        <v>50</v>
      </c>
      <c r="B1888" s="5">
        <v>42578</v>
      </c>
      <c r="G1888">
        <v>15.8</v>
      </c>
    </row>
    <row r="1889" spans="1:7" x14ac:dyDescent="0.3">
      <c r="A1889" s="1">
        <v>50</v>
      </c>
      <c r="B1889" s="5">
        <v>42580</v>
      </c>
      <c r="G1889">
        <v>15.8</v>
      </c>
    </row>
    <row r="1890" spans="1:7" x14ac:dyDescent="0.3">
      <c r="A1890" s="1">
        <v>50</v>
      </c>
      <c r="B1890" s="5">
        <v>42583</v>
      </c>
      <c r="G1890">
        <v>22.5</v>
      </c>
    </row>
    <row r="1891" spans="1:7" x14ac:dyDescent="0.3">
      <c r="A1891" s="1">
        <v>50</v>
      </c>
      <c r="B1891" s="5">
        <v>42585</v>
      </c>
      <c r="G1891">
        <v>14.2</v>
      </c>
    </row>
    <row r="1892" spans="1:7" x14ac:dyDescent="0.3">
      <c r="A1892" s="1">
        <v>50</v>
      </c>
      <c r="B1892" s="5">
        <v>42587</v>
      </c>
      <c r="G1892">
        <v>18.3</v>
      </c>
    </row>
    <row r="1893" spans="1:7" x14ac:dyDescent="0.3">
      <c r="A1893" s="1">
        <v>50</v>
      </c>
      <c r="B1893" s="5">
        <v>42590</v>
      </c>
      <c r="G1893">
        <v>18.3</v>
      </c>
    </row>
    <row r="1894" spans="1:7" x14ac:dyDescent="0.3">
      <c r="A1894" s="1">
        <v>50</v>
      </c>
      <c r="B1894" s="5">
        <v>42592</v>
      </c>
      <c r="G1894">
        <v>13.3</v>
      </c>
    </row>
    <row r="1895" spans="1:7" x14ac:dyDescent="0.3">
      <c r="A1895" s="1">
        <v>50</v>
      </c>
      <c r="B1895" s="5">
        <v>42594</v>
      </c>
      <c r="G1895">
        <v>21.7</v>
      </c>
    </row>
    <row r="1896" spans="1:7" x14ac:dyDescent="0.3">
      <c r="A1896" s="1">
        <v>50</v>
      </c>
      <c r="B1896" s="5">
        <v>42598</v>
      </c>
      <c r="G1896">
        <v>20</v>
      </c>
    </row>
    <row r="1897" spans="1:7" x14ac:dyDescent="0.3">
      <c r="A1897" s="1">
        <v>50</v>
      </c>
      <c r="B1897" s="5">
        <v>42601</v>
      </c>
      <c r="G1897">
        <v>16.7</v>
      </c>
    </row>
    <row r="1898" spans="1:7" x14ac:dyDescent="0.3">
      <c r="A1898" s="1">
        <v>50</v>
      </c>
      <c r="B1898" s="5">
        <v>42604</v>
      </c>
      <c r="G1898">
        <v>20</v>
      </c>
    </row>
    <row r="1899" spans="1:7" x14ac:dyDescent="0.3">
      <c r="A1899" s="1">
        <v>51</v>
      </c>
      <c r="B1899" s="5">
        <v>42545</v>
      </c>
      <c r="G1899">
        <v>22.7</v>
      </c>
    </row>
    <row r="1900" spans="1:7" x14ac:dyDescent="0.3">
      <c r="A1900" s="1">
        <v>51</v>
      </c>
      <c r="B1900" s="5">
        <v>42548</v>
      </c>
      <c r="G1900">
        <v>5.4</v>
      </c>
    </row>
    <row r="1901" spans="1:7" x14ac:dyDescent="0.3">
      <c r="A1901" s="1">
        <v>51</v>
      </c>
      <c r="B1901" s="5">
        <v>42555</v>
      </c>
      <c r="G1901">
        <v>9.1</v>
      </c>
    </row>
    <row r="1902" spans="1:7" x14ac:dyDescent="0.3">
      <c r="A1902" s="1">
        <v>51</v>
      </c>
      <c r="B1902" s="5">
        <v>42559</v>
      </c>
      <c r="G1902">
        <v>10</v>
      </c>
    </row>
    <row r="1903" spans="1:7" x14ac:dyDescent="0.3">
      <c r="A1903" s="1">
        <v>51</v>
      </c>
      <c r="B1903" s="5">
        <v>42563</v>
      </c>
      <c r="G1903">
        <v>10</v>
      </c>
    </row>
    <row r="1904" spans="1:7" x14ac:dyDescent="0.3">
      <c r="A1904" s="1">
        <v>51</v>
      </c>
      <c r="B1904" s="5">
        <v>42566</v>
      </c>
      <c r="G1904">
        <v>11.6</v>
      </c>
    </row>
    <row r="1905" spans="1:7" x14ac:dyDescent="0.3">
      <c r="A1905" s="1">
        <v>51</v>
      </c>
      <c r="B1905" s="5">
        <v>42569</v>
      </c>
      <c r="G1905">
        <v>12.7</v>
      </c>
    </row>
    <row r="1906" spans="1:7" x14ac:dyDescent="0.3">
      <c r="A1906" s="1">
        <v>51</v>
      </c>
      <c r="B1906" s="5">
        <v>42571</v>
      </c>
      <c r="G1906">
        <v>12.5</v>
      </c>
    </row>
    <row r="1907" spans="1:7" x14ac:dyDescent="0.3">
      <c r="A1907" s="1">
        <v>51</v>
      </c>
      <c r="B1907" s="5">
        <v>42573</v>
      </c>
      <c r="G1907">
        <v>11.7</v>
      </c>
    </row>
    <row r="1908" spans="1:7" x14ac:dyDescent="0.3">
      <c r="A1908" s="1">
        <v>51</v>
      </c>
      <c r="B1908" s="5">
        <v>42576</v>
      </c>
      <c r="G1908">
        <v>15</v>
      </c>
    </row>
    <row r="1909" spans="1:7" x14ac:dyDescent="0.3">
      <c r="A1909" s="1">
        <v>51</v>
      </c>
      <c r="B1909" s="5">
        <v>42578</v>
      </c>
      <c r="G1909">
        <v>13.3</v>
      </c>
    </row>
    <row r="1910" spans="1:7" x14ac:dyDescent="0.3">
      <c r="A1910" s="1">
        <v>51</v>
      </c>
      <c r="B1910" s="5">
        <v>42580</v>
      </c>
      <c r="G1910">
        <v>13.3</v>
      </c>
    </row>
    <row r="1911" spans="1:7" x14ac:dyDescent="0.3">
      <c r="A1911" s="1">
        <v>51</v>
      </c>
      <c r="B1911" s="5">
        <v>42583</v>
      </c>
      <c r="G1911">
        <v>18.3</v>
      </c>
    </row>
    <row r="1912" spans="1:7" x14ac:dyDescent="0.3">
      <c r="A1912" s="1">
        <v>51</v>
      </c>
      <c r="B1912" s="5">
        <v>42587</v>
      </c>
      <c r="G1912">
        <v>26.7</v>
      </c>
    </row>
    <row r="1913" spans="1:7" x14ac:dyDescent="0.3">
      <c r="A1913" s="1">
        <v>51</v>
      </c>
      <c r="B1913" s="5">
        <v>42590</v>
      </c>
      <c r="G1913">
        <v>15</v>
      </c>
    </row>
    <row r="1914" spans="1:7" x14ac:dyDescent="0.3">
      <c r="A1914" s="1">
        <v>51</v>
      </c>
      <c r="B1914" s="5">
        <v>42592</v>
      </c>
      <c r="G1914">
        <v>13.3</v>
      </c>
    </row>
    <row r="1915" spans="1:7" x14ac:dyDescent="0.3">
      <c r="A1915" s="1">
        <v>51</v>
      </c>
      <c r="B1915" s="5">
        <v>42594</v>
      </c>
      <c r="G1915">
        <v>21.7</v>
      </c>
    </row>
    <row r="1916" spans="1:7" x14ac:dyDescent="0.3">
      <c r="A1916" s="1">
        <v>51</v>
      </c>
      <c r="B1916" s="5">
        <v>42598</v>
      </c>
      <c r="G1916">
        <v>20</v>
      </c>
    </row>
    <row r="1917" spans="1:7" x14ac:dyDescent="0.3">
      <c r="A1917" s="1">
        <v>51</v>
      </c>
      <c r="B1917" s="5">
        <v>42601</v>
      </c>
      <c r="G1917">
        <v>16.7</v>
      </c>
    </row>
    <row r="1918" spans="1:7" x14ac:dyDescent="0.3">
      <c r="A1918" s="1">
        <v>51</v>
      </c>
      <c r="B1918" s="5">
        <v>42604</v>
      </c>
      <c r="G1918">
        <v>20</v>
      </c>
    </row>
    <row r="1919" spans="1:7" x14ac:dyDescent="0.3">
      <c r="A1919" s="1">
        <v>52</v>
      </c>
      <c r="B1919" s="5">
        <v>42482</v>
      </c>
      <c r="G1919">
        <v>14</v>
      </c>
    </row>
    <row r="1920" spans="1:7" x14ac:dyDescent="0.3">
      <c r="A1920" s="1">
        <v>52</v>
      </c>
      <c r="B1920" s="5">
        <v>42488</v>
      </c>
      <c r="G1920">
        <v>11.8</v>
      </c>
    </row>
    <row r="1921" spans="1:7" x14ac:dyDescent="0.3">
      <c r="A1921" s="1">
        <v>52</v>
      </c>
      <c r="B1921" s="5">
        <v>42494</v>
      </c>
      <c r="G1921">
        <v>5.4</v>
      </c>
    </row>
    <row r="1922" spans="1:7" x14ac:dyDescent="0.3">
      <c r="A1922" s="1">
        <v>52</v>
      </c>
      <c r="B1922" s="5">
        <v>42510</v>
      </c>
      <c r="G1922">
        <v>9.1</v>
      </c>
    </row>
    <row r="1923" spans="1:7" x14ac:dyDescent="0.3">
      <c r="A1923" s="1">
        <v>52</v>
      </c>
      <c r="B1923" s="5">
        <v>42514</v>
      </c>
      <c r="G1923">
        <v>10.9</v>
      </c>
    </row>
    <row r="1924" spans="1:7" x14ac:dyDescent="0.3">
      <c r="A1924" s="1">
        <v>52</v>
      </c>
      <c r="B1924" s="5">
        <v>42517</v>
      </c>
      <c r="G1924">
        <v>6.7</v>
      </c>
    </row>
    <row r="1925" spans="1:7" x14ac:dyDescent="0.3">
      <c r="A1925" s="1">
        <v>52</v>
      </c>
      <c r="B1925" s="5">
        <v>42522</v>
      </c>
      <c r="G1925">
        <v>10.8</v>
      </c>
    </row>
    <row r="1926" spans="1:7" x14ac:dyDescent="0.3">
      <c r="A1926" s="1">
        <v>52</v>
      </c>
      <c r="B1926" s="5">
        <v>42527</v>
      </c>
      <c r="G1926">
        <v>12.5</v>
      </c>
    </row>
    <row r="1927" spans="1:7" x14ac:dyDescent="0.3">
      <c r="A1927" s="1">
        <v>52</v>
      </c>
      <c r="B1927" s="5">
        <v>42531</v>
      </c>
      <c r="G1927">
        <v>14.2</v>
      </c>
    </row>
    <row r="1928" spans="1:7" x14ac:dyDescent="0.3">
      <c r="A1928" s="1">
        <v>52</v>
      </c>
      <c r="B1928" s="5">
        <v>42534</v>
      </c>
      <c r="G1928">
        <v>15</v>
      </c>
    </row>
    <row r="1929" spans="1:7" x14ac:dyDescent="0.3">
      <c r="A1929" s="1">
        <v>52</v>
      </c>
      <c r="B1929" s="5">
        <v>42538</v>
      </c>
      <c r="G1929">
        <v>21.6</v>
      </c>
    </row>
    <row r="1930" spans="1:7" x14ac:dyDescent="0.3">
      <c r="A1930" s="1">
        <v>52</v>
      </c>
      <c r="B1930" s="5">
        <v>42545</v>
      </c>
      <c r="G1930">
        <v>20</v>
      </c>
    </row>
    <row r="1931" spans="1:7" x14ac:dyDescent="0.3">
      <c r="A1931" s="1">
        <v>52</v>
      </c>
      <c r="B1931" s="5">
        <v>42548</v>
      </c>
      <c r="G1931">
        <v>18.3</v>
      </c>
    </row>
    <row r="1932" spans="1:7" x14ac:dyDescent="0.3">
      <c r="A1932" s="1">
        <v>52</v>
      </c>
      <c r="B1932" s="5">
        <v>42552</v>
      </c>
      <c r="G1932">
        <v>22.5</v>
      </c>
    </row>
    <row r="1933" spans="1:7" x14ac:dyDescent="0.3">
      <c r="A1933" s="1">
        <v>52</v>
      </c>
      <c r="B1933" s="5">
        <v>42555</v>
      </c>
      <c r="G1933">
        <v>23.3</v>
      </c>
    </row>
    <row r="1934" spans="1:7" x14ac:dyDescent="0.3">
      <c r="A1934" s="1">
        <v>52</v>
      </c>
      <c r="B1934" s="5">
        <v>42557</v>
      </c>
      <c r="G1934">
        <v>13.3</v>
      </c>
    </row>
    <row r="1935" spans="1:7" x14ac:dyDescent="0.3">
      <c r="A1935" s="1">
        <v>52</v>
      </c>
      <c r="B1935" s="5">
        <v>42559</v>
      </c>
      <c r="G1935">
        <v>15</v>
      </c>
    </row>
    <row r="1936" spans="1:7" x14ac:dyDescent="0.3">
      <c r="A1936" s="1">
        <v>52</v>
      </c>
      <c r="B1936" s="5">
        <v>42562</v>
      </c>
      <c r="G1936">
        <v>20.8</v>
      </c>
    </row>
    <row r="1937" spans="1:7" x14ac:dyDescent="0.3">
      <c r="A1937" s="1">
        <v>52</v>
      </c>
      <c r="B1937" s="5">
        <v>42564</v>
      </c>
      <c r="G1937">
        <v>15.8</v>
      </c>
    </row>
    <row r="1938" spans="1:7" x14ac:dyDescent="0.3">
      <c r="A1938" s="1">
        <v>52</v>
      </c>
      <c r="B1938" s="5">
        <v>42566</v>
      </c>
      <c r="G1938">
        <v>15</v>
      </c>
    </row>
    <row r="1939" spans="1:7" x14ac:dyDescent="0.3">
      <c r="A1939" s="1">
        <v>52</v>
      </c>
      <c r="B1939" s="5">
        <v>42569</v>
      </c>
      <c r="G1939">
        <v>19.2</v>
      </c>
    </row>
    <row r="1940" spans="1:7" x14ac:dyDescent="0.3">
      <c r="A1940" s="1">
        <v>52</v>
      </c>
      <c r="B1940" s="5">
        <v>42571</v>
      </c>
      <c r="G1940">
        <v>18.3</v>
      </c>
    </row>
    <row r="1941" spans="1:7" x14ac:dyDescent="0.3">
      <c r="A1941" s="1">
        <v>52</v>
      </c>
      <c r="B1941" s="5">
        <v>42573</v>
      </c>
      <c r="G1941">
        <v>16.7</v>
      </c>
    </row>
    <row r="1942" spans="1:7" x14ac:dyDescent="0.3">
      <c r="A1942" s="1">
        <v>52</v>
      </c>
      <c r="B1942" s="5">
        <v>42576</v>
      </c>
      <c r="G1942">
        <v>18.3</v>
      </c>
    </row>
    <row r="1943" spans="1:7" x14ac:dyDescent="0.3">
      <c r="A1943" s="1">
        <v>52</v>
      </c>
      <c r="B1943" s="5">
        <v>42578</v>
      </c>
      <c r="G1943">
        <v>15.8</v>
      </c>
    </row>
    <row r="1944" spans="1:7" x14ac:dyDescent="0.3">
      <c r="A1944" s="1">
        <v>52</v>
      </c>
      <c r="B1944" s="5">
        <v>42580</v>
      </c>
      <c r="G1944">
        <v>15.8</v>
      </c>
    </row>
    <row r="1945" spans="1:7" x14ac:dyDescent="0.3">
      <c r="A1945" s="1">
        <v>52</v>
      </c>
      <c r="B1945" s="5">
        <v>42583</v>
      </c>
      <c r="G1945">
        <v>22.5</v>
      </c>
    </row>
    <row r="1946" spans="1:7" x14ac:dyDescent="0.3">
      <c r="A1946" s="1">
        <v>52</v>
      </c>
      <c r="B1946" s="5">
        <v>42585</v>
      </c>
      <c r="G1946">
        <v>14.2</v>
      </c>
    </row>
    <row r="1947" spans="1:7" x14ac:dyDescent="0.3">
      <c r="A1947" s="1">
        <v>52</v>
      </c>
      <c r="B1947" s="5">
        <v>42587</v>
      </c>
      <c r="G1947">
        <v>18.3</v>
      </c>
    </row>
    <row r="1948" spans="1:7" x14ac:dyDescent="0.3">
      <c r="A1948" s="1">
        <v>52</v>
      </c>
      <c r="B1948" s="5">
        <v>42590</v>
      </c>
      <c r="G1948">
        <v>18.3</v>
      </c>
    </row>
    <row r="1949" spans="1:7" x14ac:dyDescent="0.3">
      <c r="A1949" s="1">
        <v>52</v>
      </c>
      <c r="B1949" s="5">
        <v>42592</v>
      </c>
      <c r="G1949">
        <v>13.3</v>
      </c>
    </row>
    <row r="1950" spans="1:7" x14ac:dyDescent="0.3">
      <c r="A1950" s="1">
        <v>52</v>
      </c>
      <c r="B1950" s="5">
        <v>42594</v>
      </c>
      <c r="G1950">
        <v>21.7</v>
      </c>
    </row>
    <row r="1951" spans="1:7" x14ac:dyDescent="0.3">
      <c r="A1951" s="1">
        <v>52</v>
      </c>
      <c r="B1951" s="5">
        <v>42598</v>
      </c>
      <c r="G1951">
        <v>20</v>
      </c>
    </row>
    <row r="1952" spans="1:7" x14ac:dyDescent="0.3">
      <c r="A1952" s="1">
        <v>52</v>
      </c>
      <c r="B1952" s="5">
        <v>42601</v>
      </c>
      <c r="G1952">
        <v>16.7</v>
      </c>
    </row>
    <row r="1953" spans="1:7" x14ac:dyDescent="0.3">
      <c r="A1953" s="1">
        <v>52</v>
      </c>
      <c r="B1953" s="5">
        <v>42604</v>
      </c>
      <c r="G1953">
        <v>20</v>
      </c>
    </row>
    <row r="1954" spans="1:7" x14ac:dyDescent="0.3">
      <c r="A1954" s="1">
        <v>53</v>
      </c>
      <c r="B1954" s="5">
        <v>42510</v>
      </c>
      <c r="G1954">
        <v>18.2</v>
      </c>
    </row>
    <row r="1955" spans="1:7" x14ac:dyDescent="0.3">
      <c r="A1955" s="1">
        <v>53</v>
      </c>
      <c r="B1955" s="5">
        <v>42514</v>
      </c>
      <c r="G1955">
        <v>8.1999999999999993</v>
      </c>
    </row>
    <row r="1956" spans="1:7" x14ac:dyDescent="0.3">
      <c r="A1956" s="1">
        <v>53</v>
      </c>
      <c r="B1956" s="5">
        <v>42517</v>
      </c>
      <c r="G1956">
        <v>14.5</v>
      </c>
    </row>
    <row r="1957" spans="1:7" x14ac:dyDescent="0.3">
      <c r="A1957" s="1">
        <v>53</v>
      </c>
      <c r="B1957" s="5">
        <v>42520</v>
      </c>
      <c r="G1957">
        <v>3.6</v>
      </c>
    </row>
    <row r="1958" spans="1:7" x14ac:dyDescent="0.3">
      <c r="A1958" s="1">
        <v>53</v>
      </c>
      <c r="B1958" s="5">
        <v>42522</v>
      </c>
      <c r="G1958">
        <v>5.4</v>
      </c>
    </row>
    <row r="1959" spans="1:7" x14ac:dyDescent="0.3">
      <c r="A1959" s="1">
        <v>53</v>
      </c>
      <c r="B1959" s="5">
        <v>42524</v>
      </c>
      <c r="G1959">
        <v>9.1</v>
      </c>
    </row>
    <row r="1960" spans="1:7" x14ac:dyDescent="0.3">
      <c r="A1960" s="1">
        <v>53</v>
      </c>
      <c r="B1960" s="5">
        <v>42527</v>
      </c>
      <c r="G1960">
        <v>5</v>
      </c>
    </row>
    <row r="1961" spans="1:7" x14ac:dyDescent="0.3">
      <c r="A1961" s="1">
        <v>53</v>
      </c>
      <c r="B1961" s="5">
        <v>42531</v>
      </c>
      <c r="G1961">
        <v>8.3000000000000007</v>
      </c>
    </row>
    <row r="1962" spans="1:7" x14ac:dyDescent="0.3">
      <c r="A1962" s="1">
        <v>53</v>
      </c>
      <c r="B1962" s="5">
        <v>42534</v>
      </c>
      <c r="G1962">
        <v>8.3000000000000007</v>
      </c>
    </row>
    <row r="1963" spans="1:7" x14ac:dyDescent="0.3">
      <c r="A1963" s="1">
        <v>53</v>
      </c>
      <c r="B1963" s="5">
        <v>42538</v>
      </c>
      <c r="G1963">
        <v>11.7</v>
      </c>
    </row>
    <row r="1964" spans="1:7" x14ac:dyDescent="0.3">
      <c r="A1964" s="1">
        <v>53</v>
      </c>
      <c r="B1964" s="5">
        <v>42545</v>
      </c>
      <c r="G1964">
        <v>16.7</v>
      </c>
    </row>
    <row r="1965" spans="1:7" x14ac:dyDescent="0.3">
      <c r="A1965" s="1">
        <v>53</v>
      </c>
      <c r="B1965" s="5">
        <v>42548</v>
      </c>
      <c r="G1965">
        <v>15</v>
      </c>
    </row>
    <row r="1966" spans="1:7" x14ac:dyDescent="0.3">
      <c r="A1966" s="1">
        <v>53</v>
      </c>
      <c r="B1966" s="5">
        <v>42552</v>
      </c>
      <c r="G1966">
        <v>18.3</v>
      </c>
    </row>
    <row r="1967" spans="1:7" x14ac:dyDescent="0.3">
      <c r="A1967" s="1">
        <v>53</v>
      </c>
      <c r="B1967" s="5">
        <v>42555</v>
      </c>
      <c r="G1967">
        <v>20</v>
      </c>
    </row>
    <row r="1968" spans="1:7" x14ac:dyDescent="0.3">
      <c r="A1968" s="1">
        <v>53</v>
      </c>
      <c r="B1968" s="5">
        <v>42559</v>
      </c>
      <c r="G1968">
        <v>13.5</v>
      </c>
    </row>
    <row r="1969" spans="1:7" x14ac:dyDescent="0.3">
      <c r="A1969" s="1">
        <v>53</v>
      </c>
      <c r="B1969" s="5">
        <v>42562</v>
      </c>
      <c r="G1969">
        <v>17.5</v>
      </c>
    </row>
    <row r="1970" spans="1:7" x14ac:dyDescent="0.3">
      <c r="A1970" s="1">
        <v>53</v>
      </c>
      <c r="B1970" s="5">
        <v>42564</v>
      </c>
      <c r="G1970">
        <v>13.3</v>
      </c>
    </row>
    <row r="1971" spans="1:7" x14ac:dyDescent="0.3">
      <c r="A1971" s="1">
        <v>53</v>
      </c>
      <c r="B1971" s="5">
        <v>42566</v>
      </c>
      <c r="G1971">
        <v>15</v>
      </c>
    </row>
    <row r="1972" spans="1:7" x14ac:dyDescent="0.3">
      <c r="A1972" s="1">
        <v>53</v>
      </c>
      <c r="B1972" s="5">
        <v>42569</v>
      </c>
      <c r="G1972">
        <v>19.2</v>
      </c>
    </row>
    <row r="1973" spans="1:7" x14ac:dyDescent="0.3">
      <c r="A1973" s="1">
        <v>53</v>
      </c>
      <c r="B1973" s="5">
        <v>42571</v>
      </c>
      <c r="G1973">
        <v>18.3</v>
      </c>
    </row>
    <row r="1974" spans="1:7" x14ac:dyDescent="0.3">
      <c r="A1974" s="1">
        <v>53</v>
      </c>
      <c r="B1974" s="5">
        <v>42573</v>
      </c>
      <c r="G1974">
        <v>16.7</v>
      </c>
    </row>
    <row r="1975" spans="1:7" x14ac:dyDescent="0.3">
      <c r="A1975" s="1">
        <v>53</v>
      </c>
      <c r="B1975" s="5">
        <v>42576</v>
      </c>
      <c r="G1975">
        <v>18.3</v>
      </c>
    </row>
    <row r="1976" spans="1:7" x14ac:dyDescent="0.3">
      <c r="A1976" s="1">
        <v>53</v>
      </c>
      <c r="B1976" s="5">
        <v>42578</v>
      </c>
      <c r="G1976">
        <v>15.8</v>
      </c>
    </row>
    <row r="1977" spans="1:7" x14ac:dyDescent="0.3">
      <c r="A1977" s="1">
        <v>53</v>
      </c>
      <c r="B1977" s="5">
        <v>42580</v>
      </c>
      <c r="G1977">
        <v>15.8</v>
      </c>
    </row>
    <row r="1978" spans="1:7" x14ac:dyDescent="0.3">
      <c r="A1978" s="1">
        <v>53</v>
      </c>
      <c r="B1978" s="5">
        <v>42583</v>
      </c>
      <c r="G1978">
        <v>22.5</v>
      </c>
    </row>
    <row r="1979" spans="1:7" x14ac:dyDescent="0.3">
      <c r="A1979" s="1">
        <v>53</v>
      </c>
      <c r="B1979" s="5">
        <v>42585</v>
      </c>
      <c r="G1979">
        <v>14.2</v>
      </c>
    </row>
    <row r="1980" spans="1:7" x14ac:dyDescent="0.3">
      <c r="A1980" s="1">
        <v>53</v>
      </c>
      <c r="B1980" s="5">
        <v>42587</v>
      </c>
      <c r="G1980">
        <v>18.3</v>
      </c>
    </row>
    <row r="1981" spans="1:7" x14ac:dyDescent="0.3">
      <c r="A1981" s="1">
        <v>53</v>
      </c>
      <c r="B1981" s="5">
        <v>42590</v>
      </c>
      <c r="G1981">
        <v>18.3</v>
      </c>
    </row>
    <row r="1982" spans="1:7" x14ac:dyDescent="0.3">
      <c r="A1982" s="1">
        <v>53</v>
      </c>
      <c r="B1982" s="5">
        <v>42592</v>
      </c>
      <c r="G1982">
        <v>13.3</v>
      </c>
    </row>
    <row r="1983" spans="1:7" x14ac:dyDescent="0.3">
      <c r="A1983" s="1">
        <v>53</v>
      </c>
      <c r="B1983" s="5">
        <v>42594</v>
      </c>
      <c r="G1983">
        <v>21.7</v>
      </c>
    </row>
    <row r="1984" spans="1:7" x14ac:dyDescent="0.3">
      <c r="A1984" s="1">
        <v>53</v>
      </c>
      <c r="B1984" s="5">
        <v>42598</v>
      </c>
      <c r="G1984">
        <v>20</v>
      </c>
    </row>
    <row r="1985" spans="1:7" x14ac:dyDescent="0.3">
      <c r="A1985" s="1">
        <v>53</v>
      </c>
      <c r="B1985" s="5">
        <v>42601</v>
      </c>
      <c r="G1985">
        <v>16.7</v>
      </c>
    </row>
    <row r="1986" spans="1:7" x14ac:dyDescent="0.3">
      <c r="A1986" s="1">
        <v>53</v>
      </c>
      <c r="B1986" s="5">
        <v>42604</v>
      </c>
      <c r="G1986">
        <v>20</v>
      </c>
    </row>
    <row r="1987" spans="1:7" x14ac:dyDescent="0.3">
      <c r="A1987" s="1">
        <v>54</v>
      </c>
      <c r="B1987" s="5">
        <v>42545</v>
      </c>
      <c r="G1987">
        <v>22.7</v>
      </c>
    </row>
    <row r="1988" spans="1:7" x14ac:dyDescent="0.3">
      <c r="A1988" s="1">
        <v>54</v>
      </c>
      <c r="B1988" s="5">
        <v>42548</v>
      </c>
      <c r="G1988">
        <v>5.4</v>
      </c>
    </row>
    <row r="1989" spans="1:7" x14ac:dyDescent="0.3">
      <c r="A1989" s="1">
        <v>54</v>
      </c>
      <c r="B1989" s="5">
        <v>42555</v>
      </c>
      <c r="G1989">
        <v>9.1</v>
      </c>
    </row>
    <row r="1990" spans="1:7" x14ac:dyDescent="0.3">
      <c r="A1990" s="1">
        <v>54</v>
      </c>
      <c r="B1990" s="5">
        <v>42559</v>
      </c>
      <c r="G1990">
        <v>10</v>
      </c>
    </row>
    <row r="1991" spans="1:7" x14ac:dyDescent="0.3">
      <c r="A1991" s="1">
        <v>54</v>
      </c>
      <c r="B1991" s="5">
        <v>42563</v>
      </c>
      <c r="G1991">
        <v>10</v>
      </c>
    </row>
    <row r="1992" spans="1:7" x14ac:dyDescent="0.3">
      <c r="A1992" s="1">
        <v>54</v>
      </c>
      <c r="B1992" s="5">
        <v>42566</v>
      </c>
      <c r="G1992">
        <v>11.6</v>
      </c>
    </row>
    <row r="1993" spans="1:7" x14ac:dyDescent="0.3">
      <c r="A1993" s="1">
        <v>54</v>
      </c>
      <c r="B1993" s="5">
        <v>42569</v>
      </c>
      <c r="G1993">
        <v>12.7</v>
      </c>
    </row>
    <row r="1994" spans="1:7" x14ac:dyDescent="0.3">
      <c r="A1994" s="1">
        <v>54</v>
      </c>
      <c r="B1994" s="5">
        <v>42571</v>
      </c>
      <c r="G1994">
        <v>12.5</v>
      </c>
    </row>
    <row r="1995" spans="1:7" x14ac:dyDescent="0.3">
      <c r="A1995" s="1">
        <v>54</v>
      </c>
      <c r="B1995" s="5">
        <v>42573</v>
      </c>
      <c r="G1995">
        <v>11.7</v>
      </c>
    </row>
    <row r="1996" spans="1:7" x14ac:dyDescent="0.3">
      <c r="A1996" s="1">
        <v>54</v>
      </c>
      <c r="B1996" s="5">
        <v>42576</v>
      </c>
      <c r="G1996">
        <v>15</v>
      </c>
    </row>
    <row r="1997" spans="1:7" x14ac:dyDescent="0.3">
      <c r="A1997" s="1">
        <v>54</v>
      </c>
      <c r="B1997" s="5">
        <v>42578</v>
      </c>
      <c r="G1997">
        <v>13.3</v>
      </c>
    </row>
    <row r="1998" spans="1:7" x14ac:dyDescent="0.3">
      <c r="A1998" s="1">
        <v>54</v>
      </c>
      <c r="B1998" s="5">
        <v>42580</v>
      </c>
      <c r="G1998">
        <v>13.3</v>
      </c>
    </row>
    <row r="1999" spans="1:7" x14ac:dyDescent="0.3">
      <c r="A1999" s="1">
        <v>54</v>
      </c>
      <c r="B1999" s="5">
        <v>42583</v>
      </c>
      <c r="G1999">
        <v>18.3</v>
      </c>
    </row>
    <row r="2000" spans="1:7" x14ac:dyDescent="0.3">
      <c r="A2000" s="1">
        <v>54</v>
      </c>
      <c r="B2000" s="5">
        <v>42587</v>
      </c>
      <c r="G2000">
        <v>26.7</v>
      </c>
    </row>
    <row r="2001" spans="1:7" x14ac:dyDescent="0.3">
      <c r="A2001" s="1">
        <v>54</v>
      </c>
      <c r="B2001" s="5">
        <v>42590</v>
      </c>
      <c r="G2001">
        <v>15</v>
      </c>
    </row>
    <row r="2002" spans="1:7" x14ac:dyDescent="0.3">
      <c r="A2002" s="1">
        <v>54</v>
      </c>
      <c r="B2002" s="5">
        <v>42592</v>
      </c>
      <c r="G2002">
        <v>13.3</v>
      </c>
    </row>
    <row r="2003" spans="1:7" x14ac:dyDescent="0.3">
      <c r="A2003" s="1">
        <v>54</v>
      </c>
      <c r="B2003" s="5">
        <v>42594</v>
      </c>
      <c r="G2003">
        <v>21.7</v>
      </c>
    </row>
    <row r="2004" spans="1:7" x14ac:dyDescent="0.3">
      <c r="A2004" s="1">
        <v>54</v>
      </c>
      <c r="B2004" s="5">
        <v>42598</v>
      </c>
      <c r="G2004">
        <v>20</v>
      </c>
    </row>
    <row r="2005" spans="1:7" x14ac:dyDescent="0.3">
      <c r="A2005" s="1">
        <v>54</v>
      </c>
      <c r="B2005" s="5">
        <v>42601</v>
      </c>
      <c r="G2005">
        <v>16.7</v>
      </c>
    </row>
    <row r="2006" spans="1:7" x14ac:dyDescent="0.3">
      <c r="A2006" s="1">
        <v>54</v>
      </c>
      <c r="B2006" s="5">
        <v>42604</v>
      </c>
      <c r="G2006">
        <v>20</v>
      </c>
    </row>
    <row r="2007" spans="1:7" x14ac:dyDescent="0.3">
      <c r="A2007" s="1">
        <v>55</v>
      </c>
      <c r="B2007" s="5">
        <v>42482</v>
      </c>
      <c r="G2007">
        <v>14</v>
      </c>
    </row>
    <row r="2008" spans="1:7" x14ac:dyDescent="0.3">
      <c r="A2008" s="1">
        <v>55</v>
      </c>
      <c r="B2008" s="5">
        <v>42488</v>
      </c>
      <c r="G2008">
        <v>11.8</v>
      </c>
    </row>
    <row r="2009" spans="1:7" x14ac:dyDescent="0.3">
      <c r="A2009" s="1">
        <v>55</v>
      </c>
      <c r="B2009" s="5">
        <v>42494</v>
      </c>
      <c r="G2009">
        <v>5.4</v>
      </c>
    </row>
    <row r="2010" spans="1:7" x14ac:dyDescent="0.3">
      <c r="A2010" s="1">
        <v>55</v>
      </c>
      <c r="B2010" s="5">
        <v>42510</v>
      </c>
      <c r="G2010">
        <v>9.1</v>
      </c>
    </row>
    <row r="2011" spans="1:7" x14ac:dyDescent="0.3">
      <c r="A2011" s="1">
        <v>55</v>
      </c>
      <c r="B2011" s="5">
        <v>42514</v>
      </c>
      <c r="G2011">
        <v>10.9</v>
      </c>
    </row>
    <row r="2012" spans="1:7" x14ac:dyDescent="0.3">
      <c r="A2012" s="1">
        <v>55</v>
      </c>
      <c r="B2012" s="5">
        <v>42517</v>
      </c>
      <c r="G2012">
        <v>6.7</v>
      </c>
    </row>
    <row r="2013" spans="1:7" x14ac:dyDescent="0.3">
      <c r="A2013" s="1">
        <v>55</v>
      </c>
      <c r="B2013" s="5">
        <v>42522</v>
      </c>
      <c r="G2013">
        <v>10.8</v>
      </c>
    </row>
    <row r="2014" spans="1:7" x14ac:dyDescent="0.3">
      <c r="A2014" s="1">
        <v>55</v>
      </c>
      <c r="B2014" s="5">
        <v>42527</v>
      </c>
      <c r="G2014">
        <v>12.5</v>
      </c>
    </row>
    <row r="2015" spans="1:7" x14ac:dyDescent="0.3">
      <c r="A2015" s="1">
        <v>55</v>
      </c>
      <c r="B2015" s="5">
        <v>42531</v>
      </c>
      <c r="G2015">
        <v>14.2</v>
      </c>
    </row>
    <row r="2016" spans="1:7" x14ac:dyDescent="0.3">
      <c r="A2016" s="1">
        <v>55</v>
      </c>
      <c r="B2016" s="5">
        <v>42534</v>
      </c>
      <c r="G2016">
        <v>15</v>
      </c>
    </row>
    <row r="2017" spans="1:7" x14ac:dyDescent="0.3">
      <c r="A2017" s="1">
        <v>55</v>
      </c>
      <c r="B2017" s="5">
        <v>42538</v>
      </c>
      <c r="G2017">
        <v>21.6</v>
      </c>
    </row>
    <row r="2018" spans="1:7" x14ac:dyDescent="0.3">
      <c r="A2018" s="1">
        <v>55</v>
      </c>
      <c r="B2018" s="5">
        <v>42545</v>
      </c>
      <c r="G2018">
        <v>20</v>
      </c>
    </row>
    <row r="2019" spans="1:7" x14ac:dyDescent="0.3">
      <c r="A2019" s="1">
        <v>55</v>
      </c>
      <c r="B2019" s="5">
        <v>42548</v>
      </c>
      <c r="G2019">
        <v>18.3</v>
      </c>
    </row>
    <row r="2020" spans="1:7" x14ac:dyDescent="0.3">
      <c r="A2020" s="1">
        <v>55</v>
      </c>
      <c r="B2020" s="5">
        <v>42552</v>
      </c>
      <c r="G2020">
        <v>22.5</v>
      </c>
    </row>
    <row r="2021" spans="1:7" x14ac:dyDescent="0.3">
      <c r="A2021" s="1">
        <v>55</v>
      </c>
      <c r="B2021" s="5">
        <v>42555</v>
      </c>
      <c r="G2021">
        <v>23.3</v>
      </c>
    </row>
    <row r="2022" spans="1:7" x14ac:dyDescent="0.3">
      <c r="A2022" s="1">
        <v>55</v>
      </c>
      <c r="B2022" s="5">
        <v>42557</v>
      </c>
      <c r="G2022">
        <v>13.3</v>
      </c>
    </row>
    <row r="2023" spans="1:7" x14ac:dyDescent="0.3">
      <c r="A2023" s="1">
        <v>55</v>
      </c>
      <c r="B2023" s="5">
        <v>42559</v>
      </c>
      <c r="G2023">
        <v>15</v>
      </c>
    </row>
    <row r="2024" spans="1:7" x14ac:dyDescent="0.3">
      <c r="A2024" s="1">
        <v>55</v>
      </c>
      <c r="B2024" s="5">
        <v>42562</v>
      </c>
      <c r="G2024">
        <v>20.8</v>
      </c>
    </row>
    <row r="2025" spans="1:7" x14ac:dyDescent="0.3">
      <c r="A2025" s="1">
        <v>55</v>
      </c>
      <c r="B2025" s="5">
        <v>42564</v>
      </c>
      <c r="G2025">
        <v>15.8</v>
      </c>
    </row>
    <row r="2026" spans="1:7" x14ac:dyDescent="0.3">
      <c r="A2026" s="1">
        <v>55</v>
      </c>
      <c r="B2026" s="5">
        <v>42566</v>
      </c>
      <c r="G2026">
        <v>15</v>
      </c>
    </row>
    <row r="2027" spans="1:7" x14ac:dyDescent="0.3">
      <c r="A2027" s="1">
        <v>55</v>
      </c>
      <c r="B2027" s="5">
        <v>42569</v>
      </c>
      <c r="G2027">
        <v>19.2</v>
      </c>
    </row>
    <row r="2028" spans="1:7" x14ac:dyDescent="0.3">
      <c r="A2028" s="1">
        <v>55</v>
      </c>
      <c r="B2028" s="5">
        <v>42571</v>
      </c>
      <c r="G2028">
        <v>18.3</v>
      </c>
    </row>
    <row r="2029" spans="1:7" x14ac:dyDescent="0.3">
      <c r="A2029" s="1">
        <v>55</v>
      </c>
      <c r="B2029" s="5">
        <v>42573</v>
      </c>
      <c r="G2029">
        <v>16.7</v>
      </c>
    </row>
    <row r="2030" spans="1:7" x14ac:dyDescent="0.3">
      <c r="A2030" s="1">
        <v>55</v>
      </c>
      <c r="B2030" s="5">
        <v>42576</v>
      </c>
      <c r="G2030">
        <v>18.3</v>
      </c>
    </row>
    <row r="2031" spans="1:7" x14ac:dyDescent="0.3">
      <c r="A2031" s="1">
        <v>55</v>
      </c>
      <c r="B2031" s="5">
        <v>42578</v>
      </c>
      <c r="G2031">
        <v>15.8</v>
      </c>
    </row>
    <row r="2032" spans="1:7" x14ac:dyDescent="0.3">
      <c r="A2032" s="1">
        <v>55</v>
      </c>
      <c r="B2032" s="5">
        <v>42580</v>
      </c>
      <c r="G2032">
        <v>15.8</v>
      </c>
    </row>
    <row r="2033" spans="1:7" x14ac:dyDescent="0.3">
      <c r="A2033" s="1">
        <v>55</v>
      </c>
      <c r="B2033" s="5">
        <v>42583</v>
      </c>
      <c r="G2033">
        <v>22.5</v>
      </c>
    </row>
    <row r="2034" spans="1:7" x14ac:dyDescent="0.3">
      <c r="A2034" s="1">
        <v>55</v>
      </c>
      <c r="B2034" s="5">
        <v>42585</v>
      </c>
      <c r="G2034">
        <v>14.2</v>
      </c>
    </row>
    <row r="2035" spans="1:7" x14ac:dyDescent="0.3">
      <c r="A2035" s="1">
        <v>55</v>
      </c>
      <c r="B2035" s="5">
        <v>42587</v>
      </c>
      <c r="G2035">
        <v>18.3</v>
      </c>
    </row>
    <row r="2036" spans="1:7" x14ac:dyDescent="0.3">
      <c r="A2036" s="1">
        <v>55</v>
      </c>
      <c r="B2036" s="5">
        <v>42590</v>
      </c>
      <c r="G2036">
        <v>18.3</v>
      </c>
    </row>
    <row r="2037" spans="1:7" x14ac:dyDescent="0.3">
      <c r="A2037" s="1">
        <v>55</v>
      </c>
      <c r="B2037" s="5">
        <v>42592</v>
      </c>
      <c r="G2037">
        <v>13.3</v>
      </c>
    </row>
    <row r="2038" spans="1:7" x14ac:dyDescent="0.3">
      <c r="A2038" s="1">
        <v>55</v>
      </c>
      <c r="B2038" s="5">
        <v>42594</v>
      </c>
      <c r="G2038">
        <v>21.7</v>
      </c>
    </row>
    <row r="2039" spans="1:7" x14ac:dyDescent="0.3">
      <c r="A2039" s="1">
        <v>55</v>
      </c>
      <c r="B2039" s="5">
        <v>42598</v>
      </c>
      <c r="G2039">
        <v>20</v>
      </c>
    </row>
    <row r="2040" spans="1:7" x14ac:dyDescent="0.3">
      <c r="A2040" s="1">
        <v>55</v>
      </c>
      <c r="B2040" s="5">
        <v>42601</v>
      </c>
      <c r="G2040">
        <v>16.7</v>
      </c>
    </row>
    <row r="2041" spans="1:7" x14ac:dyDescent="0.3">
      <c r="A2041" s="1">
        <v>55</v>
      </c>
      <c r="B2041" s="5">
        <v>42604</v>
      </c>
      <c r="G2041">
        <v>20</v>
      </c>
    </row>
    <row r="2042" spans="1:7" x14ac:dyDescent="0.3">
      <c r="A2042" s="1">
        <v>56</v>
      </c>
      <c r="B2042" s="5">
        <v>42510</v>
      </c>
      <c r="G2042">
        <v>18.2</v>
      </c>
    </row>
    <row r="2043" spans="1:7" x14ac:dyDescent="0.3">
      <c r="A2043" s="1">
        <v>56</v>
      </c>
      <c r="B2043" s="5">
        <v>42514</v>
      </c>
      <c r="G2043">
        <v>8.1999999999999993</v>
      </c>
    </row>
    <row r="2044" spans="1:7" x14ac:dyDescent="0.3">
      <c r="A2044" s="1">
        <v>56</v>
      </c>
      <c r="B2044" s="5">
        <v>42517</v>
      </c>
      <c r="G2044">
        <v>14.5</v>
      </c>
    </row>
    <row r="2045" spans="1:7" x14ac:dyDescent="0.3">
      <c r="A2045" s="1">
        <v>56</v>
      </c>
      <c r="B2045" s="5">
        <v>42520</v>
      </c>
      <c r="G2045">
        <v>3.6</v>
      </c>
    </row>
    <row r="2046" spans="1:7" x14ac:dyDescent="0.3">
      <c r="A2046" s="1">
        <v>56</v>
      </c>
      <c r="B2046" s="5">
        <v>42522</v>
      </c>
      <c r="G2046">
        <v>5.4</v>
      </c>
    </row>
    <row r="2047" spans="1:7" x14ac:dyDescent="0.3">
      <c r="A2047" s="1">
        <v>56</v>
      </c>
      <c r="B2047" s="5">
        <v>42524</v>
      </c>
      <c r="G2047">
        <v>9.1</v>
      </c>
    </row>
    <row r="2048" spans="1:7" x14ac:dyDescent="0.3">
      <c r="A2048" s="1">
        <v>56</v>
      </c>
      <c r="B2048" s="5">
        <v>42527</v>
      </c>
      <c r="G2048">
        <v>5</v>
      </c>
    </row>
    <row r="2049" spans="1:7" x14ac:dyDescent="0.3">
      <c r="A2049" s="1">
        <v>56</v>
      </c>
      <c r="B2049" s="5">
        <v>42531</v>
      </c>
      <c r="G2049">
        <v>8.3000000000000007</v>
      </c>
    </row>
    <row r="2050" spans="1:7" x14ac:dyDescent="0.3">
      <c r="A2050" s="1">
        <v>56</v>
      </c>
      <c r="B2050" s="5">
        <v>42534</v>
      </c>
      <c r="G2050">
        <v>8.3000000000000007</v>
      </c>
    </row>
    <row r="2051" spans="1:7" x14ac:dyDescent="0.3">
      <c r="A2051" s="1">
        <v>56</v>
      </c>
      <c r="B2051" s="5">
        <v>42538</v>
      </c>
      <c r="G2051">
        <v>11.7</v>
      </c>
    </row>
    <row r="2052" spans="1:7" x14ac:dyDescent="0.3">
      <c r="A2052" s="1">
        <v>56</v>
      </c>
      <c r="B2052" s="5">
        <v>42545</v>
      </c>
      <c r="G2052">
        <v>16.7</v>
      </c>
    </row>
    <row r="2053" spans="1:7" x14ac:dyDescent="0.3">
      <c r="A2053" s="1">
        <v>56</v>
      </c>
      <c r="B2053" s="5">
        <v>42548</v>
      </c>
      <c r="G2053">
        <v>15</v>
      </c>
    </row>
    <row r="2054" spans="1:7" x14ac:dyDescent="0.3">
      <c r="A2054" s="1">
        <v>56</v>
      </c>
      <c r="B2054" s="5">
        <v>42552</v>
      </c>
      <c r="G2054">
        <v>18.3</v>
      </c>
    </row>
    <row r="2055" spans="1:7" x14ac:dyDescent="0.3">
      <c r="A2055" s="1">
        <v>56</v>
      </c>
      <c r="B2055" s="5">
        <v>42555</v>
      </c>
      <c r="G2055">
        <v>20</v>
      </c>
    </row>
    <row r="2056" spans="1:7" x14ac:dyDescent="0.3">
      <c r="A2056" s="1">
        <v>56</v>
      </c>
      <c r="B2056" s="5">
        <v>42559</v>
      </c>
      <c r="G2056">
        <v>13.5</v>
      </c>
    </row>
    <row r="2057" spans="1:7" x14ac:dyDescent="0.3">
      <c r="A2057" s="1">
        <v>56</v>
      </c>
      <c r="B2057" s="5">
        <v>42562</v>
      </c>
      <c r="G2057">
        <v>17.5</v>
      </c>
    </row>
    <row r="2058" spans="1:7" x14ac:dyDescent="0.3">
      <c r="A2058" s="1">
        <v>56</v>
      </c>
      <c r="B2058" s="5">
        <v>42564</v>
      </c>
      <c r="G2058">
        <v>13.3</v>
      </c>
    </row>
    <row r="2059" spans="1:7" x14ac:dyDescent="0.3">
      <c r="A2059" s="1">
        <v>56</v>
      </c>
      <c r="B2059" s="5">
        <v>42566</v>
      </c>
      <c r="G2059">
        <v>15</v>
      </c>
    </row>
    <row r="2060" spans="1:7" x14ac:dyDescent="0.3">
      <c r="A2060" s="1">
        <v>56</v>
      </c>
      <c r="B2060" s="5">
        <v>42569</v>
      </c>
      <c r="G2060">
        <v>19.2</v>
      </c>
    </row>
    <row r="2061" spans="1:7" x14ac:dyDescent="0.3">
      <c r="A2061" s="1">
        <v>56</v>
      </c>
      <c r="B2061" s="5">
        <v>42571</v>
      </c>
      <c r="G2061">
        <v>18.3</v>
      </c>
    </row>
    <row r="2062" spans="1:7" x14ac:dyDescent="0.3">
      <c r="A2062" s="1">
        <v>56</v>
      </c>
      <c r="B2062" s="5">
        <v>42573</v>
      </c>
      <c r="G2062">
        <v>16.7</v>
      </c>
    </row>
    <row r="2063" spans="1:7" x14ac:dyDescent="0.3">
      <c r="A2063" s="1">
        <v>56</v>
      </c>
      <c r="B2063" s="5">
        <v>42576</v>
      </c>
      <c r="G2063">
        <v>18.3</v>
      </c>
    </row>
    <row r="2064" spans="1:7" x14ac:dyDescent="0.3">
      <c r="A2064" s="1">
        <v>56</v>
      </c>
      <c r="B2064" s="5">
        <v>42578</v>
      </c>
      <c r="G2064">
        <v>15.8</v>
      </c>
    </row>
    <row r="2065" spans="1:7" x14ac:dyDescent="0.3">
      <c r="A2065" s="1">
        <v>56</v>
      </c>
      <c r="B2065" s="5">
        <v>42580</v>
      </c>
      <c r="G2065">
        <v>15.8</v>
      </c>
    </row>
    <row r="2066" spans="1:7" x14ac:dyDescent="0.3">
      <c r="A2066" s="1">
        <v>56</v>
      </c>
      <c r="B2066" s="5">
        <v>42583</v>
      </c>
      <c r="G2066">
        <v>22.5</v>
      </c>
    </row>
    <row r="2067" spans="1:7" x14ac:dyDescent="0.3">
      <c r="A2067" s="1">
        <v>56</v>
      </c>
      <c r="B2067" s="5">
        <v>42585</v>
      </c>
      <c r="G2067">
        <v>14.2</v>
      </c>
    </row>
    <row r="2068" spans="1:7" x14ac:dyDescent="0.3">
      <c r="A2068" s="1">
        <v>56</v>
      </c>
      <c r="B2068" s="5">
        <v>42587</v>
      </c>
      <c r="G2068">
        <v>18.3</v>
      </c>
    </row>
    <row r="2069" spans="1:7" x14ac:dyDescent="0.3">
      <c r="A2069" s="1">
        <v>56</v>
      </c>
      <c r="B2069" s="5">
        <v>42590</v>
      </c>
      <c r="G2069">
        <v>18.3</v>
      </c>
    </row>
    <row r="2070" spans="1:7" x14ac:dyDescent="0.3">
      <c r="A2070" s="1">
        <v>56</v>
      </c>
      <c r="B2070" s="5">
        <v>42592</v>
      </c>
      <c r="G2070">
        <v>13.3</v>
      </c>
    </row>
    <row r="2071" spans="1:7" x14ac:dyDescent="0.3">
      <c r="A2071" s="1">
        <v>56</v>
      </c>
      <c r="B2071" s="5">
        <v>42594</v>
      </c>
      <c r="G2071">
        <v>21.7</v>
      </c>
    </row>
    <row r="2072" spans="1:7" x14ac:dyDescent="0.3">
      <c r="A2072" s="1">
        <v>56</v>
      </c>
      <c r="B2072" s="5">
        <v>42598</v>
      </c>
      <c r="G2072">
        <v>20</v>
      </c>
    </row>
    <row r="2073" spans="1:7" x14ac:dyDescent="0.3">
      <c r="A2073" s="1">
        <v>56</v>
      </c>
      <c r="B2073" s="5">
        <v>42601</v>
      </c>
      <c r="G2073">
        <v>16.7</v>
      </c>
    </row>
    <row r="2074" spans="1:7" x14ac:dyDescent="0.3">
      <c r="A2074" s="1">
        <v>56</v>
      </c>
      <c r="B2074" s="5">
        <v>42604</v>
      </c>
      <c r="G2074">
        <v>20</v>
      </c>
    </row>
    <row r="2075" spans="1:7" x14ac:dyDescent="0.3">
      <c r="A2075" s="1">
        <v>57</v>
      </c>
      <c r="B2075" s="5">
        <v>42545</v>
      </c>
      <c r="G2075">
        <v>22.7</v>
      </c>
    </row>
    <row r="2076" spans="1:7" x14ac:dyDescent="0.3">
      <c r="A2076" s="1">
        <v>57</v>
      </c>
      <c r="B2076" s="5">
        <v>42548</v>
      </c>
      <c r="G2076">
        <v>5.4</v>
      </c>
    </row>
    <row r="2077" spans="1:7" x14ac:dyDescent="0.3">
      <c r="A2077" s="1">
        <v>57</v>
      </c>
      <c r="B2077" s="5">
        <v>42555</v>
      </c>
      <c r="G2077">
        <v>9.1</v>
      </c>
    </row>
    <row r="2078" spans="1:7" x14ac:dyDescent="0.3">
      <c r="A2078" s="1">
        <v>57</v>
      </c>
      <c r="B2078" s="5">
        <v>42559</v>
      </c>
      <c r="G2078">
        <v>10</v>
      </c>
    </row>
    <row r="2079" spans="1:7" x14ac:dyDescent="0.3">
      <c r="A2079" s="1">
        <v>57</v>
      </c>
      <c r="B2079" s="5">
        <v>42563</v>
      </c>
      <c r="G2079">
        <v>10</v>
      </c>
    </row>
    <row r="2080" spans="1:7" x14ac:dyDescent="0.3">
      <c r="A2080" s="1">
        <v>57</v>
      </c>
      <c r="B2080" s="5">
        <v>42566</v>
      </c>
      <c r="G2080">
        <v>11.6</v>
      </c>
    </row>
    <row r="2081" spans="1:7" x14ac:dyDescent="0.3">
      <c r="A2081" s="1">
        <v>57</v>
      </c>
      <c r="B2081" s="5">
        <v>42569</v>
      </c>
      <c r="G2081">
        <v>12.7</v>
      </c>
    </row>
    <row r="2082" spans="1:7" x14ac:dyDescent="0.3">
      <c r="A2082" s="1">
        <v>57</v>
      </c>
      <c r="B2082" s="5">
        <v>42571</v>
      </c>
      <c r="G2082">
        <v>12.5</v>
      </c>
    </row>
    <row r="2083" spans="1:7" x14ac:dyDescent="0.3">
      <c r="A2083" s="1">
        <v>57</v>
      </c>
      <c r="B2083" s="5">
        <v>42573</v>
      </c>
      <c r="G2083">
        <v>11.7</v>
      </c>
    </row>
    <row r="2084" spans="1:7" x14ac:dyDescent="0.3">
      <c r="A2084" s="1">
        <v>57</v>
      </c>
      <c r="B2084" s="5">
        <v>42576</v>
      </c>
      <c r="G2084">
        <v>15</v>
      </c>
    </row>
    <row r="2085" spans="1:7" x14ac:dyDescent="0.3">
      <c r="A2085" s="1">
        <v>57</v>
      </c>
      <c r="B2085" s="5">
        <v>42578</v>
      </c>
      <c r="G2085">
        <v>13.3</v>
      </c>
    </row>
    <row r="2086" spans="1:7" x14ac:dyDescent="0.3">
      <c r="A2086" s="1">
        <v>57</v>
      </c>
      <c r="B2086" s="5">
        <v>42580</v>
      </c>
      <c r="G2086">
        <v>13.3</v>
      </c>
    </row>
    <row r="2087" spans="1:7" x14ac:dyDescent="0.3">
      <c r="A2087" s="1">
        <v>57</v>
      </c>
      <c r="B2087" s="5">
        <v>42583</v>
      </c>
      <c r="G2087">
        <v>18.3</v>
      </c>
    </row>
    <row r="2088" spans="1:7" x14ac:dyDescent="0.3">
      <c r="A2088" s="1">
        <v>57</v>
      </c>
      <c r="B2088" s="5">
        <v>42587</v>
      </c>
      <c r="G2088">
        <v>26.7</v>
      </c>
    </row>
    <row r="2089" spans="1:7" x14ac:dyDescent="0.3">
      <c r="A2089" s="1">
        <v>57</v>
      </c>
      <c r="B2089" s="5">
        <v>42590</v>
      </c>
      <c r="G2089">
        <v>15</v>
      </c>
    </row>
    <row r="2090" spans="1:7" x14ac:dyDescent="0.3">
      <c r="A2090" s="1">
        <v>57</v>
      </c>
      <c r="B2090" s="5">
        <v>42592</v>
      </c>
      <c r="G2090">
        <v>13.3</v>
      </c>
    </row>
    <row r="2091" spans="1:7" x14ac:dyDescent="0.3">
      <c r="A2091" s="1">
        <v>57</v>
      </c>
      <c r="B2091" s="5">
        <v>42594</v>
      </c>
      <c r="G2091">
        <v>21.7</v>
      </c>
    </row>
    <row r="2092" spans="1:7" x14ac:dyDescent="0.3">
      <c r="A2092" s="1">
        <v>57</v>
      </c>
      <c r="B2092" s="5">
        <v>42598</v>
      </c>
      <c r="G2092">
        <v>20</v>
      </c>
    </row>
    <row r="2093" spans="1:7" x14ac:dyDescent="0.3">
      <c r="A2093" s="1">
        <v>57</v>
      </c>
      <c r="B2093" s="5">
        <v>42601</v>
      </c>
      <c r="G2093">
        <v>16.7</v>
      </c>
    </row>
    <row r="2094" spans="1:7" x14ac:dyDescent="0.3">
      <c r="A2094" s="1">
        <v>57</v>
      </c>
      <c r="B2094" s="5">
        <v>42604</v>
      </c>
      <c r="G2094">
        <v>20</v>
      </c>
    </row>
    <row r="2095" spans="1:7" x14ac:dyDescent="0.3">
      <c r="A2095" s="1">
        <v>58</v>
      </c>
      <c r="B2095" s="5">
        <v>42482</v>
      </c>
      <c r="G2095">
        <v>14</v>
      </c>
    </row>
    <row r="2096" spans="1:7" x14ac:dyDescent="0.3">
      <c r="A2096" s="1">
        <v>58</v>
      </c>
      <c r="B2096" s="5">
        <v>42488</v>
      </c>
      <c r="G2096">
        <v>11.8</v>
      </c>
    </row>
    <row r="2097" spans="1:7" x14ac:dyDescent="0.3">
      <c r="A2097" s="1">
        <v>58</v>
      </c>
      <c r="B2097" s="5">
        <v>42494</v>
      </c>
      <c r="G2097">
        <v>5.4</v>
      </c>
    </row>
    <row r="2098" spans="1:7" x14ac:dyDescent="0.3">
      <c r="A2098" s="1">
        <v>58</v>
      </c>
      <c r="B2098" s="5">
        <v>42510</v>
      </c>
      <c r="G2098">
        <v>9.1</v>
      </c>
    </row>
    <row r="2099" spans="1:7" x14ac:dyDescent="0.3">
      <c r="A2099" s="1">
        <v>58</v>
      </c>
      <c r="B2099" s="5">
        <v>42514</v>
      </c>
      <c r="G2099">
        <v>10.9</v>
      </c>
    </row>
    <row r="2100" spans="1:7" x14ac:dyDescent="0.3">
      <c r="A2100" s="1">
        <v>58</v>
      </c>
      <c r="B2100" s="5">
        <v>42517</v>
      </c>
      <c r="G2100">
        <v>6.7</v>
      </c>
    </row>
    <row r="2101" spans="1:7" x14ac:dyDescent="0.3">
      <c r="A2101" s="1">
        <v>58</v>
      </c>
      <c r="B2101" s="5">
        <v>42522</v>
      </c>
      <c r="G2101">
        <v>10.8</v>
      </c>
    </row>
    <row r="2102" spans="1:7" x14ac:dyDescent="0.3">
      <c r="A2102" s="1">
        <v>58</v>
      </c>
      <c r="B2102" s="5">
        <v>42527</v>
      </c>
      <c r="G2102">
        <v>12.5</v>
      </c>
    </row>
    <row r="2103" spans="1:7" x14ac:dyDescent="0.3">
      <c r="A2103" s="1">
        <v>58</v>
      </c>
      <c r="B2103" s="5">
        <v>42531</v>
      </c>
      <c r="G2103">
        <v>14.2</v>
      </c>
    </row>
    <row r="2104" spans="1:7" x14ac:dyDescent="0.3">
      <c r="A2104" s="1">
        <v>58</v>
      </c>
      <c r="B2104" s="5">
        <v>42534</v>
      </c>
      <c r="G2104">
        <v>15</v>
      </c>
    </row>
    <row r="2105" spans="1:7" x14ac:dyDescent="0.3">
      <c r="A2105" s="1">
        <v>58</v>
      </c>
      <c r="B2105" s="5">
        <v>42538</v>
      </c>
      <c r="G2105">
        <v>21.6</v>
      </c>
    </row>
    <row r="2106" spans="1:7" x14ac:dyDescent="0.3">
      <c r="A2106" s="1">
        <v>58</v>
      </c>
      <c r="B2106" s="5">
        <v>42545</v>
      </c>
      <c r="G2106">
        <v>20</v>
      </c>
    </row>
    <row r="2107" spans="1:7" x14ac:dyDescent="0.3">
      <c r="A2107" s="1">
        <v>58</v>
      </c>
      <c r="B2107" s="5">
        <v>42548</v>
      </c>
      <c r="G2107">
        <v>18.3</v>
      </c>
    </row>
    <row r="2108" spans="1:7" x14ac:dyDescent="0.3">
      <c r="A2108" s="1">
        <v>58</v>
      </c>
      <c r="B2108" s="5">
        <v>42552</v>
      </c>
      <c r="G2108">
        <v>22.5</v>
      </c>
    </row>
    <row r="2109" spans="1:7" x14ac:dyDescent="0.3">
      <c r="A2109" s="1">
        <v>58</v>
      </c>
      <c r="B2109" s="5">
        <v>42555</v>
      </c>
      <c r="G2109">
        <v>23.3</v>
      </c>
    </row>
    <row r="2110" spans="1:7" x14ac:dyDescent="0.3">
      <c r="A2110" s="1">
        <v>58</v>
      </c>
      <c r="B2110" s="5">
        <v>42557</v>
      </c>
      <c r="G2110">
        <v>13.3</v>
      </c>
    </row>
    <row r="2111" spans="1:7" x14ac:dyDescent="0.3">
      <c r="A2111" s="1">
        <v>58</v>
      </c>
      <c r="B2111" s="5">
        <v>42559</v>
      </c>
      <c r="G2111">
        <v>15</v>
      </c>
    </row>
    <row r="2112" spans="1:7" x14ac:dyDescent="0.3">
      <c r="A2112" s="1">
        <v>58</v>
      </c>
      <c r="B2112" s="5">
        <v>42562</v>
      </c>
      <c r="G2112">
        <v>20.8</v>
      </c>
    </row>
    <row r="2113" spans="1:7" x14ac:dyDescent="0.3">
      <c r="A2113" s="1">
        <v>58</v>
      </c>
      <c r="B2113" s="5">
        <v>42564</v>
      </c>
      <c r="G2113">
        <v>15.8</v>
      </c>
    </row>
    <row r="2114" spans="1:7" x14ac:dyDescent="0.3">
      <c r="A2114" s="1">
        <v>58</v>
      </c>
      <c r="B2114" s="5">
        <v>42566</v>
      </c>
      <c r="G2114">
        <v>15</v>
      </c>
    </row>
    <row r="2115" spans="1:7" x14ac:dyDescent="0.3">
      <c r="A2115" s="1">
        <v>58</v>
      </c>
      <c r="B2115" s="5">
        <v>42569</v>
      </c>
      <c r="G2115">
        <v>19.2</v>
      </c>
    </row>
    <row r="2116" spans="1:7" x14ac:dyDescent="0.3">
      <c r="A2116" s="1">
        <v>58</v>
      </c>
      <c r="B2116" s="5">
        <v>42571</v>
      </c>
      <c r="G2116">
        <v>18.3</v>
      </c>
    </row>
    <row r="2117" spans="1:7" x14ac:dyDescent="0.3">
      <c r="A2117" s="1">
        <v>58</v>
      </c>
      <c r="B2117" s="5">
        <v>42573</v>
      </c>
      <c r="G2117">
        <v>16.7</v>
      </c>
    </row>
    <row r="2118" spans="1:7" x14ac:dyDescent="0.3">
      <c r="A2118" s="1">
        <v>58</v>
      </c>
      <c r="B2118" s="5">
        <v>42576</v>
      </c>
      <c r="G2118">
        <v>18.3</v>
      </c>
    </row>
    <row r="2119" spans="1:7" x14ac:dyDescent="0.3">
      <c r="A2119" s="1">
        <v>58</v>
      </c>
      <c r="B2119" s="5">
        <v>42578</v>
      </c>
      <c r="G2119">
        <v>15.8</v>
      </c>
    </row>
    <row r="2120" spans="1:7" x14ac:dyDescent="0.3">
      <c r="A2120" s="1">
        <v>58</v>
      </c>
      <c r="B2120" s="5">
        <v>42580</v>
      </c>
      <c r="G2120">
        <v>15.8</v>
      </c>
    </row>
    <row r="2121" spans="1:7" x14ac:dyDescent="0.3">
      <c r="A2121" s="1">
        <v>58</v>
      </c>
      <c r="B2121" s="5">
        <v>42583</v>
      </c>
      <c r="G2121">
        <v>22.5</v>
      </c>
    </row>
    <row r="2122" spans="1:7" x14ac:dyDescent="0.3">
      <c r="A2122" s="1">
        <v>58</v>
      </c>
      <c r="B2122" s="5">
        <v>42585</v>
      </c>
      <c r="G2122">
        <v>14.2</v>
      </c>
    </row>
    <row r="2123" spans="1:7" x14ac:dyDescent="0.3">
      <c r="A2123" s="1">
        <v>58</v>
      </c>
      <c r="B2123" s="5">
        <v>42587</v>
      </c>
      <c r="G2123">
        <v>18.3</v>
      </c>
    </row>
    <row r="2124" spans="1:7" x14ac:dyDescent="0.3">
      <c r="A2124" s="1">
        <v>58</v>
      </c>
      <c r="B2124" s="5">
        <v>42590</v>
      </c>
      <c r="G2124">
        <v>18.3</v>
      </c>
    </row>
    <row r="2125" spans="1:7" x14ac:dyDescent="0.3">
      <c r="A2125" s="1">
        <v>58</v>
      </c>
      <c r="B2125" s="5">
        <v>42592</v>
      </c>
      <c r="G2125">
        <v>13.3</v>
      </c>
    </row>
    <row r="2126" spans="1:7" x14ac:dyDescent="0.3">
      <c r="A2126" s="1">
        <v>58</v>
      </c>
      <c r="B2126" s="5">
        <v>42594</v>
      </c>
      <c r="G2126">
        <v>21.7</v>
      </c>
    </row>
    <row r="2127" spans="1:7" x14ac:dyDescent="0.3">
      <c r="A2127" s="1">
        <v>58</v>
      </c>
      <c r="B2127" s="5">
        <v>42598</v>
      </c>
      <c r="G2127">
        <v>20</v>
      </c>
    </row>
    <row r="2128" spans="1:7" x14ac:dyDescent="0.3">
      <c r="A2128" s="1">
        <v>58</v>
      </c>
      <c r="B2128" s="5">
        <v>42601</v>
      </c>
      <c r="G2128">
        <v>16.7</v>
      </c>
    </row>
    <row r="2129" spans="1:7" x14ac:dyDescent="0.3">
      <c r="A2129" s="1">
        <v>58</v>
      </c>
      <c r="B2129" s="5">
        <v>42604</v>
      </c>
      <c r="G2129">
        <v>20</v>
      </c>
    </row>
    <row r="2130" spans="1:7" x14ac:dyDescent="0.3">
      <c r="A2130" s="1">
        <v>59</v>
      </c>
      <c r="B2130" s="5">
        <v>42510</v>
      </c>
      <c r="G2130">
        <v>18.2</v>
      </c>
    </row>
    <row r="2131" spans="1:7" x14ac:dyDescent="0.3">
      <c r="A2131" s="1">
        <v>59</v>
      </c>
      <c r="B2131" s="5">
        <v>42514</v>
      </c>
      <c r="G2131">
        <v>8.1999999999999993</v>
      </c>
    </row>
    <row r="2132" spans="1:7" x14ac:dyDescent="0.3">
      <c r="A2132" s="1">
        <v>59</v>
      </c>
      <c r="B2132" s="5">
        <v>42517</v>
      </c>
      <c r="G2132">
        <v>14.5</v>
      </c>
    </row>
    <row r="2133" spans="1:7" x14ac:dyDescent="0.3">
      <c r="A2133" s="1">
        <v>59</v>
      </c>
      <c r="B2133" s="5">
        <v>42520</v>
      </c>
      <c r="G2133">
        <v>3.6</v>
      </c>
    </row>
    <row r="2134" spans="1:7" x14ac:dyDescent="0.3">
      <c r="A2134" s="1">
        <v>59</v>
      </c>
      <c r="B2134" s="5">
        <v>42522</v>
      </c>
      <c r="G2134">
        <v>5.4</v>
      </c>
    </row>
    <row r="2135" spans="1:7" x14ac:dyDescent="0.3">
      <c r="A2135" s="1">
        <v>59</v>
      </c>
      <c r="B2135" s="5">
        <v>42524</v>
      </c>
      <c r="G2135">
        <v>9.1</v>
      </c>
    </row>
    <row r="2136" spans="1:7" x14ac:dyDescent="0.3">
      <c r="A2136" s="1">
        <v>59</v>
      </c>
      <c r="B2136" s="5">
        <v>42527</v>
      </c>
      <c r="G2136">
        <v>5</v>
      </c>
    </row>
    <row r="2137" spans="1:7" x14ac:dyDescent="0.3">
      <c r="A2137" s="1">
        <v>59</v>
      </c>
      <c r="B2137" s="5">
        <v>42531</v>
      </c>
      <c r="G2137">
        <v>8.3000000000000007</v>
      </c>
    </row>
    <row r="2138" spans="1:7" x14ac:dyDescent="0.3">
      <c r="A2138" s="1">
        <v>59</v>
      </c>
      <c r="B2138" s="5">
        <v>42534</v>
      </c>
      <c r="G2138">
        <v>8.3000000000000007</v>
      </c>
    </row>
    <row r="2139" spans="1:7" x14ac:dyDescent="0.3">
      <c r="A2139" s="1">
        <v>59</v>
      </c>
      <c r="B2139" s="5">
        <v>42538</v>
      </c>
      <c r="G2139">
        <v>11.7</v>
      </c>
    </row>
    <row r="2140" spans="1:7" x14ac:dyDescent="0.3">
      <c r="A2140" s="1">
        <v>59</v>
      </c>
      <c r="B2140" s="5">
        <v>42545</v>
      </c>
      <c r="G2140">
        <v>16.7</v>
      </c>
    </row>
    <row r="2141" spans="1:7" x14ac:dyDescent="0.3">
      <c r="A2141" s="1">
        <v>59</v>
      </c>
      <c r="B2141" s="5">
        <v>42548</v>
      </c>
      <c r="G2141">
        <v>15</v>
      </c>
    </row>
    <row r="2142" spans="1:7" x14ac:dyDescent="0.3">
      <c r="A2142" s="1">
        <v>59</v>
      </c>
      <c r="B2142" s="5">
        <v>42552</v>
      </c>
      <c r="G2142">
        <v>18.3</v>
      </c>
    </row>
    <row r="2143" spans="1:7" x14ac:dyDescent="0.3">
      <c r="A2143" s="1">
        <v>59</v>
      </c>
      <c r="B2143" s="5">
        <v>42555</v>
      </c>
      <c r="G2143">
        <v>20</v>
      </c>
    </row>
    <row r="2144" spans="1:7" x14ac:dyDescent="0.3">
      <c r="A2144" s="1">
        <v>59</v>
      </c>
      <c r="B2144" s="5">
        <v>42559</v>
      </c>
      <c r="G2144">
        <v>13.5</v>
      </c>
    </row>
    <row r="2145" spans="1:7" x14ac:dyDescent="0.3">
      <c r="A2145" s="1">
        <v>59</v>
      </c>
      <c r="B2145" s="5">
        <v>42562</v>
      </c>
      <c r="G2145">
        <v>17.5</v>
      </c>
    </row>
    <row r="2146" spans="1:7" x14ac:dyDescent="0.3">
      <c r="A2146" s="1">
        <v>59</v>
      </c>
      <c r="B2146" s="5">
        <v>42564</v>
      </c>
      <c r="G2146">
        <v>13.3</v>
      </c>
    </row>
    <row r="2147" spans="1:7" x14ac:dyDescent="0.3">
      <c r="A2147" s="1">
        <v>59</v>
      </c>
      <c r="B2147" s="5">
        <v>42566</v>
      </c>
      <c r="G2147">
        <v>15</v>
      </c>
    </row>
    <row r="2148" spans="1:7" x14ac:dyDescent="0.3">
      <c r="A2148" s="1">
        <v>59</v>
      </c>
      <c r="B2148" s="5">
        <v>42569</v>
      </c>
      <c r="G2148">
        <v>19.2</v>
      </c>
    </row>
    <row r="2149" spans="1:7" x14ac:dyDescent="0.3">
      <c r="A2149" s="1">
        <v>59</v>
      </c>
      <c r="B2149" s="5">
        <v>42571</v>
      </c>
      <c r="G2149">
        <v>18.3</v>
      </c>
    </row>
    <row r="2150" spans="1:7" x14ac:dyDescent="0.3">
      <c r="A2150" s="1">
        <v>59</v>
      </c>
      <c r="B2150" s="5">
        <v>42573</v>
      </c>
      <c r="G2150">
        <v>16.7</v>
      </c>
    </row>
    <row r="2151" spans="1:7" x14ac:dyDescent="0.3">
      <c r="A2151" s="1">
        <v>59</v>
      </c>
      <c r="B2151" s="5">
        <v>42576</v>
      </c>
      <c r="G2151">
        <v>18.3</v>
      </c>
    </row>
    <row r="2152" spans="1:7" x14ac:dyDescent="0.3">
      <c r="A2152" s="1">
        <v>59</v>
      </c>
      <c r="B2152" s="5">
        <v>42578</v>
      </c>
      <c r="G2152">
        <v>15.8</v>
      </c>
    </row>
    <row r="2153" spans="1:7" x14ac:dyDescent="0.3">
      <c r="A2153" s="1">
        <v>59</v>
      </c>
      <c r="B2153" s="5">
        <v>42580</v>
      </c>
      <c r="G2153">
        <v>15.8</v>
      </c>
    </row>
    <row r="2154" spans="1:7" x14ac:dyDescent="0.3">
      <c r="A2154" s="1">
        <v>59</v>
      </c>
      <c r="B2154" s="5">
        <v>42583</v>
      </c>
      <c r="G2154">
        <v>22.5</v>
      </c>
    </row>
    <row r="2155" spans="1:7" x14ac:dyDescent="0.3">
      <c r="A2155" s="1">
        <v>59</v>
      </c>
      <c r="B2155" s="5">
        <v>42585</v>
      </c>
      <c r="G2155">
        <v>14.2</v>
      </c>
    </row>
    <row r="2156" spans="1:7" x14ac:dyDescent="0.3">
      <c r="A2156" s="1">
        <v>59</v>
      </c>
      <c r="B2156" s="5">
        <v>42587</v>
      </c>
      <c r="G2156">
        <v>18.3</v>
      </c>
    </row>
    <row r="2157" spans="1:7" x14ac:dyDescent="0.3">
      <c r="A2157" s="1">
        <v>59</v>
      </c>
      <c r="B2157" s="5">
        <v>42590</v>
      </c>
      <c r="G2157">
        <v>18.3</v>
      </c>
    </row>
    <row r="2158" spans="1:7" x14ac:dyDescent="0.3">
      <c r="A2158" s="1">
        <v>59</v>
      </c>
      <c r="B2158" s="5">
        <v>42592</v>
      </c>
      <c r="G2158">
        <v>13.3</v>
      </c>
    </row>
    <row r="2159" spans="1:7" x14ac:dyDescent="0.3">
      <c r="A2159" s="1">
        <v>59</v>
      </c>
      <c r="B2159" s="5">
        <v>42594</v>
      </c>
      <c r="G2159">
        <v>21.7</v>
      </c>
    </row>
    <row r="2160" spans="1:7" x14ac:dyDescent="0.3">
      <c r="A2160" s="1">
        <v>59</v>
      </c>
      <c r="B2160" s="5">
        <v>42598</v>
      </c>
      <c r="G2160">
        <v>20</v>
      </c>
    </row>
    <row r="2161" spans="1:7" x14ac:dyDescent="0.3">
      <c r="A2161" s="1">
        <v>59</v>
      </c>
      <c r="B2161" s="5">
        <v>42601</v>
      </c>
      <c r="G2161">
        <v>16.7</v>
      </c>
    </row>
    <row r="2162" spans="1:7" x14ac:dyDescent="0.3">
      <c r="A2162" s="1">
        <v>59</v>
      </c>
      <c r="B2162" s="5">
        <v>42604</v>
      </c>
      <c r="G2162">
        <v>20</v>
      </c>
    </row>
    <row r="2163" spans="1:7" x14ac:dyDescent="0.3">
      <c r="A2163" s="1">
        <v>60</v>
      </c>
      <c r="B2163" s="5">
        <v>42545</v>
      </c>
      <c r="G2163">
        <v>22.7</v>
      </c>
    </row>
    <row r="2164" spans="1:7" x14ac:dyDescent="0.3">
      <c r="A2164" s="1">
        <v>60</v>
      </c>
      <c r="B2164" s="5">
        <v>42548</v>
      </c>
      <c r="G2164">
        <v>5.4</v>
      </c>
    </row>
    <row r="2165" spans="1:7" x14ac:dyDescent="0.3">
      <c r="A2165" s="1">
        <v>60</v>
      </c>
      <c r="B2165" s="5">
        <v>42555</v>
      </c>
      <c r="G2165">
        <v>9.1</v>
      </c>
    </row>
    <row r="2166" spans="1:7" x14ac:dyDescent="0.3">
      <c r="A2166" s="1">
        <v>60</v>
      </c>
      <c r="B2166" s="5">
        <v>42559</v>
      </c>
      <c r="G2166">
        <v>10</v>
      </c>
    </row>
    <row r="2167" spans="1:7" x14ac:dyDescent="0.3">
      <c r="A2167" s="1">
        <v>60</v>
      </c>
      <c r="B2167" s="5">
        <v>42563</v>
      </c>
      <c r="G2167">
        <v>10</v>
      </c>
    </row>
    <row r="2168" spans="1:7" x14ac:dyDescent="0.3">
      <c r="A2168" s="1">
        <v>60</v>
      </c>
      <c r="B2168" s="5">
        <v>42566</v>
      </c>
      <c r="G2168">
        <v>11.6</v>
      </c>
    </row>
    <row r="2169" spans="1:7" x14ac:dyDescent="0.3">
      <c r="A2169" s="1">
        <v>60</v>
      </c>
      <c r="B2169" s="5">
        <v>42569</v>
      </c>
      <c r="G2169">
        <v>12.7</v>
      </c>
    </row>
    <row r="2170" spans="1:7" x14ac:dyDescent="0.3">
      <c r="A2170" s="1">
        <v>60</v>
      </c>
      <c r="B2170" s="5">
        <v>42571</v>
      </c>
      <c r="G2170">
        <v>12.5</v>
      </c>
    </row>
    <row r="2171" spans="1:7" x14ac:dyDescent="0.3">
      <c r="A2171" s="1">
        <v>60</v>
      </c>
      <c r="B2171" s="5">
        <v>42573</v>
      </c>
      <c r="G2171">
        <v>11.7</v>
      </c>
    </row>
    <row r="2172" spans="1:7" x14ac:dyDescent="0.3">
      <c r="A2172" s="1">
        <v>60</v>
      </c>
      <c r="B2172" s="5">
        <v>42576</v>
      </c>
      <c r="G2172">
        <v>15</v>
      </c>
    </row>
    <row r="2173" spans="1:7" x14ac:dyDescent="0.3">
      <c r="A2173" s="1">
        <v>60</v>
      </c>
      <c r="B2173" s="5">
        <v>42578</v>
      </c>
      <c r="G2173">
        <v>13.3</v>
      </c>
    </row>
    <row r="2174" spans="1:7" x14ac:dyDescent="0.3">
      <c r="A2174" s="1">
        <v>60</v>
      </c>
      <c r="B2174" s="5">
        <v>42580</v>
      </c>
      <c r="G2174">
        <v>13.3</v>
      </c>
    </row>
    <row r="2175" spans="1:7" x14ac:dyDescent="0.3">
      <c r="A2175" s="1">
        <v>60</v>
      </c>
      <c r="B2175" s="5">
        <v>42583</v>
      </c>
      <c r="G2175">
        <v>18.3</v>
      </c>
    </row>
    <row r="2176" spans="1:7" x14ac:dyDescent="0.3">
      <c r="A2176" s="1">
        <v>60</v>
      </c>
      <c r="B2176" s="5">
        <v>42587</v>
      </c>
      <c r="G2176">
        <v>26.7</v>
      </c>
    </row>
    <row r="2177" spans="1:7" x14ac:dyDescent="0.3">
      <c r="A2177" s="1">
        <v>60</v>
      </c>
      <c r="B2177" s="5">
        <v>42590</v>
      </c>
      <c r="G2177">
        <v>15</v>
      </c>
    </row>
    <row r="2178" spans="1:7" x14ac:dyDescent="0.3">
      <c r="A2178" s="1">
        <v>60</v>
      </c>
      <c r="B2178" s="5">
        <v>42592</v>
      </c>
      <c r="G2178">
        <v>13.3</v>
      </c>
    </row>
    <row r="2179" spans="1:7" x14ac:dyDescent="0.3">
      <c r="A2179" s="1">
        <v>60</v>
      </c>
      <c r="B2179" s="5">
        <v>42594</v>
      </c>
      <c r="G2179">
        <v>21.7</v>
      </c>
    </row>
    <row r="2180" spans="1:7" x14ac:dyDescent="0.3">
      <c r="A2180" s="1">
        <v>60</v>
      </c>
      <c r="B2180" s="5">
        <v>42598</v>
      </c>
      <c r="G2180">
        <v>20</v>
      </c>
    </row>
    <row r="2181" spans="1:7" x14ac:dyDescent="0.3">
      <c r="A2181" s="1">
        <v>60</v>
      </c>
      <c r="B2181" s="5">
        <v>42601</v>
      </c>
      <c r="G2181">
        <v>16.7</v>
      </c>
    </row>
    <row r="2182" spans="1:7" x14ac:dyDescent="0.3">
      <c r="A2182" s="1">
        <v>60</v>
      </c>
      <c r="B2182" s="5">
        <v>42604</v>
      </c>
      <c r="G2182">
        <v>20</v>
      </c>
    </row>
    <row r="2183" spans="1:7" x14ac:dyDescent="0.3">
      <c r="A2183" s="1">
        <v>61</v>
      </c>
      <c r="B2183" s="5">
        <v>42482</v>
      </c>
      <c r="G2183">
        <v>14</v>
      </c>
    </row>
    <row r="2184" spans="1:7" x14ac:dyDescent="0.3">
      <c r="A2184" s="1">
        <v>61</v>
      </c>
      <c r="B2184" s="5">
        <v>42488</v>
      </c>
      <c r="G2184">
        <v>11.8</v>
      </c>
    </row>
    <row r="2185" spans="1:7" x14ac:dyDescent="0.3">
      <c r="A2185" s="1">
        <v>61</v>
      </c>
      <c r="B2185" s="5">
        <v>42494</v>
      </c>
      <c r="G2185">
        <v>5.4</v>
      </c>
    </row>
    <row r="2186" spans="1:7" x14ac:dyDescent="0.3">
      <c r="A2186" s="1">
        <v>61</v>
      </c>
      <c r="B2186" s="5">
        <v>42510</v>
      </c>
      <c r="G2186">
        <v>9.1</v>
      </c>
    </row>
    <row r="2187" spans="1:7" x14ac:dyDescent="0.3">
      <c r="A2187" s="1">
        <v>61</v>
      </c>
      <c r="B2187" s="5">
        <v>42514</v>
      </c>
      <c r="G2187">
        <v>10.9</v>
      </c>
    </row>
    <row r="2188" spans="1:7" x14ac:dyDescent="0.3">
      <c r="A2188" s="1">
        <v>61</v>
      </c>
      <c r="B2188" s="5">
        <v>42517</v>
      </c>
      <c r="G2188">
        <v>6.7</v>
      </c>
    </row>
    <row r="2189" spans="1:7" x14ac:dyDescent="0.3">
      <c r="A2189" s="1">
        <v>61</v>
      </c>
      <c r="B2189" s="5">
        <v>42522</v>
      </c>
      <c r="G2189">
        <v>10.8</v>
      </c>
    </row>
    <row r="2190" spans="1:7" x14ac:dyDescent="0.3">
      <c r="A2190" s="1">
        <v>61</v>
      </c>
      <c r="B2190" s="5">
        <v>42527</v>
      </c>
      <c r="G2190">
        <v>12.5</v>
      </c>
    </row>
    <row r="2191" spans="1:7" x14ac:dyDescent="0.3">
      <c r="A2191" s="1">
        <v>61</v>
      </c>
      <c r="B2191" s="5">
        <v>42531</v>
      </c>
      <c r="G2191">
        <v>14.2</v>
      </c>
    </row>
    <row r="2192" spans="1:7" x14ac:dyDescent="0.3">
      <c r="A2192" s="1">
        <v>61</v>
      </c>
      <c r="B2192" s="5">
        <v>42534</v>
      </c>
      <c r="G2192">
        <v>15</v>
      </c>
    </row>
    <row r="2193" spans="1:7" x14ac:dyDescent="0.3">
      <c r="A2193" s="1">
        <v>61</v>
      </c>
      <c r="B2193" s="5">
        <v>42538</v>
      </c>
      <c r="G2193">
        <v>21.6</v>
      </c>
    </row>
    <row r="2194" spans="1:7" x14ac:dyDescent="0.3">
      <c r="A2194" s="1">
        <v>61</v>
      </c>
      <c r="B2194" s="5">
        <v>42545</v>
      </c>
      <c r="G2194">
        <v>20</v>
      </c>
    </row>
    <row r="2195" spans="1:7" x14ac:dyDescent="0.3">
      <c r="A2195" s="1">
        <v>61</v>
      </c>
      <c r="B2195" s="5">
        <v>42548</v>
      </c>
      <c r="G2195">
        <v>18.3</v>
      </c>
    </row>
    <row r="2196" spans="1:7" x14ac:dyDescent="0.3">
      <c r="A2196" s="1">
        <v>61</v>
      </c>
      <c r="B2196" s="5">
        <v>42552</v>
      </c>
      <c r="G2196">
        <v>22.5</v>
      </c>
    </row>
    <row r="2197" spans="1:7" x14ac:dyDescent="0.3">
      <c r="A2197" s="1">
        <v>61</v>
      </c>
      <c r="B2197" s="5">
        <v>42555</v>
      </c>
      <c r="G2197">
        <v>23.3</v>
      </c>
    </row>
    <row r="2198" spans="1:7" x14ac:dyDescent="0.3">
      <c r="A2198" s="1">
        <v>61</v>
      </c>
      <c r="B2198" s="5">
        <v>42557</v>
      </c>
      <c r="G2198">
        <v>13.3</v>
      </c>
    </row>
    <row r="2199" spans="1:7" x14ac:dyDescent="0.3">
      <c r="A2199" s="1">
        <v>61</v>
      </c>
      <c r="B2199" s="5">
        <v>42559</v>
      </c>
      <c r="G2199">
        <v>15</v>
      </c>
    </row>
    <row r="2200" spans="1:7" x14ac:dyDescent="0.3">
      <c r="A2200" s="1">
        <v>61</v>
      </c>
      <c r="B2200" s="5">
        <v>42562</v>
      </c>
      <c r="G2200">
        <v>20.8</v>
      </c>
    </row>
    <row r="2201" spans="1:7" x14ac:dyDescent="0.3">
      <c r="A2201" s="1">
        <v>61</v>
      </c>
      <c r="B2201" s="5">
        <v>42564</v>
      </c>
      <c r="G2201">
        <v>15.8</v>
      </c>
    </row>
    <row r="2202" spans="1:7" x14ac:dyDescent="0.3">
      <c r="A2202" s="1">
        <v>61</v>
      </c>
      <c r="B2202" s="5">
        <v>42566</v>
      </c>
      <c r="G2202">
        <v>15</v>
      </c>
    </row>
    <row r="2203" spans="1:7" x14ac:dyDescent="0.3">
      <c r="A2203" s="1">
        <v>61</v>
      </c>
      <c r="B2203" s="5">
        <v>42569</v>
      </c>
      <c r="G2203">
        <v>19.2</v>
      </c>
    </row>
    <row r="2204" spans="1:7" x14ac:dyDescent="0.3">
      <c r="A2204" s="1">
        <v>61</v>
      </c>
      <c r="B2204" s="5">
        <v>42571</v>
      </c>
      <c r="G2204">
        <v>18.3</v>
      </c>
    </row>
    <row r="2205" spans="1:7" x14ac:dyDescent="0.3">
      <c r="A2205" s="1">
        <v>61</v>
      </c>
      <c r="B2205" s="5">
        <v>42573</v>
      </c>
      <c r="G2205">
        <v>16.7</v>
      </c>
    </row>
    <row r="2206" spans="1:7" x14ac:dyDescent="0.3">
      <c r="A2206" s="1">
        <v>61</v>
      </c>
      <c r="B2206" s="5">
        <v>42576</v>
      </c>
      <c r="G2206">
        <v>18.3</v>
      </c>
    </row>
    <row r="2207" spans="1:7" x14ac:dyDescent="0.3">
      <c r="A2207" s="1">
        <v>61</v>
      </c>
      <c r="B2207" s="5">
        <v>42578</v>
      </c>
      <c r="G2207">
        <v>15.8</v>
      </c>
    </row>
    <row r="2208" spans="1:7" x14ac:dyDescent="0.3">
      <c r="A2208" s="1">
        <v>61</v>
      </c>
      <c r="B2208" s="5">
        <v>42580</v>
      </c>
      <c r="G2208">
        <v>15.8</v>
      </c>
    </row>
    <row r="2209" spans="1:7" x14ac:dyDescent="0.3">
      <c r="A2209" s="1">
        <v>61</v>
      </c>
      <c r="B2209" s="5">
        <v>42583</v>
      </c>
      <c r="G2209">
        <v>22.5</v>
      </c>
    </row>
    <row r="2210" spans="1:7" x14ac:dyDescent="0.3">
      <c r="A2210" s="1">
        <v>61</v>
      </c>
      <c r="B2210" s="5">
        <v>42585</v>
      </c>
      <c r="G2210">
        <v>14.2</v>
      </c>
    </row>
    <row r="2211" spans="1:7" x14ac:dyDescent="0.3">
      <c r="A2211" s="1">
        <v>61</v>
      </c>
      <c r="B2211" s="5">
        <v>42587</v>
      </c>
      <c r="G2211">
        <v>18.3</v>
      </c>
    </row>
    <row r="2212" spans="1:7" x14ac:dyDescent="0.3">
      <c r="A2212" s="1">
        <v>61</v>
      </c>
      <c r="B2212" s="5">
        <v>42590</v>
      </c>
      <c r="G2212">
        <v>18.3</v>
      </c>
    </row>
    <row r="2213" spans="1:7" x14ac:dyDescent="0.3">
      <c r="A2213" s="1">
        <v>61</v>
      </c>
      <c r="B2213" s="5">
        <v>42592</v>
      </c>
      <c r="G2213">
        <v>13.3</v>
      </c>
    </row>
    <row r="2214" spans="1:7" x14ac:dyDescent="0.3">
      <c r="A2214" s="1">
        <v>61</v>
      </c>
      <c r="B2214" s="5">
        <v>42594</v>
      </c>
      <c r="G2214">
        <v>21.7</v>
      </c>
    </row>
    <row r="2215" spans="1:7" x14ac:dyDescent="0.3">
      <c r="A2215" s="1">
        <v>61</v>
      </c>
      <c r="B2215" s="5">
        <v>42598</v>
      </c>
      <c r="G2215">
        <v>20</v>
      </c>
    </row>
    <row r="2216" spans="1:7" x14ac:dyDescent="0.3">
      <c r="A2216" s="1">
        <v>61</v>
      </c>
      <c r="B2216" s="5">
        <v>42601</v>
      </c>
      <c r="G2216">
        <v>16.7</v>
      </c>
    </row>
    <row r="2217" spans="1:7" x14ac:dyDescent="0.3">
      <c r="A2217" s="1">
        <v>61</v>
      </c>
      <c r="B2217" s="5">
        <v>42604</v>
      </c>
      <c r="G2217">
        <v>20</v>
      </c>
    </row>
    <row r="2218" spans="1:7" x14ac:dyDescent="0.3">
      <c r="A2218" s="1">
        <v>62</v>
      </c>
      <c r="B2218" s="5">
        <v>42510</v>
      </c>
      <c r="G2218">
        <v>18.2</v>
      </c>
    </row>
    <row r="2219" spans="1:7" x14ac:dyDescent="0.3">
      <c r="A2219" s="1">
        <v>62</v>
      </c>
      <c r="B2219" s="5">
        <v>42514</v>
      </c>
      <c r="G2219">
        <v>8.1999999999999993</v>
      </c>
    </row>
    <row r="2220" spans="1:7" x14ac:dyDescent="0.3">
      <c r="A2220" s="1">
        <v>62</v>
      </c>
      <c r="B2220" s="5">
        <v>42517</v>
      </c>
      <c r="G2220">
        <v>14.5</v>
      </c>
    </row>
    <row r="2221" spans="1:7" x14ac:dyDescent="0.3">
      <c r="A2221" s="1">
        <v>62</v>
      </c>
      <c r="B2221" s="5">
        <v>42520</v>
      </c>
      <c r="G2221">
        <v>3.6</v>
      </c>
    </row>
    <row r="2222" spans="1:7" x14ac:dyDescent="0.3">
      <c r="A2222" s="1">
        <v>62</v>
      </c>
      <c r="B2222" s="5">
        <v>42522</v>
      </c>
      <c r="G2222">
        <v>5.4</v>
      </c>
    </row>
    <row r="2223" spans="1:7" x14ac:dyDescent="0.3">
      <c r="A2223" s="1">
        <v>62</v>
      </c>
      <c r="B2223" s="5">
        <v>42524</v>
      </c>
      <c r="G2223">
        <v>9.1</v>
      </c>
    </row>
    <row r="2224" spans="1:7" x14ac:dyDescent="0.3">
      <c r="A2224" s="1">
        <v>62</v>
      </c>
      <c r="B2224" s="5">
        <v>42527</v>
      </c>
      <c r="G2224">
        <v>5</v>
      </c>
    </row>
    <row r="2225" spans="1:7" x14ac:dyDescent="0.3">
      <c r="A2225" s="1">
        <v>62</v>
      </c>
      <c r="B2225" s="5">
        <v>42531</v>
      </c>
      <c r="G2225">
        <v>8.3000000000000007</v>
      </c>
    </row>
    <row r="2226" spans="1:7" x14ac:dyDescent="0.3">
      <c r="A2226" s="1">
        <v>62</v>
      </c>
      <c r="B2226" s="5">
        <v>42534</v>
      </c>
      <c r="G2226">
        <v>8.3000000000000007</v>
      </c>
    </row>
    <row r="2227" spans="1:7" x14ac:dyDescent="0.3">
      <c r="A2227" s="1">
        <v>62</v>
      </c>
      <c r="B2227" s="5">
        <v>42538</v>
      </c>
      <c r="G2227">
        <v>11.7</v>
      </c>
    </row>
    <row r="2228" spans="1:7" x14ac:dyDescent="0.3">
      <c r="A2228" s="1">
        <v>62</v>
      </c>
      <c r="B2228" s="5">
        <v>42545</v>
      </c>
      <c r="G2228">
        <v>16.7</v>
      </c>
    </row>
    <row r="2229" spans="1:7" x14ac:dyDescent="0.3">
      <c r="A2229" s="1">
        <v>62</v>
      </c>
      <c r="B2229" s="5">
        <v>42548</v>
      </c>
      <c r="G2229">
        <v>15</v>
      </c>
    </row>
    <row r="2230" spans="1:7" x14ac:dyDescent="0.3">
      <c r="A2230" s="1">
        <v>62</v>
      </c>
      <c r="B2230" s="5">
        <v>42552</v>
      </c>
      <c r="G2230">
        <v>18.3</v>
      </c>
    </row>
    <row r="2231" spans="1:7" x14ac:dyDescent="0.3">
      <c r="A2231" s="1">
        <v>62</v>
      </c>
      <c r="B2231" s="5">
        <v>42555</v>
      </c>
      <c r="G2231">
        <v>20</v>
      </c>
    </row>
    <row r="2232" spans="1:7" x14ac:dyDescent="0.3">
      <c r="A2232" s="1">
        <v>62</v>
      </c>
      <c r="B2232" s="5">
        <v>42559</v>
      </c>
      <c r="G2232">
        <v>13.5</v>
      </c>
    </row>
    <row r="2233" spans="1:7" x14ac:dyDescent="0.3">
      <c r="A2233" s="1">
        <v>62</v>
      </c>
      <c r="B2233" s="5">
        <v>42562</v>
      </c>
      <c r="G2233">
        <v>17.5</v>
      </c>
    </row>
    <row r="2234" spans="1:7" x14ac:dyDescent="0.3">
      <c r="A2234" s="1">
        <v>62</v>
      </c>
      <c r="B2234" s="5">
        <v>42564</v>
      </c>
      <c r="G2234">
        <v>13.3</v>
      </c>
    </row>
    <row r="2235" spans="1:7" x14ac:dyDescent="0.3">
      <c r="A2235" s="1">
        <v>62</v>
      </c>
      <c r="B2235" s="5">
        <v>42566</v>
      </c>
      <c r="G2235">
        <v>15</v>
      </c>
    </row>
    <row r="2236" spans="1:7" x14ac:dyDescent="0.3">
      <c r="A2236" s="1">
        <v>62</v>
      </c>
      <c r="B2236" s="5">
        <v>42569</v>
      </c>
      <c r="G2236">
        <v>19.2</v>
      </c>
    </row>
    <row r="2237" spans="1:7" x14ac:dyDescent="0.3">
      <c r="A2237" s="1">
        <v>62</v>
      </c>
      <c r="B2237" s="5">
        <v>42571</v>
      </c>
      <c r="G2237">
        <v>18.3</v>
      </c>
    </row>
    <row r="2238" spans="1:7" x14ac:dyDescent="0.3">
      <c r="A2238" s="1">
        <v>62</v>
      </c>
      <c r="B2238" s="5">
        <v>42573</v>
      </c>
      <c r="G2238">
        <v>16.7</v>
      </c>
    </row>
    <row r="2239" spans="1:7" x14ac:dyDescent="0.3">
      <c r="A2239" s="1">
        <v>62</v>
      </c>
      <c r="B2239" s="5">
        <v>42576</v>
      </c>
      <c r="G2239">
        <v>18.3</v>
      </c>
    </row>
    <row r="2240" spans="1:7" x14ac:dyDescent="0.3">
      <c r="A2240" s="1">
        <v>62</v>
      </c>
      <c r="B2240" s="5">
        <v>42578</v>
      </c>
      <c r="G2240">
        <v>15.8</v>
      </c>
    </row>
    <row r="2241" spans="1:7" x14ac:dyDescent="0.3">
      <c r="A2241" s="1">
        <v>62</v>
      </c>
      <c r="B2241" s="5">
        <v>42580</v>
      </c>
      <c r="G2241">
        <v>15.8</v>
      </c>
    </row>
    <row r="2242" spans="1:7" x14ac:dyDescent="0.3">
      <c r="A2242" s="1">
        <v>62</v>
      </c>
      <c r="B2242" s="5">
        <v>42583</v>
      </c>
      <c r="G2242">
        <v>22.5</v>
      </c>
    </row>
    <row r="2243" spans="1:7" x14ac:dyDescent="0.3">
      <c r="A2243" s="1">
        <v>62</v>
      </c>
      <c r="B2243" s="5">
        <v>42585</v>
      </c>
      <c r="G2243">
        <v>14.2</v>
      </c>
    </row>
    <row r="2244" spans="1:7" x14ac:dyDescent="0.3">
      <c r="A2244" s="1">
        <v>62</v>
      </c>
      <c r="B2244" s="5">
        <v>42587</v>
      </c>
      <c r="G2244">
        <v>18.3</v>
      </c>
    </row>
    <row r="2245" spans="1:7" x14ac:dyDescent="0.3">
      <c r="A2245" s="1">
        <v>62</v>
      </c>
      <c r="B2245" s="5">
        <v>42590</v>
      </c>
      <c r="G2245">
        <v>18.3</v>
      </c>
    </row>
    <row r="2246" spans="1:7" x14ac:dyDescent="0.3">
      <c r="A2246" s="1">
        <v>62</v>
      </c>
      <c r="B2246" s="5">
        <v>42592</v>
      </c>
      <c r="G2246">
        <v>13.3</v>
      </c>
    </row>
    <row r="2247" spans="1:7" x14ac:dyDescent="0.3">
      <c r="A2247" s="1">
        <v>62</v>
      </c>
      <c r="B2247" s="5">
        <v>42594</v>
      </c>
      <c r="G2247">
        <v>21.7</v>
      </c>
    </row>
    <row r="2248" spans="1:7" x14ac:dyDescent="0.3">
      <c r="A2248" s="1">
        <v>62</v>
      </c>
      <c r="B2248" s="5">
        <v>42598</v>
      </c>
      <c r="G2248">
        <v>20</v>
      </c>
    </row>
    <row r="2249" spans="1:7" x14ac:dyDescent="0.3">
      <c r="A2249" s="1">
        <v>62</v>
      </c>
      <c r="B2249" s="5">
        <v>42601</v>
      </c>
      <c r="G2249">
        <v>16.7</v>
      </c>
    </row>
    <row r="2250" spans="1:7" x14ac:dyDescent="0.3">
      <c r="A2250" s="1">
        <v>62</v>
      </c>
      <c r="B2250" s="5">
        <v>42604</v>
      </c>
      <c r="G2250">
        <v>20</v>
      </c>
    </row>
    <row r="2251" spans="1:7" x14ac:dyDescent="0.3">
      <c r="A2251" s="1">
        <v>63</v>
      </c>
      <c r="B2251" s="5">
        <v>42545</v>
      </c>
      <c r="G2251">
        <v>22.7</v>
      </c>
    </row>
    <row r="2252" spans="1:7" x14ac:dyDescent="0.3">
      <c r="A2252" s="1">
        <v>63</v>
      </c>
      <c r="B2252" s="5">
        <v>42548</v>
      </c>
      <c r="G2252">
        <v>5.4</v>
      </c>
    </row>
    <row r="2253" spans="1:7" x14ac:dyDescent="0.3">
      <c r="A2253" s="1">
        <v>63</v>
      </c>
      <c r="B2253" s="5">
        <v>42555</v>
      </c>
      <c r="G2253">
        <v>9.1</v>
      </c>
    </row>
    <row r="2254" spans="1:7" x14ac:dyDescent="0.3">
      <c r="A2254" s="1">
        <v>63</v>
      </c>
      <c r="B2254" s="5">
        <v>42559</v>
      </c>
      <c r="G2254">
        <v>10</v>
      </c>
    </row>
    <row r="2255" spans="1:7" x14ac:dyDescent="0.3">
      <c r="A2255" s="1">
        <v>63</v>
      </c>
      <c r="B2255" s="5">
        <v>42563</v>
      </c>
      <c r="G2255">
        <v>10</v>
      </c>
    </row>
    <row r="2256" spans="1:7" x14ac:dyDescent="0.3">
      <c r="A2256" s="1">
        <v>63</v>
      </c>
      <c r="B2256" s="5">
        <v>42566</v>
      </c>
      <c r="G2256">
        <v>11.6</v>
      </c>
    </row>
    <row r="2257" spans="1:7" x14ac:dyDescent="0.3">
      <c r="A2257" s="1">
        <v>63</v>
      </c>
      <c r="B2257" s="5">
        <v>42569</v>
      </c>
      <c r="G2257">
        <v>12.7</v>
      </c>
    </row>
    <row r="2258" spans="1:7" x14ac:dyDescent="0.3">
      <c r="A2258" s="1">
        <v>63</v>
      </c>
      <c r="B2258" s="5">
        <v>42571</v>
      </c>
      <c r="G2258">
        <v>12.5</v>
      </c>
    </row>
    <row r="2259" spans="1:7" x14ac:dyDescent="0.3">
      <c r="A2259" s="1">
        <v>63</v>
      </c>
      <c r="B2259" s="5">
        <v>42573</v>
      </c>
      <c r="G2259">
        <v>11.7</v>
      </c>
    </row>
    <row r="2260" spans="1:7" x14ac:dyDescent="0.3">
      <c r="A2260" s="1">
        <v>63</v>
      </c>
      <c r="B2260" s="5">
        <v>42576</v>
      </c>
      <c r="G2260">
        <v>15</v>
      </c>
    </row>
    <row r="2261" spans="1:7" x14ac:dyDescent="0.3">
      <c r="A2261" s="1">
        <v>63</v>
      </c>
      <c r="B2261" s="5">
        <v>42578</v>
      </c>
      <c r="G2261">
        <v>13.3</v>
      </c>
    </row>
    <row r="2262" spans="1:7" x14ac:dyDescent="0.3">
      <c r="A2262" s="1">
        <v>63</v>
      </c>
      <c r="B2262" s="5">
        <v>42580</v>
      </c>
      <c r="G2262">
        <v>13.3</v>
      </c>
    </row>
    <row r="2263" spans="1:7" x14ac:dyDescent="0.3">
      <c r="A2263" s="1">
        <v>63</v>
      </c>
      <c r="B2263" s="5">
        <v>42583</v>
      </c>
      <c r="G2263">
        <v>18.3</v>
      </c>
    </row>
    <row r="2264" spans="1:7" x14ac:dyDescent="0.3">
      <c r="A2264" s="1">
        <v>63</v>
      </c>
      <c r="B2264" s="5">
        <v>42587</v>
      </c>
      <c r="G2264">
        <v>26.7</v>
      </c>
    </row>
    <row r="2265" spans="1:7" x14ac:dyDescent="0.3">
      <c r="A2265" s="1">
        <v>63</v>
      </c>
      <c r="B2265" s="5">
        <v>42590</v>
      </c>
      <c r="G2265">
        <v>15</v>
      </c>
    </row>
    <row r="2266" spans="1:7" x14ac:dyDescent="0.3">
      <c r="A2266" s="1">
        <v>63</v>
      </c>
      <c r="B2266" s="5">
        <v>42592</v>
      </c>
      <c r="G2266">
        <v>13.3</v>
      </c>
    </row>
    <row r="2267" spans="1:7" x14ac:dyDescent="0.3">
      <c r="A2267" s="1">
        <v>63</v>
      </c>
      <c r="B2267" s="5">
        <v>42594</v>
      </c>
      <c r="G2267">
        <v>21.7</v>
      </c>
    </row>
    <row r="2268" spans="1:7" x14ac:dyDescent="0.3">
      <c r="A2268" s="1">
        <v>63</v>
      </c>
      <c r="B2268" s="5">
        <v>42598</v>
      </c>
      <c r="G2268">
        <v>20</v>
      </c>
    </row>
    <row r="2269" spans="1:7" x14ac:dyDescent="0.3">
      <c r="A2269" s="1">
        <v>63</v>
      </c>
      <c r="B2269" s="5">
        <v>42601</v>
      </c>
      <c r="G2269">
        <v>16.7</v>
      </c>
    </row>
    <row r="2270" spans="1:7" x14ac:dyDescent="0.3">
      <c r="A2270" s="1">
        <v>63</v>
      </c>
      <c r="B2270" s="5">
        <v>42604</v>
      </c>
      <c r="G2270">
        <v>20</v>
      </c>
    </row>
    <row r="2271" spans="1:7" x14ac:dyDescent="0.3">
      <c r="A2271" s="1">
        <v>64</v>
      </c>
      <c r="B2271" s="5">
        <v>42482</v>
      </c>
      <c r="G2271">
        <v>14</v>
      </c>
    </row>
    <row r="2272" spans="1:7" x14ac:dyDescent="0.3">
      <c r="A2272" s="1">
        <v>64</v>
      </c>
      <c r="B2272" s="5">
        <v>42488</v>
      </c>
      <c r="G2272">
        <v>11.8</v>
      </c>
    </row>
    <row r="2273" spans="1:7" x14ac:dyDescent="0.3">
      <c r="A2273" s="1">
        <v>64</v>
      </c>
      <c r="B2273" s="5">
        <v>42494</v>
      </c>
      <c r="G2273">
        <v>5.4</v>
      </c>
    </row>
    <row r="2274" spans="1:7" x14ac:dyDescent="0.3">
      <c r="A2274" s="1">
        <v>64</v>
      </c>
      <c r="B2274" s="5">
        <v>42510</v>
      </c>
      <c r="G2274">
        <v>9.1</v>
      </c>
    </row>
    <row r="2275" spans="1:7" x14ac:dyDescent="0.3">
      <c r="A2275" s="1">
        <v>64</v>
      </c>
      <c r="B2275" s="5">
        <v>42514</v>
      </c>
      <c r="G2275">
        <v>10.9</v>
      </c>
    </row>
    <row r="2276" spans="1:7" x14ac:dyDescent="0.3">
      <c r="A2276" s="1">
        <v>64</v>
      </c>
      <c r="B2276" s="5">
        <v>42517</v>
      </c>
      <c r="G2276">
        <v>6.7</v>
      </c>
    </row>
    <row r="2277" spans="1:7" x14ac:dyDescent="0.3">
      <c r="A2277" s="1">
        <v>64</v>
      </c>
      <c r="B2277" s="5">
        <v>42522</v>
      </c>
      <c r="G2277">
        <v>10.8</v>
      </c>
    </row>
    <row r="2278" spans="1:7" x14ac:dyDescent="0.3">
      <c r="A2278" s="1">
        <v>64</v>
      </c>
      <c r="B2278" s="5">
        <v>42527</v>
      </c>
      <c r="G2278">
        <v>12.5</v>
      </c>
    </row>
    <row r="2279" spans="1:7" x14ac:dyDescent="0.3">
      <c r="A2279" s="1">
        <v>64</v>
      </c>
      <c r="B2279" s="5">
        <v>42531</v>
      </c>
      <c r="G2279">
        <v>14.2</v>
      </c>
    </row>
    <row r="2280" spans="1:7" x14ac:dyDescent="0.3">
      <c r="A2280" s="1">
        <v>64</v>
      </c>
      <c r="B2280" s="5">
        <v>42534</v>
      </c>
      <c r="G2280">
        <v>15</v>
      </c>
    </row>
    <row r="2281" spans="1:7" x14ac:dyDescent="0.3">
      <c r="A2281" s="1">
        <v>64</v>
      </c>
      <c r="B2281" s="5">
        <v>42538</v>
      </c>
      <c r="G2281">
        <v>21.6</v>
      </c>
    </row>
    <row r="2282" spans="1:7" x14ac:dyDescent="0.3">
      <c r="A2282" s="1">
        <v>64</v>
      </c>
      <c r="B2282" s="5">
        <v>42545</v>
      </c>
      <c r="G2282">
        <v>20</v>
      </c>
    </row>
    <row r="2283" spans="1:7" x14ac:dyDescent="0.3">
      <c r="A2283" s="1">
        <v>64</v>
      </c>
      <c r="B2283" s="5">
        <v>42548</v>
      </c>
      <c r="G2283">
        <v>18.3</v>
      </c>
    </row>
    <row r="2284" spans="1:7" x14ac:dyDescent="0.3">
      <c r="A2284" s="1">
        <v>64</v>
      </c>
      <c r="B2284" s="5">
        <v>42552</v>
      </c>
      <c r="G2284">
        <v>22.5</v>
      </c>
    </row>
    <row r="2285" spans="1:7" x14ac:dyDescent="0.3">
      <c r="A2285" s="1">
        <v>64</v>
      </c>
      <c r="B2285" s="5">
        <v>42555</v>
      </c>
      <c r="G2285">
        <v>23.3</v>
      </c>
    </row>
    <row r="2286" spans="1:7" x14ac:dyDescent="0.3">
      <c r="A2286" s="1">
        <v>64</v>
      </c>
      <c r="B2286" s="5">
        <v>42557</v>
      </c>
      <c r="G2286">
        <v>13.3</v>
      </c>
    </row>
    <row r="2287" spans="1:7" x14ac:dyDescent="0.3">
      <c r="A2287" s="1">
        <v>64</v>
      </c>
      <c r="B2287" s="5">
        <v>42559</v>
      </c>
      <c r="G2287">
        <v>15</v>
      </c>
    </row>
    <row r="2288" spans="1:7" x14ac:dyDescent="0.3">
      <c r="A2288" s="1">
        <v>64</v>
      </c>
      <c r="B2288" s="5">
        <v>42562</v>
      </c>
      <c r="G2288">
        <v>20.8</v>
      </c>
    </row>
    <row r="2289" spans="1:7" x14ac:dyDescent="0.3">
      <c r="A2289" s="1">
        <v>64</v>
      </c>
      <c r="B2289" s="5">
        <v>42564</v>
      </c>
      <c r="G2289">
        <v>15.8</v>
      </c>
    </row>
    <row r="2290" spans="1:7" x14ac:dyDescent="0.3">
      <c r="A2290" s="1">
        <v>64</v>
      </c>
      <c r="B2290" s="5">
        <v>42566</v>
      </c>
      <c r="G2290">
        <v>15</v>
      </c>
    </row>
    <row r="2291" spans="1:7" x14ac:dyDescent="0.3">
      <c r="A2291" s="1">
        <v>64</v>
      </c>
      <c r="B2291" s="5">
        <v>42569</v>
      </c>
      <c r="G2291">
        <v>19.2</v>
      </c>
    </row>
    <row r="2292" spans="1:7" x14ac:dyDescent="0.3">
      <c r="A2292" s="1">
        <v>64</v>
      </c>
      <c r="B2292" s="5">
        <v>42571</v>
      </c>
      <c r="G2292">
        <v>18.3</v>
      </c>
    </row>
    <row r="2293" spans="1:7" x14ac:dyDescent="0.3">
      <c r="A2293" s="1">
        <v>64</v>
      </c>
      <c r="B2293" s="5">
        <v>42573</v>
      </c>
      <c r="G2293">
        <v>16.7</v>
      </c>
    </row>
    <row r="2294" spans="1:7" x14ac:dyDescent="0.3">
      <c r="A2294" s="1">
        <v>64</v>
      </c>
      <c r="B2294" s="5">
        <v>42576</v>
      </c>
      <c r="G2294">
        <v>18.3</v>
      </c>
    </row>
    <row r="2295" spans="1:7" x14ac:dyDescent="0.3">
      <c r="A2295" s="1">
        <v>64</v>
      </c>
      <c r="B2295" s="5">
        <v>42578</v>
      </c>
      <c r="G2295">
        <v>15.8</v>
      </c>
    </row>
    <row r="2296" spans="1:7" x14ac:dyDescent="0.3">
      <c r="A2296" s="1">
        <v>64</v>
      </c>
      <c r="B2296" s="5">
        <v>42580</v>
      </c>
      <c r="G2296">
        <v>15.8</v>
      </c>
    </row>
    <row r="2297" spans="1:7" x14ac:dyDescent="0.3">
      <c r="A2297" s="1">
        <v>64</v>
      </c>
      <c r="B2297" s="5">
        <v>42583</v>
      </c>
      <c r="G2297">
        <v>22.5</v>
      </c>
    </row>
    <row r="2298" spans="1:7" x14ac:dyDescent="0.3">
      <c r="A2298" s="1">
        <v>64</v>
      </c>
      <c r="B2298" s="5">
        <v>42585</v>
      </c>
      <c r="G2298">
        <v>14.2</v>
      </c>
    </row>
    <row r="2299" spans="1:7" x14ac:dyDescent="0.3">
      <c r="A2299" s="1">
        <v>64</v>
      </c>
      <c r="B2299" s="5">
        <v>42587</v>
      </c>
      <c r="G2299">
        <v>18.3</v>
      </c>
    </row>
    <row r="2300" spans="1:7" x14ac:dyDescent="0.3">
      <c r="A2300" s="1">
        <v>64</v>
      </c>
      <c r="B2300" s="5">
        <v>42590</v>
      </c>
      <c r="G2300">
        <v>18.3</v>
      </c>
    </row>
    <row r="2301" spans="1:7" x14ac:dyDescent="0.3">
      <c r="A2301" s="1">
        <v>64</v>
      </c>
      <c r="B2301" s="5">
        <v>42592</v>
      </c>
      <c r="G2301">
        <v>13.3</v>
      </c>
    </row>
    <row r="2302" spans="1:7" x14ac:dyDescent="0.3">
      <c r="A2302" s="1">
        <v>64</v>
      </c>
      <c r="B2302" s="5">
        <v>42594</v>
      </c>
      <c r="G2302">
        <v>21.7</v>
      </c>
    </row>
    <row r="2303" spans="1:7" x14ac:dyDescent="0.3">
      <c r="A2303" s="1">
        <v>64</v>
      </c>
      <c r="B2303" s="5">
        <v>42598</v>
      </c>
      <c r="G2303">
        <v>20</v>
      </c>
    </row>
    <row r="2304" spans="1:7" x14ac:dyDescent="0.3">
      <c r="A2304" s="1">
        <v>64</v>
      </c>
      <c r="B2304" s="5">
        <v>42601</v>
      </c>
      <c r="G2304">
        <v>16.7</v>
      </c>
    </row>
    <row r="2305" spans="1:7" x14ac:dyDescent="0.3">
      <c r="A2305" s="1">
        <v>64</v>
      </c>
      <c r="B2305" s="5">
        <v>42604</v>
      </c>
      <c r="G2305">
        <v>20</v>
      </c>
    </row>
    <row r="2306" spans="1:7" x14ac:dyDescent="0.3">
      <c r="A2306" s="1">
        <v>65</v>
      </c>
      <c r="B2306" s="5">
        <v>42510</v>
      </c>
      <c r="G2306">
        <v>18.2</v>
      </c>
    </row>
    <row r="2307" spans="1:7" x14ac:dyDescent="0.3">
      <c r="A2307" s="1">
        <v>65</v>
      </c>
      <c r="B2307" s="5">
        <v>42514</v>
      </c>
      <c r="G2307">
        <v>8.1999999999999993</v>
      </c>
    </row>
    <row r="2308" spans="1:7" x14ac:dyDescent="0.3">
      <c r="A2308" s="1">
        <v>65</v>
      </c>
      <c r="B2308" s="5">
        <v>42517</v>
      </c>
      <c r="G2308">
        <v>14.5</v>
      </c>
    </row>
    <row r="2309" spans="1:7" x14ac:dyDescent="0.3">
      <c r="A2309" s="1">
        <v>65</v>
      </c>
      <c r="B2309" s="5">
        <v>42520</v>
      </c>
      <c r="G2309">
        <v>3.6</v>
      </c>
    </row>
    <row r="2310" spans="1:7" x14ac:dyDescent="0.3">
      <c r="A2310" s="1">
        <v>65</v>
      </c>
      <c r="B2310" s="5">
        <v>42522</v>
      </c>
      <c r="G2310">
        <v>5.4</v>
      </c>
    </row>
    <row r="2311" spans="1:7" x14ac:dyDescent="0.3">
      <c r="A2311" s="1">
        <v>65</v>
      </c>
      <c r="B2311" s="5">
        <v>42524</v>
      </c>
      <c r="G2311">
        <v>9.1</v>
      </c>
    </row>
    <row r="2312" spans="1:7" x14ac:dyDescent="0.3">
      <c r="A2312" s="1">
        <v>65</v>
      </c>
      <c r="B2312" s="5">
        <v>42527</v>
      </c>
      <c r="G2312">
        <v>5</v>
      </c>
    </row>
    <row r="2313" spans="1:7" x14ac:dyDescent="0.3">
      <c r="A2313" s="1">
        <v>65</v>
      </c>
      <c r="B2313" s="5">
        <v>42531</v>
      </c>
      <c r="G2313">
        <v>8.3000000000000007</v>
      </c>
    </row>
    <row r="2314" spans="1:7" x14ac:dyDescent="0.3">
      <c r="A2314" s="1">
        <v>65</v>
      </c>
      <c r="B2314" s="5">
        <v>42534</v>
      </c>
      <c r="G2314">
        <v>8.3000000000000007</v>
      </c>
    </row>
    <row r="2315" spans="1:7" x14ac:dyDescent="0.3">
      <c r="A2315" s="1">
        <v>65</v>
      </c>
      <c r="B2315" s="5">
        <v>42538</v>
      </c>
      <c r="G2315">
        <v>11.7</v>
      </c>
    </row>
    <row r="2316" spans="1:7" x14ac:dyDescent="0.3">
      <c r="A2316" s="1">
        <v>65</v>
      </c>
      <c r="B2316" s="5">
        <v>42545</v>
      </c>
      <c r="G2316">
        <v>16.7</v>
      </c>
    </row>
    <row r="2317" spans="1:7" x14ac:dyDescent="0.3">
      <c r="A2317" s="1">
        <v>65</v>
      </c>
      <c r="B2317" s="5">
        <v>42548</v>
      </c>
      <c r="G2317">
        <v>15</v>
      </c>
    </row>
    <row r="2318" spans="1:7" x14ac:dyDescent="0.3">
      <c r="A2318" s="1">
        <v>65</v>
      </c>
      <c r="B2318" s="5">
        <v>42552</v>
      </c>
      <c r="G2318">
        <v>18.3</v>
      </c>
    </row>
    <row r="2319" spans="1:7" x14ac:dyDescent="0.3">
      <c r="A2319" s="1">
        <v>65</v>
      </c>
      <c r="B2319" s="5">
        <v>42555</v>
      </c>
      <c r="G2319">
        <v>20</v>
      </c>
    </row>
    <row r="2320" spans="1:7" x14ac:dyDescent="0.3">
      <c r="A2320" s="1">
        <v>65</v>
      </c>
      <c r="B2320" s="5">
        <v>42559</v>
      </c>
      <c r="G2320">
        <v>13.5</v>
      </c>
    </row>
    <row r="2321" spans="1:7" x14ac:dyDescent="0.3">
      <c r="A2321" s="1">
        <v>65</v>
      </c>
      <c r="B2321" s="5">
        <v>42562</v>
      </c>
      <c r="G2321">
        <v>17.5</v>
      </c>
    </row>
    <row r="2322" spans="1:7" x14ac:dyDescent="0.3">
      <c r="A2322" s="1">
        <v>65</v>
      </c>
      <c r="B2322" s="5">
        <v>42564</v>
      </c>
      <c r="G2322">
        <v>13.3</v>
      </c>
    </row>
    <row r="2323" spans="1:7" x14ac:dyDescent="0.3">
      <c r="A2323" s="1">
        <v>65</v>
      </c>
      <c r="B2323" s="5">
        <v>42566</v>
      </c>
      <c r="G2323">
        <v>15</v>
      </c>
    </row>
    <row r="2324" spans="1:7" x14ac:dyDescent="0.3">
      <c r="A2324" s="1">
        <v>65</v>
      </c>
      <c r="B2324" s="5">
        <v>42569</v>
      </c>
      <c r="G2324">
        <v>19.2</v>
      </c>
    </row>
    <row r="2325" spans="1:7" x14ac:dyDescent="0.3">
      <c r="A2325" s="1">
        <v>65</v>
      </c>
      <c r="B2325" s="5">
        <v>42571</v>
      </c>
      <c r="G2325">
        <v>18.3</v>
      </c>
    </row>
    <row r="2326" spans="1:7" x14ac:dyDescent="0.3">
      <c r="A2326" s="1">
        <v>65</v>
      </c>
      <c r="B2326" s="5">
        <v>42573</v>
      </c>
      <c r="G2326">
        <v>16.7</v>
      </c>
    </row>
    <row r="2327" spans="1:7" x14ac:dyDescent="0.3">
      <c r="A2327" s="1">
        <v>65</v>
      </c>
      <c r="B2327" s="5">
        <v>42576</v>
      </c>
      <c r="G2327">
        <v>18.3</v>
      </c>
    </row>
    <row r="2328" spans="1:7" x14ac:dyDescent="0.3">
      <c r="A2328" s="1">
        <v>65</v>
      </c>
      <c r="B2328" s="5">
        <v>42578</v>
      </c>
      <c r="G2328">
        <v>15.8</v>
      </c>
    </row>
    <row r="2329" spans="1:7" x14ac:dyDescent="0.3">
      <c r="A2329" s="1">
        <v>65</v>
      </c>
      <c r="B2329" s="5">
        <v>42580</v>
      </c>
      <c r="G2329">
        <v>15.8</v>
      </c>
    </row>
    <row r="2330" spans="1:7" x14ac:dyDescent="0.3">
      <c r="A2330" s="1">
        <v>65</v>
      </c>
      <c r="B2330" s="5">
        <v>42583</v>
      </c>
      <c r="G2330">
        <v>22.5</v>
      </c>
    </row>
    <row r="2331" spans="1:7" x14ac:dyDescent="0.3">
      <c r="A2331" s="1">
        <v>65</v>
      </c>
      <c r="B2331" s="5">
        <v>42585</v>
      </c>
      <c r="G2331">
        <v>14.2</v>
      </c>
    </row>
    <row r="2332" spans="1:7" x14ac:dyDescent="0.3">
      <c r="A2332" s="1">
        <v>65</v>
      </c>
      <c r="B2332" s="5">
        <v>42587</v>
      </c>
      <c r="G2332">
        <v>18.3</v>
      </c>
    </row>
    <row r="2333" spans="1:7" x14ac:dyDescent="0.3">
      <c r="A2333" s="1">
        <v>65</v>
      </c>
      <c r="B2333" s="5">
        <v>42590</v>
      </c>
      <c r="G2333">
        <v>18.3</v>
      </c>
    </row>
    <row r="2334" spans="1:7" x14ac:dyDescent="0.3">
      <c r="A2334" s="1">
        <v>65</v>
      </c>
      <c r="B2334" s="5">
        <v>42592</v>
      </c>
      <c r="G2334">
        <v>13.3</v>
      </c>
    </row>
    <row r="2335" spans="1:7" x14ac:dyDescent="0.3">
      <c r="A2335" s="1">
        <v>65</v>
      </c>
      <c r="B2335" s="5">
        <v>42594</v>
      </c>
      <c r="G2335">
        <v>21.7</v>
      </c>
    </row>
    <row r="2336" spans="1:7" x14ac:dyDescent="0.3">
      <c r="A2336" s="1">
        <v>65</v>
      </c>
      <c r="B2336" s="5">
        <v>42598</v>
      </c>
      <c r="G2336">
        <v>20</v>
      </c>
    </row>
    <row r="2337" spans="1:7" x14ac:dyDescent="0.3">
      <c r="A2337" s="1">
        <v>65</v>
      </c>
      <c r="B2337" s="5">
        <v>42601</v>
      </c>
      <c r="G2337">
        <v>16.7</v>
      </c>
    </row>
    <row r="2338" spans="1:7" x14ac:dyDescent="0.3">
      <c r="A2338" s="1">
        <v>65</v>
      </c>
      <c r="B2338" s="5">
        <v>42604</v>
      </c>
      <c r="G2338">
        <v>20</v>
      </c>
    </row>
    <row r="2339" spans="1:7" x14ac:dyDescent="0.3">
      <c r="A2339" s="1">
        <v>66</v>
      </c>
      <c r="B2339" s="5">
        <v>42545</v>
      </c>
      <c r="G2339">
        <v>22.7</v>
      </c>
    </row>
    <row r="2340" spans="1:7" x14ac:dyDescent="0.3">
      <c r="A2340" s="1">
        <v>66</v>
      </c>
      <c r="B2340" s="5">
        <v>42548</v>
      </c>
      <c r="G2340">
        <v>5.4</v>
      </c>
    </row>
    <row r="2341" spans="1:7" x14ac:dyDescent="0.3">
      <c r="A2341" s="1">
        <v>66</v>
      </c>
      <c r="B2341" s="5">
        <v>42555</v>
      </c>
      <c r="G2341">
        <v>9.1</v>
      </c>
    </row>
    <row r="2342" spans="1:7" x14ac:dyDescent="0.3">
      <c r="A2342" s="1">
        <v>66</v>
      </c>
      <c r="B2342" s="5">
        <v>42559</v>
      </c>
      <c r="G2342">
        <v>10</v>
      </c>
    </row>
    <row r="2343" spans="1:7" x14ac:dyDescent="0.3">
      <c r="A2343" s="1">
        <v>66</v>
      </c>
      <c r="B2343" s="5">
        <v>42563</v>
      </c>
      <c r="G2343">
        <v>10</v>
      </c>
    </row>
    <row r="2344" spans="1:7" x14ac:dyDescent="0.3">
      <c r="A2344" s="1">
        <v>66</v>
      </c>
      <c r="B2344" s="5">
        <v>42566</v>
      </c>
      <c r="G2344">
        <v>11.6</v>
      </c>
    </row>
    <row r="2345" spans="1:7" x14ac:dyDescent="0.3">
      <c r="A2345" s="1">
        <v>66</v>
      </c>
      <c r="B2345" s="5">
        <v>42569</v>
      </c>
      <c r="G2345">
        <v>12.7</v>
      </c>
    </row>
    <row r="2346" spans="1:7" x14ac:dyDescent="0.3">
      <c r="A2346" s="1">
        <v>66</v>
      </c>
      <c r="B2346" s="5">
        <v>42571</v>
      </c>
      <c r="G2346">
        <v>12.5</v>
      </c>
    </row>
    <row r="2347" spans="1:7" x14ac:dyDescent="0.3">
      <c r="A2347" s="1">
        <v>66</v>
      </c>
      <c r="B2347" s="5">
        <v>42573</v>
      </c>
      <c r="G2347">
        <v>11.7</v>
      </c>
    </row>
    <row r="2348" spans="1:7" x14ac:dyDescent="0.3">
      <c r="A2348" s="1">
        <v>66</v>
      </c>
      <c r="B2348" s="5">
        <v>42576</v>
      </c>
      <c r="G2348">
        <v>15</v>
      </c>
    </row>
    <row r="2349" spans="1:7" x14ac:dyDescent="0.3">
      <c r="A2349" s="1">
        <v>66</v>
      </c>
      <c r="B2349" s="5">
        <v>42578</v>
      </c>
      <c r="G2349">
        <v>13.3</v>
      </c>
    </row>
    <row r="2350" spans="1:7" x14ac:dyDescent="0.3">
      <c r="A2350" s="1">
        <v>66</v>
      </c>
      <c r="B2350" s="5">
        <v>42580</v>
      </c>
      <c r="G2350">
        <v>13.3</v>
      </c>
    </row>
    <row r="2351" spans="1:7" x14ac:dyDescent="0.3">
      <c r="A2351" s="1">
        <v>66</v>
      </c>
      <c r="B2351" s="5">
        <v>42583</v>
      </c>
      <c r="G2351">
        <v>18.3</v>
      </c>
    </row>
    <row r="2352" spans="1:7" x14ac:dyDescent="0.3">
      <c r="A2352" s="1">
        <v>66</v>
      </c>
      <c r="B2352" s="5">
        <v>42587</v>
      </c>
      <c r="G2352">
        <v>26.7</v>
      </c>
    </row>
    <row r="2353" spans="1:7" x14ac:dyDescent="0.3">
      <c r="A2353" s="1">
        <v>66</v>
      </c>
      <c r="B2353" s="5">
        <v>42590</v>
      </c>
      <c r="G2353">
        <v>15</v>
      </c>
    </row>
    <row r="2354" spans="1:7" x14ac:dyDescent="0.3">
      <c r="A2354" s="1">
        <v>66</v>
      </c>
      <c r="B2354" s="5">
        <v>42592</v>
      </c>
      <c r="G2354">
        <v>13.3</v>
      </c>
    </row>
    <row r="2355" spans="1:7" x14ac:dyDescent="0.3">
      <c r="A2355" s="1">
        <v>66</v>
      </c>
      <c r="B2355" s="5">
        <v>42594</v>
      </c>
      <c r="G2355">
        <v>21.7</v>
      </c>
    </row>
    <row r="2356" spans="1:7" x14ac:dyDescent="0.3">
      <c r="A2356" s="1">
        <v>66</v>
      </c>
      <c r="B2356" s="5">
        <v>42598</v>
      </c>
      <c r="G2356">
        <v>20</v>
      </c>
    </row>
    <row r="2357" spans="1:7" x14ac:dyDescent="0.3">
      <c r="A2357" s="1">
        <v>66</v>
      </c>
      <c r="B2357" s="5">
        <v>42601</v>
      </c>
      <c r="G2357">
        <v>16.7</v>
      </c>
    </row>
    <row r="2358" spans="1:7" x14ac:dyDescent="0.3">
      <c r="A2358" s="1">
        <v>66</v>
      </c>
      <c r="B2358" s="5">
        <v>42604</v>
      </c>
      <c r="G2358">
        <v>20</v>
      </c>
    </row>
    <row r="2359" spans="1:7" x14ac:dyDescent="0.3">
      <c r="A2359" s="1">
        <v>67</v>
      </c>
      <c r="B2359" s="5">
        <v>42482</v>
      </c>
      <c r="G2359">
        <v>14</v>
      </c>
    </row>
    <row r="2360" spans="1:7" x14ac:dyDescent="0.3">
      <c r="A2360" s="1">
        <v>67</v>
      </c>
      <c r="B2360" s="5">
        <v>42488</v>
      </c>
      <c r="G2360">
        <v>11.8</v>
      </c>
    </row>
    <row r="2361" spans="1:7" x14ac:dyDescent="0.3">
      <c r="A2361" s="1">
        <v>67</v>
      </c>
      <c r="B2361" s="5">
        <v>42494</v>
      </c>
      <c r="G2361">
        <v>5.4</v>
      </c>
    </row>
    <row r="2362" spans="1:7" x14ac:dyDescent="0.3">
      <c r="A2362" s="1">
        <v>67</v>
      </c>
      <c r="B2362" s="5">
        <v>42510</v>
      </c>
      <c r="G2362">
        <v>9.1</v>
      </c>
    </row>
    <row r="2363" spans="1:7" x14ac:dyDescent="0.3">
      <c r="A2363" s="1">
        <v>67</v>
      </c>
      <c r="B2363" s="5">
        <v>42514</v>
      </c>
      <c r="G2363">
        <v>10.9</v>
      </c>
    </row>
    <row r="2364" spans="1:7" x14ac:dyDescent="0.3">
      <c r="A2364" s="1">
        <v>67</v>
      </c>
      <c r="B2364" s="5">
        <v>42517</v>
      </c>
      <c r="G2364">
        <v>6.7</v>
      </c>
    </row>
    <row r="2365" spans="1:7" x14ac:dyDescent="0.3">
      <c r="A2365" s="1">
        <v>67</v>
      </c>
      <c r="B2365" s="5">
        <v>42522</v>
      </c>
      <c r="G2365">
        <v>10.8</v>
      </c>
    </row>
    <row r="2366" spans="1:7" x14ac:dyDescent="0.3">
      <c r="A2366" s="1">
        <v>67</v>
      </c>
      <c r="B2366" s="5">
        <v>42527</v>
      </c>
      <c r="G2366">
        <v>12.5</v>
      </c>
    </row>
    <row r="2367" spans="1:7" x14ac:dyDescent="0.3">
      <c r="A2367" s="1">
        <v>67</v>
      </c>
      <c r="B2367" s="5">
        <v>42531</v>
      </c>
      <c r="G2367">
        <v>14.2</v>
      </c>
    </row>
    <row r="2368" spans="1:7" x14ac:dyDescent="0.3">
      <c r="A2368" s="1">
        <v>67</v>
      </c>
      <c r="B2368" s="5">
        <v>42534</v>
      </c>
      <c r="G2368">
        <v>15</v>
      </c>
    </row>
    <row r="2369" spans="1:7" x14ac:dyDescent="0.3">
      <c r="A2369" s="1">
        <v>67</v>
      </c>
      <c r="B2369" s="5">
        <v>42538</v>
      </c>
      <c r="G2369">
        <v>21.6</v>
      </c>
    </row>
    <row r="2370" spans="1:7" x14ac:dyDescent="0.3">
      <c r="A2370" s="1">
        <v>67</v>
      </c>
      <c r="B2370" s="5">
        <v>42545</v>
      </c>
      <c r="G2370">
        <v>20</v>
      </c>
    </row>
    <row r="2371" spans="1:7" x14ac:dyDescent="0.3">
      <c r="A2371" s="1">
        <v>67</v>
      </c>
      <c r="B2371" s="5">
        <v>42548</v>
      </c>
      <c r="G2371">
        <v>18.3</v>
      </c>
    </row>
    <row r="2372" spans="1:7" x14ac:dyDescent="0.3">
      <c r="A2372" s="1">
        <v>67</v>
      </c>
      <c r="B2372" s="5">
        <v>42552</v>
      </c>
      <c r="G2372">
        <v>22.5</v>
      </c>
    </row>
    <row r="2373" spans="1:7" x14ac:dyDescent="0.3">
      <c r="A2373" s="1">
        <v>67</v>
      </c>
      <c r="B2373" s="5">
        <v>42555</v>
      </c>
      <c r="G2373">
        <v>23.3</v>
      </c>
    </row>
    <row r="2374" spans="1:7" x14ac:dyDescent="0.3">
      <c r="A2374" s="1">
        <v>67</v>
      </c>
      <c r="B2374" s="5">
        <v>42557</v>
      </c>
      <c r="G2374">
        <v>13.3</v>
      </c>
    </row>
    <row r="2375" spans="1:7" x14ac:dyDescent="0.3">
      <c r="A2375" s="1">
        <v>67</v>
      </c>
      <c r="B2375" s="5">
        <v>42559</v>
      </c>
      <c r="G2375">
        <v>15</v>
      </c>
    </row>
    <row r="2376" spans="1:7" x14ac:dyDescent="0.3">
      <c r="A2376" s="1">
        <v>67</v>
      </c>
      <c r="B2376" s="5">
        <v>42562</v>
      </c>
      <c r="G2376">
        <v>20.8</v>
      </c>
    </row>
    <row r="2377" spans="1:7" x14ac:dyDescent="0.3">
      <c r="A2377" s="1">
        <v>67</v>
      </c>
      <c r="B2377" s="5">
        <v>42564</v>
      </c>
      <c r="G2377">
        <v>15.8</v>
      </c>
    </row>
    <row r="2378" spans="1:7" x14ac:dyDescent="0.3">
      <c r="A2378" s="1">
        <v>67</v>
      </c>
      <c r="B2378" s="5">
        <v>42566</v>
      </c>
      <c r="G2378">
        <v>15</v>
      </c>
    </row>
    <row r="2379" spans="1:7" x14ac:dyDescent="0.3">
      <c r="A2379" s="1">
        <v>67</v>
      </c>
      <c r="B2379" s="5">
        <v>42569</v>
      </c>
      <c r="G2379">
        <v>19.2</v>
      </c>
    </row>
    <row r="2380" spans="1:7" x14ac:dyDescent="0.3">
      <c r="A2380" s="1">
        <v>67</v>
      </c>
      <c r="B2380" s="5">
        <v>42571</v>
      </c>
      <c r="G2380">
        <v>18.3</v>
      </c>
    </row>
    <row r="2381" spans="1:7" x14ac:dyDescent="0.3">
      <c r="A2381" s="1">
        <v>67</v>
      </c>
      <c r="B2381" s="5">
        <v>42573</v>
      </c>
      <c r="G2381">
        <v>16.7</v>
      </c>
    </row>
    <row r="2382" spans="1:7" x14ac:dyDescent="0.3">
      <c r="A2382" s="1">
        <v>67</v>
      </c>
      <c r="B2382" s="5">
        <v>42576</v>
      </c>
      <c r="G2382">
        <v>18.3</v>
      </c>
    </row>
    <row r="2383" spans="1:7" x14ac:dyDescent="0.3">
      <c r="A2383" s="1">
        <v>67</v>
      </c>
      <c r="B2383" s="5">
        <v>42578</v>
      </c>
      <c r="G2383">
        <v>15.8</v>
      </c>
    </row>
    <row r="2384" spans="1:7" x14ac:dyDescent="0.3">
      <c r="A2384" s="1">
        <v>67</v>
      </c>
      <c r="B2384" s="5">
        <v>42580</v>
      </c>
      <c r="G2384">
        <v>15.8</v>
      </c>
    </row>
    <row r="2385" spans="1:7" x14ac:dyDescent="0.3">
      <c r="A2385" s="1">
        <v>67</v>
      </c>
      <c r="B2385" s="5">
        <v>42583</v>
      </c>
      <c r="G2385">
        <v>22.5</v>
      </c>
    </row>
    <row r="2386" spans="1:7" x14ac:dyDescent="0.3">
      <c r="A2386" s="1">
        <v>67</v>
      </c>
      <c r="B2386" s="5">
        <v>42585</v>
      </c>
      <c r="G2386">
        <v>14.2</v>
      </c>
    </row>
    <row r="2387" spans="1:7" x14ac:dyDescent="0.3">
      <c r="A2387" s="1">
        <v>67</v>
      </c>
      <c r="B2387" s="5">
        <v>42587</v>
      </c>
      <c r="G2387">
        <v>18.3</v>
      </c>
    </row>
    <row r="2388" spans="1:7" x14ac:dyDescent="0.3">
      <c r="A2388" s="1">
        <v>67</v>
      </c>
      <c r="B2388" s="5">
        <v>42590</v>
      </c>
      <c r="G2388">
        <v>18.3</v>
      </c>
    </row>
    <row r="2389" spans="1:7" x14ac:dyDescent="0.3">
      <c r="A2389" s="1">
        <v>67</v>
      </c>
      <c r="B2389" s="5">
        <v>42592</v>
      </c>
      <c r="G2389">
        <v>13.3</v>
      </c>
    </row>
    <row r="2390" spans="1:7" x14ac:dyDescent="0.3">
      <c r="A2390" s="1">
        <v>67</v>
      </c>
      <c r="B2390" s="5">
        <v>42594</v>
      </c>
      <c r="G2390">
        <v>21.7</v>
      </c>
    </row>
    <row r="2391" spans="1:7" x14ac:dyDescent="0.3">
      <c r="A2391" s="1">
        <v>67</v>
      </c>
      <c r="B2391" s="5">
        <v>42598</v>
      </c>
      <c r="G2391">
        <v>20</v>
      </c>
    </row>
    <row r="2392" spans="1:7" x14ac:dyDescent="0.3">
      <c r="A2392" s="1">
        <v>67</v>
      </c>
      <c r="B2392" s="5">
        <v>42601</v>
      </c>
      <c r="G2392">
        <v>16.7</v>
      </c>
    </row>
    <row r="2393" spans="1:7" x14ac:dyDescent="0.3">
      <c r="A2393" s="1">
        <v>67</v>
      </c>
      <c r="B2393" s="5">
        <v>42604</v>
      </c>
      <c r="G2393">
        <v>20</v>
      </c>
    </row>
    <row r="2394" spans="1:7" x14ac:dyDescent="0.3">
      <c r="A2394" s="1">
        <v>68</v>
      </c>
      <c r="B2394" s="5">
        <v>42510</v>
      </c>
      <c r="G2394">
        <v>18.2</v>
      </c>
    </row>
    <row r="2395" spans="1:7" x14ac:dyDescent="0.3">
      <c r="A2395" s="1">
        <v>68</v>
      </c>
      <c r="B2395" s="5">
        <v>42514</v>
      </c>
      <c r="G2395">
        <v>8.1999999999999993</v>
      </c>
    </row>
    <row r="2396" spans="1:7" x14ac:dyDescent="0.3">
      <c r="A2396" s="1">
        <v>68</v>
      </c>
      <c r="B2396" s="5">
        <v>42517</v>
      </c>
      <c r="G2396">
        <v>14.5</v>
      </c>
    </row>
    <row r="2397" spans="1:7" x14ac:dyDescent="0.3">
      <c r="A2397" s="1">
        <v>68</v>
      </c>
      <c r="B2397" s="5">
        <v>42520</v>
      </c>
      <c r="G2397">
        <v>3.6</v>
      </c>
    </row>
    <row r="2398" spans="1:7" x14ac:dyDescent="0.3">
      <c r="A2398" s="1">
        <v>68</v>
      </c>
      <c r="B2398" s="5">
        <v>42522</v>
      </c>
      <c r="G2398">
        <v>5.4</v>
      </c>
    </row>
    <row r="2399" spans="1:7" x14ac:dyDescent="0.3">
      <c r="A2399" s="1">
        <v>68</v>
      </c>
      <c r="B2399" s="5">
        <v>42524</v>
      </c>
      <c r="G2399">
        <v>9.1</v>
      </c>
    </row>
    <row r="2400" spans="1:7" x14ac:dyDescent="0.3">
      <c r="A2400" s="1">
        <v>68</v>
      </c>
      <c r="B2400" s="5">
        <v>42527</v>
      </c>
      <c r="G2400">
        <v>5</v>
      </c>
    </row>
    <row r="2401" spans="1:7" x14ac:dyDescent="0.3">
      <c r="A2401" s="1">
        <v>68</v>
      </c>
      <c r="B2401" s="5">
        <v>42531</v>
      </c>
      <c r="G2401">
        <v>8.3000000000000007</v>
      </c>
    </row>
    <row r="2402" spans="1:7" x14ac:dyDescent="0.3">
      <c r="A2402" s="1">
        <v>68</v>
      </c>
      <c r="B2402" s="5">
        <v>42534</v>
      </c>
      <c r="G2402">
        <v>8.3000000000000007</v>
      </c>
    </row>
    <row r="2403" spans="1:7" x14ac:dyDescent="0.3">
      <c r="A2403" s="1">
        <v>68</v>
      </c>
      <c r="B2403" s="5">
        <v>42538</v>
      </c>
      <c r="G2403">
        <v>11.7</v>
      </c>
    </row>
    <row r="2404" spans="1:7" x14ac:dyDescent="0.3">
      <c r="A2404" s="1">
        <v>68</v>
      </c>
      <c r="B2404" s="5">
        <v>42545</v>
      </c>
      <c r="G2404">
        <v>16.7</v>
      </c>
    </row>
    <row r="2405" spans="1:7" x14ac:dyDescent="0.3">
      <c r="A2405" s="1">
        <v>68</v>
      </c>
      <c r="B2405" s="5">
        <v>42548</v>
      </c>
      <c r="G2405">
        <v>15</v>
      </c>
    </row>
    <row r="2406" spans="1:7" x14ac:dyDescent="0.3">
      <c r="A2406" s="1">
        <v>68</v>
      </c>
      <c r="B2406" s="5">
        <v>42552</v>
      </c>
      <c r="G2406">
        <v>18.3</v>
      </c>
    </row>
    <row r="2407" spans="1:7" x14ac:dyDescent="0.3">
      <c r="A2407" s="1">
        <v>68</v>
      </c>
      <c r="B2407" s="5">
        <v>42555</v>
      </c>
      <c r="G2407">
        <v>20</v>
      </c>
    </row>
    <row r="2408" spans="1:7" x14ac:dyDescent="0.3">
      <c r="A2408" s="1">
        <v>68</v>
      </c>
      <c r="B2408" s="5">
        <v>42559</v>
      </c>
      <c r="G2408">
        <v>13.5</v>
      </c>
    </row>
    <row r="2409" spans="1:7" x14ac:dyDescent="0.3">
      <c r="A2409" s="1">
        <v>68</v>
      </c>
      <c r="B2409" s="5">
        <v>42562</v>
      </c>
      <c r="G2409">
        <v>17.5</v>
      </c>
    </row>
    <row r="2410" spans="1:7" x14ac:dyDescent="0.3">
      <c r="A2410" s="1">
        <v>68</v>
      </c>
      <c r="B2410" s="5">
        <v>42564</v>
      </c>
      <c r="G2410">
        <v>13.3</v>
      </c>
    </row>
    <row r="2411" spans="1:7" x14ac:dyDescent="0.3">
      <c r="A2411" s="1">
        <v>68</v>
      </c>
      <c r="B2411" s="5">
        <v>42566</v>
      </c>
      <c r="G2411">
        <v>15</v>
      </c>
    </row>
    <row r="2412" spans="1:7" x14ac:dyDescent="0.3">
      <c r="A2412" s="1">
        <v>68</v>
      </c>
      <c r="B2412" s="5">
        <v>42569</v>
      </c>
      <c r="G2412">
        <v>19.2</v>
      </c>
    </row>
    <row r="2413" spans="1:7" x14ac:dyDescent="0.3">
      <c r="A2413" s="1">
        <v>68</v>
      </c>
      <c r="B2413" s="5">
        <v>42571</v>
      </c>
      <c r="G2413">
        <v>18.3</v>
      </c>
    </row>
    <row r="2414" spans="1:7" x14ac:dyDescent="0.3">
      <c r="A2414" s="1">
        <v>68</v>
      </c>
      <c r="B2414" s="5">
        <v>42573</v>
      </c>
      <c r="G2414">
        <v>16.7</v>
      </c>
    </row>
    <row r="2415" spans="1:7" x14ac:dyDescent="0.3">
      <c r="A2415" s="1">
        <v>68</v>
      </c>
      <c r="B2415" s="5">
        <v>42576</v>
      </c>
      <c r="G2415">
        <v>18.3</v>
      </c>
    </row>
    <row r="2416" spans="1:7" x14ac:dyDescent="0.3">
      <c r="A2416" s="1">
        <v>68</v>
      </c>
      <c r="B2416" s="5">
        <v>42578</v>
      </c>
      <c r="G2416">
        <v>15.8</v>
      </c>
    </row>
    <row r="2417" spans="1:7" x14ac:dyDescent="0.3">
      <c r="A2417" s="1">
        <v>68</v>
      </c>
      <c r="B2417" s="5">
        <v>42580</v>
      </c>
      <c r="G2417">
        <v>15.8</v>
      </c>
    </row>
    <row r="2418" spans="1:7" x14ac:dyDescent="0.3">
      <c r="A2418" s="1">
        <v>68</v>
      </c>
      <c r="B2418" s="5">
        <v>42583</v>
      </c>
      <c r="G2418">
        <v>22.5</v>
      </c>
    </row>
    <row r="2419" spans="1:7" x14ac:dyDescent="0.3">
      <c r="A2419" s="1">
        <v>68</v>
      </c>
      <c r="B2419" s="5">
        <v>42585</v>
      </c>
      <c r="G2419">
        <v>14.2</v>
      </c>
    </row>
    <row r="2420" spans="1:7" x14ac:dyDescent="0.3">
      <c r="A2420" s="1">
        <v>68</v>
      </c>
      <c r="B2420" s="5">
        <v>42587</v>
      </c>
      <c r="G2420">
        <v>18.3</v>
      </c>
    </row>
    <row r="2421" spans="1:7" x14ac:dyDescent="0.3">
      <c r="A2421" s="1">
        <v>68</v>
      </c>
      <c r="B2421" s="5">
        <v>42590</v>
      </c>
      <c r="G2421">
        <v>18.3</v>
      </c>
    </row>
    <row r="2422" spans="1:7" x14ac:dyDescent="0.3">
      <c r="A2422" s="1">
        <v>68</v>
      </c>
      <c r="B2422" s="5">
        <v>42592</v>
      </c>
      <c r="G2422">
        <v>13.3</v>
      </c>
    </row>
    <row r="2423" spans="1:7" x14ac:dyDescent="0.3">
      <c r="A2423" s="1">
        <v>68</v>
      </c>
      <c r="B2423" s="5">
        <v>42594</v>
      </c>
      <c r="G2423">
        <v>21.7</v>
      </c>
    </row>
    <row r="2424" spans="1:7" x14ac:dyDescent="0.3">
      <c r="A2424" s="1">
        <v>68</v>
      </c>
      <c r="B2424" s="5">
        <v>42598</v>
      </c>
      <c r="G2424">
        <v>20</v>
      </c>
    </row>
    <row r="2425" spans="1:7" x14ac:dyDescent="0.3">
      <c r="A2425" s="1">
        <v>68</v>
      </c>
      <c r="B2425" s="5">
        <v>42601</v>
      </c>
      <c r="G2425">
        <v>16.7</v>
      </c>
    </row>
    <row r="2426" spans="1:7" x14ac:dyDescent="0.3">
      <c r="A2426" s="1">
        <v>68</v>
      </c>
      <c r="B2426" s="5">
        <v>42604</v>
      </c>
      <c r="G2426">
        <v>20</v>
      </c>
    </row>
    <row r="2427" spans="1:7" x14ac:dyDescent="0.3">
      <c r="A2427" s="1">
        <v>69</v>
      </c>
      <c r="B2427" s="5">
        <v>42545</v>
      </c>
      <c r="G2427">
        <v>22.7</v>
      </c>
    </row>
    <row r="2428" spans="1:7" x14ac:dyDescent="0.3">
      <c r="A2428" s="1">
        <v>69</v>
      </c>
      <c r="B2428" s="5">
        <v>42548</v>
      </c>
      <c r="G2428">
        <v>5.4</v>
      </c>
    </row>
    <row r="2429" spans="1:7" x14ac:dyDescent="0.3">
      <c r="A2429" s="1">
        <v>69</v>
      </c>
      <c r="B2429" s="5">
        <v>42555</v>
      </c>
      <c r="G2429">
        <v>9.1</v>
      </c>
    </row>
    <row r="2430" spans="1:7" x14ac:dyDescent="0.3">
      <c r="A2430" s="1">
        <v>69</v>
      </c>
      <c r="B2430" s="5">
        <v>42559</v>
      </c>
      <c r="G2430">
        <v>10</v>
      </c>
    </row>
    <row r="2431" spans="1:7" x14ac:dyDescent="0.3">
      <c r="A2431" s="1">
        <v>69</v>
      </c>
      <c r="B2431" s="5">
        <v>42563</v>
      </c>
      <c r="G2431">
        <v>10</v>
      </c>
    </row>
    <row r="2432" spans="1:7" x14ac:dyDescent="0.3">
      <c r="A2432" s="1">
        <v>69</v>
      </c>
      <c r="B2432" s="5">
        <v>42566</v>
      </c>
      <c r="G2432">
        <v>11.6</v>
      </c>
    </row>
    <row r="2433" spans="1:7" x14ac:dyDescent="0.3">
      <c r="A2433" s="1">
        <v>69</v>
      </c>
      <c r="B2433" s="5">
        <v>42569</v>
      </c>
      <c r="G2433">
        <v>12.7</v>
      </c>
    </row>
    <row r="2434" spans="1:7" x14ac:dyDescent="0.3">
      <c r="A2434" s="1">
        <v>69</v>
      </c>
      <c r="B2434" s="5">
        <v>42571</v>
      </c>
      <c r="G2434">
        <v>12.5</v>
      </c>
    </row>
    <row r="2435" spans="1:7" x14ac:dyDescent="0.3">
      <c r="A2435" s="1">
        <v>69</v>
      </c>
      <c r="B2435" s="5">
        <v>42573</v>
      </c>
      <c r="G2435">
        <v>11.7</v>
      </c>
    </row>
    <row r="2436" spans="1:7" x14ac:dyDescent="0.3">
      <c r="A2436" s="1">
        <v>69</v>
      </c>
      <c r="B2436" s="5">
        <v>42576</v>
      </c>
      <c r="G2436">
        <v>15</v>
      </c>
    </row>
    <row r="2437" spans="1:7" x14ac:dyDescent="0.3">
      <c r="A2437" s="1">
        <v>69</v>
      </c>
      <c r="B2437" s="5">
        <v>42578</v>
      </c>
      <c r="G2437">
        <v>13.3</v>
      </c>
    </row>
    <row r="2438" spans="1:7" x14ac:dyDescent="0.3">
      <c r="A2438" s="1">
        <v>69</v>
      </c>
      <c r="B2438" s="5">
        <v>42580</v>
      </c>
      <c r="G2438">
        <v>13.3</v>
      </c>
    </row>
    <row r="2439" spans="1:7" x14ac:dyDescent="0.3">
      <c r="A2439" s="1">
        <v>69</v>
      </c>
      <c r="B2439" s="5">
        <v>42583</v>
      </c>
      <c r="G2439">
        <v>18.3</v>
      </c>
    </row>
    <row r="2440" spans="1:7" x14ac:dyDescent="0.3">
      <c r="A2440" s="1">
        <v>69</v>
      </c>
      <c r="B2440" s="5">
        <v>42587</v>
      </c>
      <c r="G2440">
        <v>26.7</v>
      </c>
    </row>
    <row r="2441" spans="1:7" x14ac:dyDescent="0.3">
      <c r="A2441" s="1">
        <v>69</v>
      </c>
      <c r="B2441" s="5">
        <v>42590</v>
      </c>
      <c r="G2441">
        <v>15</v>
      </c>
    </row>
    <row r="2442" spans="1:7" x14ac:dyDescent="0.3">
      <c r="A2442" s="1">
        <v>69</v>
      </c>
      <c r="B2442" s="5">
        <v>42592</v>
      </c>
      <c r="G2442">
        <v>13.3</v>
      </c>
    </row>
    <row r="2443" spans="1:7" x14ac:dyDescent="0.3">
      <c r="A2443" s="1">
        <v>69</v>
      </c>
      <c r="B2443" s="5">
        <v>42594</v>
      </c>
      <c r="G2443">
        <v>21.7</v>
      </c>
    </row>
    <row r="2444" spans="1:7" x14ac:dyDescent="0.3">
      <c r="A2444" s="1">
        <v>69</v>
      </c>
      <c r="B2444" s="5">
        <v>42598</v>
      </c>
      <c r="G2444">
        <v>20</v>
      </c>
    </row>
    <row r="2445" spans="1:7" x14ac:dyDescent="0.3">
      <c r="A2445" s="1">
        <v>69</v>
      </c>
      <c r="B2445" s="5">
        <v>42601</v>
      </c>
      <c r="G2445">
        <v>16.7</v>
      </c>
    </row>
    <row r="2446" spans="1:7" x14ac:dyDescent="0.3">
      <c r="A2446" s="1">
        <v>69</v>
      </c>
      <c r="B2446" s="5">
        <v>42604</v>
      </c>
      <c r="G2446">
        <v>20</v>
      </c>
    </row>
    <row r="2447" spans="1:7" x14ac:dyDescent="0.3">
      <c r="A2447" s="1">
        <v>70</v>
      </c>
      <c r="B2447" s="5">
        <v>42482</v>
      </c>
      <c r="G2447">
        <v>14</v>
      </c>
    </row>
    <row r="2448" spans="1:7" x14ac:dyDescent="0.3">
      <c r="A2448" s="1">
        <v>70</v>
      </c>
      <c r="B2448" s="5">
        <v>42488</v>
      </c>
      <c r="G2448">
        <v>11.8</v>
      </c>
    </row>
    <row r="2449" spans="1:7" x14ac:dyDescent="0.3">
      <c r="A2449" s="1">
        <v>70</v>
      </c>
      <c r="B2449" s="5">
        <v>42494</v>
      </c>
      <c r="G2449">
        <v>5.4</v>
      </c>
    </row>
    <row r="2450" spans="1:7" x14ac:dyDescent="0.3">
      <c r="A2450" s="1">
        <v>70</v>
      </c>
      <c r="B2450" s="5">
        <v>42510</v>
      </c>
      <c r="G2450">
        <v>9.1</v>
      </c>
    </row>
    <row r="2451" spans="1:7" x14ac:dyDescent="0.3">
      <c r="A2451" s="1">
        <v>70</v>
      </c>
      <c r="B2451" s="5">
        <v>42514</v>
      </c>
      <c r="G2451">
        <v>10.9</v>
      </c>
    </row>
    <row r="2452" spans="1:7" x14ac:dyDescent="0.3">
      <c r="A2452" s="1">
        <v>70</v>
      </c>
      <c r="B2452" s="5">
        <v>42517</v>
      </c>
      <c r="G2452">
        <v>6.7</v>
      </c>
    </row>
    <row r="2453" spans="1:7" x14ac:dyDescent="0.3">
      <c r="A2453" s="1">
        <v>70</v>
      </c>
      <c r="B2453" s="5">
        <v>42522</v>
      </c>
      <c r="G2453">
        <v>10.8</v>
      </c>
    </row>
    <row r="2454" spans="1:7" x14ac:dyDescent="0.3">
      <c r="A2454" s="1">
        <v>70</v>
      </c>
      <c r="B2454" s="5">
        <v>42527</v>
      </c>
      <c r="G2454">
        <v>12.5</v>
      </c>
    </row>
    <row r="2455" spans="1:7" x14ac:dyDescent="0.3">
      <c r="A2455" s="1">
        <v>70</v>
      </c>
      <c r="B2455" s="5">
        <v>42531</v>
      </c>
      <c r="G2455">
        <v>14.2</v>
      </c>
    </row>
    <row r="2456" spans="1:7" x14ac:dyDescent="0.3">
      <c r="A2456" s="1">
        <v>70</v>
      </c>
      <c r="B2456" s="5">
        <v>42534</v>
      </c>
      <c r="G2456">
        <v>15</v>
      </c>
    </row>
    <row r="2457" spans="1:7" x14ac:dyDescent="0.3">
      <c r="A2457" s="1">
        <v>70</v>
      </c>
      <c r="B2457" s="5">
        <v>42538</v>
      </c>
      <c r="G2457">
        <v>21.6</v>
      </c>
    </row>
    <row r="2458" spans="1:7" x14ac:dyDescent="0.3">
      <c r="A2458" s="1">
        <v>70</v>
      </c>
      <c r="B2458" s="5">
        <v>42545</v>
      </c>
      <c r="G2458">
        <v>20</v>
      </c>
    </row>
    <row r="2459" spans="1:7" x14ac:dyDescent="0.3">
      <c r="A2459" s="1">
        <v>70</v>
      </c>
      <c r="B2459" s="5">
        <v>42548</v>
      </c>
      <c r="G2459">
        <v>18.3</v>
      </c>
    </row>
    <row r="2460" spans="1:7" x14ac:dyDescent="0.3">
      <c r="A2460" s="1">
        <v>70</v>
      </c>
      <c r="B2460" s="5">
        <v>42552</v>
      </c>
      <c r="G2460">
        <v>22.5</v>
      </c>
    </row>
    <row r="2461" spans="1:7" x14ac:dyDescent="0.3">
      <c r="A2461" s="1">
        <v>70</v>
      </c>
      <c r="B2461" s="5">
        <v>42555</v>
      </c>
      <c r="G2461">
        <v>23.3</v>
      </c>
    </row>
    <row r="2462" spans="1:7" x14ac:dyDescent="0.3">
      <c r="A2462" s="1">
        <v>70</v>
      </c>
      <c r="B2462" s="5">
        <v>42557</v>
      </c>
      <c r="G2462">
        <v>13.3</v>
      </c>
    </row>
    <row r="2463" spans="1:7" x14ac:dyDescent="0.3">
      <c r="A2463" s="1">
        <v>70</v>
      </c>
      <c r="B2463" s="5">
        <v>42559</v>
      </c>
      <c r="G2463">
        <v>15</v>
      </c>
    </row>
    <row r="2464" spans="1:7" x14ac:dyDescent="0.3">
      <c r="A2464" s="1">
        <v>70</v>
      </c>
      <c r="B2464" s="5">
        <v>42562</v>
      </c>
      <c r="G2464">
        <v>20.8</v>
      </c>
    </row>
    <row r="2465" spans="1:7" x14ac:dyDescent="0.3">
      <c r="A2465" s="1">
        <v>70</v>
      </c>
      <c r="B2465" s="5">
        <v>42564</v>
      </c>
      <c r="G2465">
        <v>15.8</v>
      </c>
    </row>
    <row r="2466" spans="1:7" x14ac:dyDescent="0.3">
      <c r="A2466" s="1">
        <v>70</v>
      </c>
      <c r="B2466" s="5">
        <v>42566</v>
      </c>
      <c r="G2466">
        <v>15</v>
      </c>
    </row>
    <row r="2467" spans="1:7" x14ac:dyDescent="0.3">
      <c r="A2467" s="1">
        <v>70</v>
      </c>
      <c r="B2467" s="5">
        <v>42569</v>
      </c>
      <c r="G2467">
        <v>19.2</v>
      </c>
    </row>
    <row r="2468" spans="1:7" x14ac:dyDescent="0.3">
      <c r="A2468" s="1">
        <v>70</v>
      </c>
      <c r="B2468" s="5">
        <v>42571</v>
      </c>
      <c r="G2468">
        <v>18.3</v>
      </c>
    </row>
    <row r="2469" spans="1:7" x14ac:dyDescent="0.3">
      <c r="A2469" s="1">
        <v>70</v>
      </c>
      <c r="B2469" s="5">
        <v>42573</v>
      </c>
      <c r="G2469">
        <v>16.7</v>
      </c>
    </row>
    <row r="2470" spans="1:7" x14ac:dyDescent="0.3">
      <c r="A2470" s="1">
        <v>70</v>
      </c>
      <c r="B2470" s="5">
        <v>42576</v>
      </c>
      <c r="G2470">
        <v>18.3</v>
      </c>
    </row>
    <row r="2471" spans="1:7" x14ac:dyDescent="0.3">
      <c r="A2471" s="1">
        <v>70</v>
      </c>
      <c r="B2471" s="5">
        <v>42578</v>
      </c>
      <c r="G2471">
        <v>15.8</v>
      </c>
    </row>
    <row r="2472" spans="1:7" x14ac:dyDescent="0.3">
      <c r="A2472" s="1">
        <v>70</v>
      </c>
      <c r="B2472" s="5">
        <v>42580</v>
      </c>
      <c r="G2472">
        <v>15.8</v>
      </c>
    </row>
    <row r="2473" spans="1:7" x14ac:dyDescent="0.3">
      <c r="A2473" s="1">
        <v>70</v>
      </c>
      <c r="B2473" s="5">
        <v>42583</v>
      </c>
      <c r="G2473">
        <v>22.5</v>
      </c>
    </row>
    <row r="2474" spans="1:7" x14ac:dyDescent="0.3">
      <c r="A2474" s="1">
        <v>70</v>
      </c>
      <c r="B2474" s="5">
        <v>42585</v>
      </c>
      <c r="G2474">
        <v>14.2</v>
      </c>
    </row>
    <row r="2475" spans="1:7" x14ac:dyDescent="0.3">
      <c r="A2475" s="1">
        <v>70</v>
      </c>
      <c r="B2475" s="5">
        <v>42587</v>
      </c>
      <c r="G2475">
        <v>18.3</v>
      </c>
    </row>
    <row r="2476" spans="1:7" x14ac:dyDescent="0.3">
      <c r="A2476" s="1">
        <v>70</v>
      </c>
      <c r="B2476" s="5">
        <v>42590</v>
      </c>
      <c r="G2476">
        <v>18.3</v>
      </c>
    </row>
    <row r="2477" spans="1:7" x14ac:dyDescent="0.3">
      <c r="A2477" s="1">
        <v>70</v>
      </c>
      <c r="B2477" s="5">
        <v>42592</v>
      </c>
      <c r="G2477">
        <v>13.3</v>
      </c>
    </row>
    <row r="2478" spans="1:7" x14ac:dyDescent="0.3">
      <c r="A2478" s="1">
        <v>70</v>
      </c>
      <c r="B2478" s="5">
        <v>42594</v>
      </c>
      <c r="G2478">
        <v>21.7</v>
      </c>
    </row>
    <row r="2479" spans="1:7" x14ac:dyDescent="0.3">
      <c r="A2479" s="1">
        <v>70</v>
      </c>
      <c r="B2479" s="5">
        <v>42598</v>
      </c>
      <c r="G2479">
        <v>20</v>
      </c>
    </row>
    <row r="2480" spans="1:7" x14ac:dyDescent="0.3">
      <c r="A2480" s="1">
        <v>70</v>
      </c>
      <c r="B2480" s="5">
        <v>42601</v>
      </c>
      <c r="G2480">
        <v>16.7</v>
      </c>
    </row>
    <row r="2481" spans="1:7" x14ac:dyDescent="0.3">
      <c r="A2481" s="1">
        <v>70</v>
      </c>
      <c r="B2481" s="5">
        <v>42604</v>
      </c>
      <c r="G2481">
        <v>20</v>
      </c>
    </row>
    <row r="2482" spans="1:7" x14ac:dyDescent="0.3">
      <c r="A2482" s="1">
        <v>71</v>
      </c>
      <c r="B2482" s="5">
        <v>42510</v>
      </c>
      <c r="G2482">
        <v>18.2</v>
      </c>
    </row>
    <row r="2483" spans="1:7" x14ac:dyDescent="0.3">
      <c r="A2483" s="1">
        <v>71</v>
      </c>
      <c r="B2483" s="5">
        <v>42514</v>
      </c>
      <c r="G2483">
        <v>8.1999999999999993</v>
      </c>
    </row>
    <row r="2484" spans="1:7" x14ac:dyDescent="0.3">
      <c r="A2484" s="1">
        <v>71</v>
      </c>
      <c r="B2484" s="5">
        <v>42517</v>
      </c>
      <c r="G2484">
        <v>14.5</v>
      </c>
    </row>
    <row r="2485" spans="1:7" x14ac:dyDescent="0.3">
      <c r="A2485" s="1">
        <v>71</v>
      </c>
      <c r="B2485" s="5">
        <v>42520</v>
      </c>
      <c r="G2485">
        <v>3.6</v>
      </c>
    </row>
    <row r="2486" spans="1:7" x14ac:dyDescent="0.3">
      <c r="A2486" s="1">
        <v>71</v>
      </c>
      <c r="B2486" s="5">
        <v>42522</v>
      </c>
      <c r="G2486">
        <v>5.4</v>
      </c>
    </row>
    <row r="2487" spans="1:7" x14ac:dyDescent="0.3">
      <c r="A2487" s="1">
        <v>71</v>
      </c>
      <c r="B2487" s="5">
        <v>42524</v>
      </c>
      <c r="G2487">
        <v>9.1</v>
      </c>
    </row>
    <row r="2488" spans="1:7" x14ac:dyDescent="0.3">
      <c r="A2488" s="1">
        <v>71</v>
      </c>
      <c r="B2488" s="5">
        <v>42527</v>
      </c>
      <c r="G2488">
        <v>5</v>
      </c>
    </row>
    <row r="2489" spans="1:7" x14ac:dyDescent="0.3">
      <c r="A2489" s="1">
        <v>71</v>
      </c>
      <c r="B2489" s="5">
        <v>42531</v>
      </c>
      <c r="G2489">
        <v>8.3000000000000007</v>
      </c>
    </row>
    <row r="2490" spans="1:7" x14ac:dyDescent="0.3">
      <c r="A2490" s="1">
        <v>71</v>
      </c>
      <c r="B2490" s="5">
        <v>42534</v>
      </c>
      <c r="G2490">
        <v>8.3000000000000007</v>
      </c>
    </row>
    <row r="2491" spans="1:7" x14ac:dyDescent="0.3">
      <c r="A2491" s="1">
        <v>71</v>
      </c>
      <c r="B2491" s="5">
        <v>42538</v>
      </c>
      <c r="G2491">
        <v>11.7</v>
      </c>
    </row>
    <row r="2492" spans="1:7" x14ac:dyDescent="0.3">
      <c r="A2492" s="1">
        <v>71</v>
      </c>
      <c r="B2492" s="5">
        <v>42545</v>
      </c>
      <c r="G2492">
        <v>16.7</v>
      </c>
    </row>
    <row r="2493" spans="1:7" x14ac:dyDescent="0.3">
      <c r="A2493" s="1">
        <v>71</v>
      </c>
      <c r="B2493" s="5">
        <v>42548</v>
      </c>
      <c r="G2493">
        <v>15</v>
      </c>
    </row>
    <row r="2494" spans="1:7" x14ac:dyDescent="0.3">
      <c r="A2494" s="1">
        <v>71</v>
      </c>
      <c r="B2494" s="5">
        <v>42552</v>
      </c>
      <c r="G2494">
        <v>18.3</v>
      </c>
    </row>
    <row r="2495" spans="1:7" x14ac:dyDescent="0.3">
      <c r="A2495" s="1">
        <v>71</v>
      </c>
      <c r="B2495" s="5">
        <v>42555</v>
      </c>
      <c r="G2495">
        <v>20</v>
      </c>
    </row>
    <row r="2496" spans="1:7" x14ac:dyDescent="0.3">
      <c r="A2496" s="1">
        <v>71</v>
      </c>
      <c r="B2496" s="5">
        <v>42559</v>
      </c>
      <c r="G2496">
        <v>13.5</v>
      </c>
    </row>
    <row r="2497" spans="1:7" x14ac:dyDescent="0.3">
      <c r="A2497" s="1">
        <v>71</v>
      </c>
      <c r="B2497" s="5">
        <v>42562</v>
      </c>
      <c r="G2497">
        <v>17.5</v>
      </c>
    </row>
    <row r="2498" spans="1:7" x14ac:dyDescent="0.3">
      <c r="A2498" s="1">
        <v>71</v>
      </c>
      <c r="B2498" s="5">
        <v>42564</v>
      </c>
      <c r="G2498">
        <v>13.3</v>
      </c>
    </row>
    <row r="2499" spans="1:7" x14ac:dyDescent="0.3">
      <c r="A2499" s="1">
        <v>71</v>
      </c>
      <c r="B2499" s="5">
        <v>42566</v>
      </c>
      <c r="G2499">
        <v>15</v>
      </c>
    </row>
    <row r="2500" spans="1:7" x14ac:dyDescent="0.3">
      <c r="A2500" s="1">
        <v>71</v>
      </c>
      <c r="B2500" s="5">
        <v>42569</v>
      </c>
      <c r="G2500">
        <v>19.2</v>
      </c>
    </row>
    <row r="2501" spans="1:7" x14ac:dyDescent="0.3">
      <c r="A2501" s="1">
        <v>71</v>
      </c>
      <c r="B2501" s="5">
        <v>42571</v>
      </c>
      <c r="G2501">
        <v>18.3</v>
      </c>
    </row>
    <row r="2502" spans="1:7" x14ac:dyDescent="0.3">
      <c r="A2502" s="1">
        <v>71</v>
      </c>
      <c r="B2502" s="5">
        <v>42573</v>
      </c>
      <c r="G2502">
        <v>16.7</v>
      </c>
    </row>
    <row r="2503" spans="1:7" x14ac:dyDescent="0.3">
      <c r="A2503" s="1">
        <v>71</v>
      </c>
      <c r="B2503" s="5">
        <v>42576</v>
      </c>
      <c r="G2503">
        <v>18.3</v>
      </c>
    </row>
    <row r="2504" spans="1:7" x14ac:dyDescent="0.3">
      <c r="A2504" s="1">
        <v>71</v>
      </c>
      <c r="B2504" s="5">
        <v>42578</v>
      </c>
      <c r="G2504">
        <v>15.8</v>
      </c>
    </row>
    <row r="2505" spans="1:7" x14ac:dyDescent="0.3">
      <c r="A2505" s="1">
        <v>71</v>
      </c>
      <c r="B2505" s="5">
        <v>42580</v>
      </c>
      <c r="G2505">
        <v>15.8</v>
      </c>
    </row>
    <row r="2506" spans="1:7" x14ac:dyDescent="0.3">
      <c r="A2506" s="1">
        <v>71</v>
      </c>
      <c r="B2506" s="5">
        <v>42583</v>
      </c>
      <c r="G2506">
        <v>22.5</v>
      </c>
    </row>
    <row r="2507" spans="1:7" x14ac:dyDescent="0.3">
      <c r="A2507" s="1">
        <v>71</v>
      </c>
      <c r="B2507" s="5">
        <v>42585</v>
      </c>
      <c r="G2507">
        <v>14.2</v>
      </c>
    </row>
    <row r="2508" spans="1:7" x14ac:dyDescent="0.3">
      <c r="A2508" s="1">
        <v>71</v>
      </c>
      <c r="B2508" s="5">
        <v>42587</v>
      </c>
      <c r="G2508">
        <v>18.3</v>
      </c>
    </row>
    <row r="2509" spans="1:7" x14ac:dyDescent="0.3">
      <c r="A2509" s="1">
        <v>71</v>
      </c>
      <c r="B2509" s="5">
        <v>42590</v>
      </c>
      <c r="G2509">
        <v>18.3</v>
      </c>
    </row>
    <row r="2510" spans="1:7" x14ac:dyDescent="0.3">
      <c r="A2510" s="1">
        <v>71</v>
      </c>
      <c r="B2510" s="5">
        <v>42592</v>
      </c>
      <c r="G2510">
        <v>13.3</v>
      </c>
    </row>
    <row r="2511" spans="1:7" x14ac:dyDescent="0.3">
      <c r="A2511" s="1">
        <v>71</v>
      </c>
      <c r="B2511" s="5">
        <v>42594</v>
      </c>
      <c r="G2511">
        <v>21.7</v>
      </c>
    </row>
    <row r="2512" spans="1:7" x14ac:dyDescent="0.3">
      <c r="A2512" s="1">
        <v>71</v>
      </c>
      <c r="B2512" s="5">
        <v>42598</v>
      </c>
      <c r="G2512">
        <v>20</v>
      </c>
    </row>
    <row r="2513" spans="1:7" x14ac:dyDescent="0.3">
      <c r="A2513" s="1">
        <v>71</v>
      </c>
      <c r="B2513" s="5">
        <v>42601</v>
      </c>
      <c r="G2513">
        <v>16.7</v>
      </c>
    </row>
    <row r="2514" spans="1:7" x14ac:dyDescent="0.3">
      <c r="A2514" s="1">
        <v>71</v>
      </c>
      <c r="B2514" s="5">
        <v>42604</v>
      </c>
      <c r="G2514">
        <v>20</v>
      </c>
    </row>
    <row r="2515" spans="1:7" x14ac:dyDescent="0.3">
      <c r="A2515" s="1">
        <v>72</v>
      </c>
      <c r="B2515" s="5">
        <v>42545</v>
      </c>
      <c r="G2515">
        <v>22.7</v>
      </c>
    </row>
    <row r="2516" spans="1:7" x14ac:dyDescent="0.3">
      <c r="A2516" s="1">
        <v>72</v>
      </c>
      <c r="B2516" s="5">
        <v>42548</v>
      </c>
      <c r="G2516">
        <v>5.4</v>
      </c>
    </row>
    <row r="2517" spans="1:7" x14ac:dyDescent="0.3">
      <c r="A2517" s="1">
        <v>72</v>
      </c>
      <c r="B2517" s="5">
        <v>42555</v>
      </c>
      <c r="G2517">
        <v>9.1</v>
      </c>
    </row>
    <row r="2518" spans="1:7" x14ac:dyDescent="0.3">
      <c r="A2518" s="1">
        <v>72</v>
      </c>
      <c r="B2518" s="5">
        <v>42559</v>
      </c>
      <c r="G2518">
        <v>10</v>
      </c>
    </row>
    <row r="2519" spans="1:7" x14ac:dyDescent="0.3">
      <c r="A2519" s="1">
        <v>72</v>
      </c>
      <c r="B2519" s="5">
        <v>42563</v>
      </c>
      <c r="G2519">
        <v>10</v>
      </c>
    </row>
    <row r="2520" spans="1:7" x14ac:dyDescent="0.3">
      <c r="A2520" s="1">
        <v>72</v>
      </c>
      <c r="B2520" s="5">
        <v>42566</v>
      </c>
      <c r="G2520">
        <v>11.6</v>
      </c>
    </row>
    <row r="2521" spans="1:7" x14ac:dyDescent="0.3">
      <c r="A2521" s="1">
        <v>72</v>
      </c>
      <c r="B2521" s="5">
        <v>42569</v>
      </c>
      <c r="G2521">
        <v>12.7</v>
      </c>
    </row>
    <row r="2522" spans="1:7" x14ac:dyDescent="0.3">
      <c r="A2522" s="1">
        <v>72</v>
      </c>
      <c r="B2522" s="5">
        <v>42571</v>
      </c>
      <c r="G2522">
        <v>12.5</v>
      </c>
    </row>
    <row r="2523" spans="1:7" x14ac:dyDescent="0.3">
      <c r="A2523" s="1">
        <v>72</v>
      </c>
      <c r="B2523" s="5">
        <v>42573</v>
      </c>
      <c r="G2523">
        <v>11.7</v>
      </c>
    </row>
    <row r="2524" spans="1:7" x14ac:dyDescent="0.3">
      <c r="A2524" s="1">
        <v>72</v>
      </c>
      <c r="B2524" s="5">
        <v>42576</v>
      </c>
      <c r="G2524">
        <v>15</v>
      </c>
    </row>
    <row r="2525" spans="1:7" x14ac:dyDescent="0.3">
      <c r="A2525" s="1">
        <v>72</v>
      </c>
      <c r="B2525" s="5">
        <v>42578</v>
      </c>
      <c r="G2525">
        <v>13.3</v>
      </c>
    </row>
    <row r="2526" spans="1:7" x14ac:dyDescent="0.3">
      <c r="A2526" s="1">
        <v>72</v>
      </c>
      <c r="B2526" s="5">
        <v>42580</v>
      </c>
      <c r="G2526">
        <v>13.3</v>
      </c>
    </row>
    <row r="2527" spans="1:7" x14ac:dyDescent="0.3">
      <c r="A2527" s="1">
        <v>72</v>
      </c>
      <c r="B2527" s="5">
        <v>42583</v>
      </c>
      <c r="G2527">
        <v>18.3</v>
      </c>
    </row>
    <row r="2528" spans="1:7" x14ac:dyDescent="0.3">
      <c r="A2528" s="1">
        <v>72</v>
      </c>
      <c r="B2528" s="5">
        <v>42587</v>
      </c>
      <c r="G2528">
        <v>26.7</v>
      </c>
    </row>
    <row r="2529" spans="1:7" x14ac:dyDescent="0.3">
      <c r="A2529" s="1">
        <v>72</v>
      </c>
      <c r="B2529" s="5">
        <v>42590</v>
      </c>
      <c r="G2529">
        <v>15</v>
      </c>
    </row>
    <row r="2530" spans="1:7" x14ac:dyDescent="0.3">
      <c r="A2530" s="1">
        <v>72</v>
      </c>
      <c r="B2530" s="5">
        <v>42592</v>
      </c>
      <c r="G2530">
        <v>13.3</v>
      </c>
    </row>
    <row r="2531" spans="1:7" x14ac:dyDescent="0.3">
      <c r="A2531" s="1">
        <v>72</v>
      </c>
      <c r="B2531" s="5">
        <v>42594</v>
      </c>
      <c r="G2531">
        <v>21.7</v>
      </c>
    </row>
    <row r="2532" spans="1:7" x14ac:dyDescent="0.3">
      <c r="A2532" s="1">
        <v>72</v>
      </c>
      <c r="B2532" s="5">
        <v>42598</v>
      </c>
      <c r="G2532">
        <v>20</v>
      </c>
    </row>
    <row r="2533" spans="1:7" x14ac:dyDescent="0.3">
      <c r="A2533" s="1">
        <v>72</v>
      </c>
      <c r="B2533" s="5">
        <v>42601</v>
      </c>
      <c r="G2533">
        <v>16.7</v>
      </c>
    </row>
    <row r="2534" spans="1:7" x14ac:dyDescent="0.3">
      <c r="A2534" s="1">
        <v>72</v>
      </c>
      <c r="B2534" s="5">
        <v>42604</v>
      </c>
      <c r="G2534">
        <v>20</v>
      </c>
    </row>
    <row r="2535" spans="1:7" x14ac:dyDescent="0.3">
      <c r="A2535" s="1">
        <v>73</v>
      </c>
      <c r="B2535" s="5">
        <v>42482</v>
      </c>
      <c r="G2535">
        <v>14</v>
      </c>
    </row>
    <row r="2536" spans="1:7" x14ac:dyDescent="0.3">
      <c r="A2536" s="1">
        <v>73</v>
      </c>
      <c r="B2536" s="5">
        <v>42488</v>
      </c>
      <c r="G2536">
        <v>11.8</v>
      </c>
    </row>
    <row r="2537" spans="1:7" x14ac:dyDescent="0.3">
      <c r="A2537" s="1">
        <v>73</v>
      </c>
      <c r="B2537" s="5">
        <v>42494</v>
      </c>
      <c r="G2537">
        <v>5.4</v>
      </c>
    </row>
    <row r="2538" spans="1:7" x14ac:dyDescent="0.3">
      <c r="A2538" s="1">
        <v>73</v>
      </c>
      <c r="B2538" s="5">
        <v>42510</v>
      </c>
      <c r="G2538">
        <v>9.1</v>
      </c>
    </row>
    <row r="2539" spans="1:7" x14ac:dyDescent="0.3">
      <c r="A2539" s="1">
        <v>73</v>
      </c>
      <c r="B2539" s="5">
        <v>42514</v>
      </c>
      <c r="G2539">
        <v>10.9</v>
      </c>
    </row>
    <row r="2540" spans="1:7" x14ac:dyDescent="0.3">
      <c r="A2540" s="1">
        <v>73</v>
      </c>
      <c r="B2540" s="5">
        <v>42517</v>
      </c>
      <c r="G2540">
        <v>6.7</v>
      </c>
    </row>
    <row r="2541" spans="1:7" x14ac:dyDescent="0.3">
      <c r="A2541" s="1">
        <v>73</v>
      </c>
      <c r="B2541" s="5">
        <v>42522</v>
      </c>
      <c r="G2541">
        <v>10.8</v>
      </c>
    </row>
    <row r="2542" spans="1:7" x14ac:dyDescent="0.3">
      <c r="A2542" s="1">
        <v>73</v>
      </c>
      <c r="B2542" s="5">
        <v>42527</v>
      </c>
      <c r="G2542">
        <v>12.5</v>
      </c>
    </row>
    <row r="2543" spans="1:7" x14ac:dyDescent="0.3">
      <c r="A2543" s="1">
        <v>73</v>
      </c>
      <c r="B2543" s="5">
        <v>42531</v>
      </c>
      <c r="G2543">
        <v>14.2</v>
      </c>
    </row>
    <row r="2544" spans="1:7" x14ac:dyDescent="0.3">
      <c r="A2544" s="1">
        <v>73</v>
      </c>
      <c r="B2544" s="5">
        <v>42534</v>
      </c>
      <c r="G2544">
        <v>15</v>
      </c>
    </row>
    <row r="2545" spans="1:7" x14ac:dyDescent="0.3">
      <c r="A2545" s="1">
        <v>73</v>
      </c>
      <c r="B2545" s="5">
        <v>42538</v>
      </c>
      <c r="G2545">
        <v>21.6</v>
      </c>
    </row>
    <row r="2546" spans="1:7" x14ac:dyDescent="0.3">
      <c r="A2546" s="1">
        <v>73</v>
      </c>
      <c r="B2546" s="5">
        <v>42545</v>
      </c>
      <c r="G2546">
        <v>20</v>
      </c>
    </row>
    <row r="2547" spans="1:7" x14ac:dyDescent="0.3">
      <c r="A2547" s="1">
        <v>73</v>
      </c>
      <c r="B2547" s="5">
        <v>42548</v>
      </c>
      <c r="G2547">
        <v>18.3</v>
      </c>
    </row>
    <row r="2548" spans="1:7" x14ac:dyDescent="0.3">
      <c r="A2548" s="1">
        <v>73</v>
      </c>
      <c r="B2548" s="5">
        <v>42552</v>
      </c>
      <c r="G2548">
        <v>22.5</v>
      </c>
    </row>
    <row r="2549" spans="1:7" x14ac:dyDescent="0.3">
      <c r="A2549" s="1">
        <v>73</v>
      </c>
      <c r="B2549" s="5">
        <v>42555</v>
      </c>
      <c r="G2549">
        <v>23.3</v>
      </c>
    </row>
    <row r="2550" spans="1:7" x14ac:dyDescent="0.3">
      <c r="A2550" s="1">
        <v>73</v>
      </c>
      <c r="B2550" s="5">
        <v>42557</v>
      </c>
      <c r="G2550">
        <v>13.3</v>
      </c>
    </row>
    <row r="2551" spans="1:7" x14ac:dyDescent="0.3">
      <c r="A2551" s="1">
        <v>73</v>
      </c>
      <c r="B2551" s="5">
        <v>42559</v>
      </c>
      <c r="G2551">
        <v>15</v>
      </c>
    </row>
    <row r="2552" spans="1:7" x14ac:dyDescent="0.3">
      <c r="A2552" s="1">
        <v>73</v>
      </c>
      <c r="B2552" s="5">
        <v>42562</v>
      </c>
      <c r="G2552">
        <v>20.8</v>
      </c>
    </row>
    <row r="2553" spans="1:7" x14ac:dyDescent="0.3">
      <c r="A2553" s="1">
        <v>73</v>
      </c>
      <c r="B2553" s="5">
        <v>42564</v>
      </c>
      <c r="G2553">
        <v>15.8</v>
      </c>
    </row>
    <row r="2554" spans="1:7" x14ac:dyDescent="0.3">
      <c r="A2554" s="1">
        <v>73</v>
      </c>
      <c r="B2554" s="5">
        <v>42566</v>
      </c>
      <c r="G2554">
        <v>15</v>
      </c>
    </row>
    <row r="2555" spans="1:7" x14ac:dyDescent="0.3">
      <c r="A2555" s="1">
        <v>73</v>
      </c>
      <c r="B2555" s="5">
        <v>42569</v>
      </c>
      <c r="G2555">
        <v>19.2</v>
      </c>
    </row>
    <row r="2556" spans="1:7" x14ac:dyDescent="0.3">
      <c r="A2556" s="1">
        <v>73</v>
      </c>
      <c r="B2556" s="5">
        <v>42571</v>
      </c>
      <c r="G2556">
        <v>18.3</v>
      </c>
    </row>
    <row r="2557" spans="1:7" x14ac:dyDescent="0.3">
      <c r="A2557" s="1">
        <v>73</v>
      </c>
      <c r="B2557" s="5">
        <v>42573</v>
      </c>
      <c r="G2557">
        <v>16.7</v>
      </c>
    </row>
    <row r="2558" spans="1:7" x14ac:dyDescent="0.3">
      <c r="A2558" s="1">
        <v>73</v>
      </c>
      <c r="B2558" s="5">
        <v>42576</v>
      </c>
      <c r="G2558">
        <v>18.3</v>
      </c>
    </row>
    <row r="2559" spans="1:7" x14ac:dyDescent="0.3">
      <c r="A2559" s="1">
        <v>73</v>
      </c>
      <c r="B2559" s="5">
        <v>42578</v>
      </c>
      <c r="G2559">
        <v>15.8</v>
      </c>
    </row>
    <row r="2560" spans="1:7" x14ac:dyDescent="0.3">
      <c r="A2560" s="1">
        <v>73</v>
      </c>
      <c r="B2560" s="5">
        <v>42580</v>
      </c>
      <c r="G2560">
        <v>15.8</v>
      </c>
    </row>
    <row r="2561" spans="1:7" x14ac:dyDescent="0.3">
      <c r="A2561" s="1">
        <v>73</v>
      </c>
      <c r="B2561" s="5">
        <v>42583</v>
      </c>
      <c r="G2561">
        <v>22.5</v>
      </c>
    </row>
    <row r="2562" spans="1:7" x14ac:dyDescent="0.3">
      <c r="A2562" s="1">
        <v>73</v>
      </c>
      <c r="B2562" s="5">
        <v>42585</v>
      </c>
      <c r="G2562">
        <v>14.2</v>
      </c>
    </row>
    <row r="2563" spans="1:7" x14ac:dyDescent="0.3">
      <c r="A2563" s="1">
        <v>73</v>
      </c>
      <c r="B2563" s="5">
        <v>42587</v>
      </c>
      <c r="G2563">
        <v>18.3</v>
      </c>
    </row>
    <row r="2564" spans="1:7" x14ac:dyDescent="0.3">
      <c r="A2564" s="1">
        <v>73</v>
      </c>
      <c r="B2564" s="5">
        <v>42590</v>
      </c>
      <c r="G2564">
        <v>18.3</v>
      </c>
    </row>
    <row r="2565" spans="1:7" x14ac:dyDescent="0.3">
      <c r="A2565" s="1">
        <v>73</v>
      </c>
      <c r="B2565" s="5">
        <v>42592</v>
      </c>
      <c r="G2565">
        <v>13.3</v>
      </c>
    </row>
    <row r="2566" spans="1:7" x14ac:dyDescent="0.3">
      <c r="A2566" s="1">
        <v>73</v>
      </c>
      <c r="B2566" s="5">
        <v>42594</v>
      </c>
      <c r="G2566">
        <v>21.7</v>
      </c>
    </row>
    <row r="2567" spans="1:7" x14ac:dyDescent="0.3">
      <c r="A2567" s="1">
        <v>73</v>
      </c>
      <c r="B2567" s="5">
        <v>42598</v>
      </c>
      <c r="G2567">
        <v>20</v>
      </c>
    </row>
    <row r="2568" spans="1:7" x14ac:dyDescent="0.3">
      <c r="A2568" s="1">
        <v>73</v>
      </c>
      <c r="B2568" s="5">
        <v>42601</v>
      </c>
      <c r="G2568">
        <v>16.7</v>
      </c>
    </row>
    <row r="2569" spans="1:7" x14ac:dyDescent="0.3">
      <c r="A2569" s="1">
        <v>73</v>
      </c>
      <c r="B2569" s="5">
        <v>42604</v>
      </c>
      <c r="G2569">
        <v>20</v>
      </c>
    </row>
    <row r="2570" spans="1:7" x14ac:dyDescent="0.3">
      <c r="A2570" s="1">
        <v>74</v>
      </c>
      <c r="B2570" s="5">
        <v>42510</v>
      </c>
      <c r="G2570">
        <v>18.2</v>
      </c>
    </row>
    <row r="2571" spans="1:7" x14ac:dyDescent="0.3">
      <c r="A2571" s="1">
        <v>74</v>
      </c>
      <c r="B2571" s="5">
        <v>42514</v>
      </c>
      <c r="G2571">
        <v>8.1999999999999993</v>
      </c>
    </row>
    <row r="2572" spans="1:7" x14ac:dyDescent="0.3">
      <c r="A2572" s="1">
        <v>74</v>
      </c>
      <c r="B2572" s="5">
        <v>42517</v>
      </c>
      <c r="G2572">
        <v>14.5</v>
      </c>
    </row>
    <row r="2573" spans="1:7" x14ac:dyDescent="0.3">
      <c r="A2573" s="1">
        <v>74</v>
      </c>
      <c r="B2573" s="5">
        <v>42520</v>
      </c>
      <c r="G2573">
        <v>3.6</v>
      </c>
    </row>
    <row r="2574" spans="1:7" x14ac:dyDescent="0.3">
      <c r="A2574" s="1">
        <v>74</v>
      </c>
      <c r="B2574" s="5">
        <v>42522</v>
      </c>
      <c r="G2574">
        <v>5.4</v>
      </c>
    </row>
    <row r="2575" spans="1:7" x14ac:dyDescent="0.3">
      <c r="A2575" s="1">
        <v>74</v>
      </c>
      <c r="B2575" s="5">
        <v>42524</v>
      </c>
      <c r="G2575">
        <v>9.1</v>
      </c>
    </row>
    <row r="2576" spans="1:7" x14ac:dyDescent="0.3">
      <c r="A2576" s="1">
        <v>74</v>
      </c>
      <c r="B2576" s="5">
        <v>42527</v>
      </c>
      <c r="G2576">
        <v>5</v>
      </c>
    </row>
    <row r="2577" spans="1:7" x14ac:dyDescent="0.3">
      <c r="A2577" s="1">
        <v>74</v>
      </c>
      <c r="B2577" s="5">
        <v>42531</v>
      </c>
      <c r="G2577">
        <v>8.3000000000000007</v>
      </c>
    </row>
    <row r="2578" spans="1:7" x14ac:dyDescent="0.3">
      <c r="A2578" s="1">
        <v>74</v>
      </c>
      <c r="B2578" s="5">
        <v>42534</v>
      </c>
      <c r="G2578">
        <v>8.3000000000000007</v>
      </c>
    </row>
    <row r="2579" spans="1:7" x14ac:dyDescent="0.3">
      <c r="A2579" s="1">
        <v>74</v>
      </c>
      <c r="B2579" s="5">
        <v>42538</v>
      </c>
      <c r="G2579">
        <v>11.7</v>
      </c>
    </row>
    <row r="2580" spans="1:7" x14ac:dyDescent="0.3">
      <c r="A2580" s="1">
        <v>74</v>
      </c>
      <c r="B2580" s="5">
        <v>42545</v>
      </c>
      <c r="G2580">
        <v>16.7</v>
      </c>
    </row>
    <row r="2581" spans="1:7" x14ac:dyDescent="0.3">
      <c r="A2581" s="1">
        <v>74</v>
      </c>
      <c r="B2581" s="5">
        <v>42548</v>
      </c>
      <c r="G2581">
        <v>15</v>
      </c>
    </row>
    <row r="2582" spans="1:7" x14ac:dyDescent="0.3">
      <c r="A2582" s="1">
        <v>74</v>
      </c>
      <c r="B2582" s="5">
        <v>42552</v>
      </c>
      <c r="G2582">
        <v>18.3</v>
      </c>
    </row>
    <row r="2583" spans="1:7" x14ac:dyDescent="0.3">
      <c r="A2583" s="1">
        <v>74</v>
      </c>
      <c r="B2583" s="5">
        <v>42555</v>
      </c>
      <c r="G2583">
        <v>20</v>
      </c>
    </row>
    <row r="2584" spans="1:7" x14ac:dyDescent="0.3">
      <c r="A2584" s="1">
        <v>74</v>
      </c>
      <c r="B2584" s="5">
        <v>42559</v>
      </c>
      <c r="G2584">
        <v>13.5</v>
      </c>
    </row>
    <row r="2585" spans="1:7" x14ac:dyDescent="0.3">
      <c r="A2585" s="1">
        <v>74</v>
      </c>
      <c r="B2585" s="5">
        <v>42562</v>
      </c>
      <c r="G2585">
        <v>17.5</v>
      </c>
    </row>
    <row r="2586" spans="1:7" x14ac:dyDescent="0.3">
      <c r="A2586" s="1">
        <v>74</v>
      </c>
      <c r="B2586" s="5">
        <v>42564</v>
      </c>
      <c r="G2586">
        <v>13.3</v>
      </c>
    </row>
    <row r="2587" spans="1:7" x14ac:dyDescent="0.3">
      <c r="A2587" s="1">
        <v>74</v>
      </c>
      <c r="B2587" s="5">
        <v>42566</v>
      </c>
      <c r="G2587">
        <v>15</v>
      </c>
    </row>
    <row r="2588" spans="1:7" x14ac:dyDescent="0.3">
      <c r="A2588" s="1">
        <v>74</v>
      </c>
      <c r="B2588" s="5">
        <v>42569</v>
      </c>
      <c r="G2588">
        <v>19.2</v>
      </c>
    </row>
    <row r="2589" spans="1:7" x14ac:dyDescent="0.3">
      <c r="A2589" s="1">
        <v>74</v>
      </c>
      <c r="B2589" s="5">
        <v>42571</v>
      </c>
      <c r="G2589">
        <v>18.3</v>
      </c>
    </row>
    <row r="2590" spans="1:7" x14ac:dyDescent="0.3">
      <c r="A2590" s="1">
        <v>74</v>
      </c>
      <c r="B2590" s="5">
        <v>42573</v>
      </c>
      <c r="G2590">
        <v>16.7</v>
      </c>
    </row>
    <row r="2591" spans="1:7" x14ac:dyDescent="0.3">
      <c r="A2591" s="1">
        <v>74</v>
      </c>
      <c r="B2591" s="5">
        <v>42576</v>
      </c>
      <c r="G2591">
        <v>18.3</v>
      </c>
    </row>
    <row r="2592" spans="1:7" x14ac:dyDescent="0.3">
      <c r="A2592" s="1">
        <v>74</v>
      </c>
      <c r="B2592" s="5">
        <v>42578</v>
      </c>
      <c r="G2592">
        <v>15.8</v>
      </c>
    </row>
    <row r="2593" spans="1:7" x14ac:dyDescent="0.3">
      <c r="A2593" s="1">
        <v>74</v>
      </c>
      <c r="B2593" s="5">
        <v>42580</v>
      </c>
      <c r="G2593">
        <v>15.8</v>
      </c>
    </row>
    <row r="2594" spans="1:7" x14ac:dyDescent="0.3">
      <c r="A2594" s="1">
        <v>74</v>
      </c>
      <c r="B2594" s="5">
        <v>42583</v>
      </c>
      <c r="G2594">
        <v>22.5</v>
      </c>
    </row>
    <row r="2595" spans="1:7" x14ac:dyDescent="0.3">
      <c r="A2595" s="1">
        <v>74</v>
      </c>
      <c r="B2595" s="5">
        <v>42585</v>
      </c>
      <c r="G2595">
        <v>14.2</v>
      </c>
    </row>
    <row r="2596" spans="1:7" x14ac:dyDescent="0.3">
      <c r="A2596" s="1">
        <v>74</v>
      </c>
      <c r="B2596" s="5">
        <v>42587</v>
      </c>
      <c r="G2596">
        <v>18.3</v>
      </c>
    </row>
    <row r="2597" spans="1:7" x14ac:dyDescent="0.3">
      <c r="A2597" s="1">
        <v>74</v>
      </c>
      <c r="B2597" s="5">
        <v>42590</v>
      </c>
      <c r="G2597">
        <v>18.3</v>
      </c>
    </row>
    <row r="2598" spans="1:7" x14ac:dyDescent="0.3">
      <c r="A2598" s="1">
        <v>74</v>
      </c>
      <c r="B2598" s="5">
        <v>42592</v>
      </c>
      <c r="G2598">
        <v>13.3</v>
      </c>
    </row>
    <row r="2599" spans="1:7" x14ac:dyDescent="0.3">
      <c r="A2599" s="1">
        <v>74</v>
      </c>
      <c r="B2599" s="5">
        <v>42594</v>
      </c>
      <c r="G2599">
        <v>21.7</v>
      </c>
    </row>
    <row r="2600" spans="1:7" x14ac:dyDescent="0.3">
      <c r="A2600" s="1">
        <v>74</v>
      </c>
      <c r="B2600" s="5">
        <v>42598</v>
      </c>
      <c r="G2600">
        <v>20</v>
      </c>
    </row>
    <row r="2601" spans="1:7" x14ac:dyDescent="0.3">
      <c r="A2601" s="1">
        <v>74</v>
      </c>
      <c r="B2601" s="5">
        <v>42601</v>
      </c>
      <c r="G2601">
        <v>16.7</v>
      </c>
    </row>
    <row r="2602" spans="1:7" x14ac:dyDescent="0.3">
      <c r="A2602" s="1">
        <v>74</v>
      </c>
      <c r="B2602" s="5">
        <v>42604</v>
      </c>
      <c r="G2602">
        <v>20</v>
      </c>
    </row>
    <row r="2603" spans="1:7" x14ac:dyDescent="0.3">
      <c r="A2603" s="1">
        <v>75</v>
      </c>
      <c r="B2603" s="5">
        <v>42545</v>
      </c>
      <c r="G2603">
        <v>22.7</v>
      </c>
    </row>
    <row r="2604" spans="1:7" x14ac:dyDescent="0.3">
      <c r="A2604" s="1">
        <v>75</v>
      </c>
      <c r="B2604" s="5">
        <v>42548</v>
      </c>
      <c r="G2604">
        <v>5.4</v>
      </c>
    </row>
    <row r="2605" spans="1:7" x14ac:dyDescent="0.3">
      <c r="A2605" s="1">
        <v>75</v>
      </c>
      <c r="B2605" s="5">
        <v>42555</v>
      </c>
      <c r="G2605">
        <v>9.1</v>
      </c>
    </row>
    <row r="2606" spans="1:7" x14ac:dyDescent="0.3">
      <c r="A2606" s="1">
        <v>75</v>
      </c>
      <c r="B2606" s="5">
        <v>42559</v>
      </c>
      <c r="G2606">
        <v>10</v>
      </c>
    </row>
    <row r="2607" spans="1:7" x14ac:dyDescent="0.3">
      <c r="A2607" s="1">
        <v>75</v>
      </c>
      <c r="B2607" s="5">
        <v>42563</v>
      </c>
      <c r="G2607">
        <v>10</v>
      </c>
    </row>
    <row r="2608" spans="1:7" x14ac:dyDescent="0.3">
      <c r="A2608" s="1">
        <v>75</v>
      </c>
      <c r="B2608" s="5">
        <v>42566</v>
      </c>
      <c r="G2608">
        <v>11.6</v>
      </c>
    </row>
    <row r="2609" spans="1:7" x14ac:dyDescent="0.3">
      <c r="A2609" s="1">
        <v>75</v>
      </c>
      <c r="B2609" s="5">
        <v>42569</v>
      </c>
      <c r="G2609">
        <v>12.7</v>
      </c>
    </row>
    <row r="2610" spans="1:7" x14ac:dyDescent="0.3">
      <c r="A2610" s="1">
        <v>75</v>
      </c>
      <c r="B2610" s="5">
        <v>42571</v>
      </c>
      <c r="G2610">
        <v>12.5</v>
      </c>
    </row>
    <row r="2611" spans="1:7" x14ac:dyDescent="0.3">
      <c r="A2611" s="1">
        <v>75</v>
      </c>
      <c r="B2611" s="5">
        <v>42573</v>
      </c>
      <c r="G2611">
        <v>11.7</v>
      </c>
    </row>
    <row r="2612" spans="1:7" x14ac:dyDescent="0.3">
      <c r="A2612" s="1">
        <v>75</v>
      </c>
      <c r="B2612" s="5">
        <v>42576</v>
      </c>
      <c r="G2612">
        <v>15</v>
      </c>
    </row>
    <row r="2613" spans="1:7" x14ac:dyDescent="0.3">
      <c r="A2613" s="1">
        <v>75</v>
      </c>
      <c r="B2613" s="5">
        <v>42578</v>
      </c>
      <c r="G2613">
        <v>13.3</v>
      </c>
    </row>
    <row r="2614" spans="1:7" x14ac:dyDescent="0.3">
      <c r="A2614" s="1">
        <v>75</v>
      </c>
      <c r="B2614" s="5">
        <v>42580</v>
      </c>
      <c r="G2614">
        <v>13.3</v>
      </c>
    </row>
    <row r="2615" spans="1:7" x14ac:dyDescent="0.3">
      <c r="A2615" s="1">
        <v>75</v>
      </c>
      <c r="B2615" s="5">
        <v>42583</v>
      </c>
      <c r="G2615">
        <v>18.3</v>
      </c>
    </row>
    <row r="2616" spans="1:7" x14ac:dyDescent="0.3">
      <c r="A2616" s="1">
        <v>75</v>
      </c>
      <c r="B2616" s="5">
        <v>42587</v>
      </c>
      <c r="G2616">
        <v>26.7</v>
      </c>
    </row>
    <row r="2617" spans="1:7" x14ac:dyDescent="0.3">
      <c r="A2617" s="1">
        <v>75</v>
      </c>
      <c r="B2617" s="5">
        <v>42590</v>
      </c>
      <c r="G2617">
        <v>15</v>
      </c>
    </row>
    <row r="2618" spans="1:7" x14ac:dyDescent="0.3">
      <c r="A2618" s="1">
        <v>75</v>
      </c>
      <c r="B2618" s="5">
        <v>42592</v>
      </c>
      <c r="G2618">
        <v>13.3</v>
      </c>
    </row>
    <row r="2619" spans="1:7" x14ac:dyDescent="0.3">
      <c r="A2619" s="1">
        <v>75</v>
      </c>
      <c r="B2619" s="5">
        <v>42594</v>
      </c>
      <c r="G2619">
        <v>21.7</v>
      </c>
    </row>
    <row r="2620" spans="1:7" x14ac:dyDescent="0.3">
      <c r="A2620" s="1">
        <v>75</v>
      </c>
      <c r="B2620" s="5">
        <v>42598</v>
      </c>
      <c r="G2620">
        <v>20</v>
      </c>
    </row>
    <row r="2621" spans="1:7" x14ac:dyDescent="0.3">
      <c r="A2621" s="1">
        <v>75</v>
      </c>
      <c r="B2621" s="5">
        <v>42601</v>
      </c>
      <c r="G2621">
        <v>16.7</v>
      </c>
    </row>
    <row r="2622" spans="1:7" x14ac:dyDescent="0.3">
      <c r="A2622" s="1">
        <v>75</v>
      </c>
      <c r="B2622" s="5">
        <v>42604</v>
      </c>
      <c r="G2622">
        <v>20</v>
      </c>
    </row>
    <row r="2623" spans="1:7" x14ac:dyDescent="0.3">
      <c r="A2623" s="1">
        <v>76</v>
      </c>
      <c r="B2623" s="5">
        <v>42482</v>
      </c>
      <c r="G2623">
        <v>14</v>
      </c>
    </row>
    <row r="2624" spans="1:7" x14ac:dyDescent="0.3">
      <c r="A2624" s="1">
        <v>76</v>
      </c>
      <c r="B2624" s="5">
        <v>42488</v>
      </c>
      <c r="G2624">
        <v>11.8</v>
      </c>
    </row>
    <row r="2625" spans="1:7" x14ac:dyDescent="0.3">
      <c r="A2625" s="1">
        <v>76</v>
      </c>
      <c r="B2625" s="5">
        <v>42494</v>
      </c>
      <c r="G2625">
        <v>5.4</v>
      </c>
    </row>
    <row r="2626" spans="1:7" x14ac:dyDescent="0.3">
      <c r="A2626" s="1">
        <v>76</v>
      </c>
      <c r="B2626" s="5">
        <v>42510</v>
      </c>
      <c r="G2626">
        <v>9.1</v>
      </c>
    </row>
    <row r="2627" spans="1:7" x14ac:dyDescent="0.3">
      <c r="A2627" s="1">
        <v>76</v>
      </c>
      <c r="B2627" s="5">
        <v>42514</v>
      </c>
      <c r="G2627">
        <v>10.9</v>
      </c>
    </row>
    <row r="2628" spans="1:7" x14ac:dyDescent="0.3">
      <c r="A2628" s="1">
        <v>76</v>
      </c>
      <c r="B2628" s="5">
        <v>42517</v>
      </c>
      <c r="G2628">
        <v>6.7</v>
      </c>
    </row>
    <row r="2629" spans="1:7" x14ac:dyDescent="0.3">
      <c r="A2629" s="1">
        <v>76</v>
      </c>
      <c r="B2629" s="5">
        <v>42522</v>
      </c>
      <c r="G2629">
        <v>10.8</v>
      </c>
    </row>
    <row r="2630" spans="1:7" x14ac:dyDescent="0.3">
      <c r="A2630" s="1">
        <v>76</v>
      </c>
      <c r="B2630" s="5">
        <v>42527</v>
      </c>
      <c r="G2630">
        <v>12.5</v>
      </c>
    </row>
    <row r="2631" spans="1:7" x14ac:dyDescent="0.3">
      <c r="A2631" s="1">
        <v>76</v>
      </c>
      <c r="B2631" s="5">
        <v>42531</v>
      </c>
      <c r="G2631">
        <v>14.2</v>
      </c>
    </row>
    <row r="2632" spans="1:7" x14ac:dyDescent="0.3">
      <c r="A2632" s="1">
        <v>76</v>
      </c>
      <c r="B2632" s="5">
        <v>42534</v>
      </c>
      <c r="G2632">
        <v>15</v>
      </c>
    </row>
    <row r="2633" spans="1:7" x14ac:dyDescent="0.3">
      <c r="A2633" s="1">
        <v>76</v>
      </c>
      <c r="B2633" s="5">
        <v>42538</v>
      </c>
      <c r="G2633">
        <v>21.6</v>
      </c>
    </row>
    <row r="2634" spans="1:7" x14ac:dyDescent="0.3">
      <c r="A2634" s="1">
        <v>76</v>
      </c>
      <c r="B2634" s="5">
        <v>42545</v>
      </c>
      <c r="G2634">
        <v>20</v>
      </c>
    </row>
    <row r="2635" spans="1:7" x14ac:dyDescent="0.3">
      <c r="A2635" s="1">
        <v>76</v>
      </c>
      <c r="B2635" s="5">
        <v>42548</v>
      </c>
      <c r="G2635">
        <v>18.3</v>
      </c>
    </row>
    <row r="2636" spans="1:7" x14ac:dyDescent="0.3">
      <c r="A2636" s="1">
        <v>76</v>
      </c>
      <c r="B2636" s="5">
        <v>42552</v>
      </c>
      <c r="G2636">
        <v>22.5</v>
      </c>
    </row>
    <row r="2637" spans="1:7" x14ac:dyDescent="0.3">
      <c r="A2637" s="1">
        <v>76</v>
      </c>
      <c r="B2637" s="5">
        <v>42555</v>
      </c>
      <c r="G2637">
        <v>23.3</v>
      </c>
    </row>
    <row r="2638" spans="1:7" x14ac:dyDescent="0.3">
      <c r="A2638" s="1">
        <v>76</v>
      </c>
      <c r="B2638" s="5">
        <v>42557</v>
      </c>
      <c r="G2638">
        <v>13.3</v>
      </c>
    </row>
    <row r="2639" spans="1:7" x14ac:dyDescent="0.3">
      <c r="A2639" s="1">
        <v>76</v>
      </c>
      <c r="B2639" s="5">
        <v>42559</v>
      </c>
      <c r="G2639">
        <v>15</v>
      </c>
    </row>
    <row r="2640" spans="1:7" x14ac:dyDescent="0.3">
      <c r="A2640" s="1">
        <v>76</v>
      </c>
      <c r="B2640" s="5">
        <v>42562</v>
      </c>
      <c r="G2640">
        <v>20.8</v>
      </c>
    </row>
    <row r="2641" spans="1:7" x14ac:dyDescent="0.3">
      <c r="A2641" s="1">
        <v>76</v>
      </c>
      <c r="B2641" s="5">
        <v>42564</v>
      </c>
      <c r="G2641">
        <v>15.8</v>
      </c>
    </row>
    <row r="2642" spans="1:7" x14ac:dyDescent="0.3">
      <c r="A2642" s="1">
        <v>76</v>
      </c>
      <c r="B2642" s="5">
        <v>42566</v>
      </c>
      <c r="G2642">
        <v>15</v>
      </c>
    </row>
    <row r="2643" spans="1:7" x14ac:dyDescent="0.3">
      <c r="A2643" s="1">
        <v>76</v>
      </c>
      <c r="B2643" s="5">
        <v>42569</v>
      </c>
      <c r="G2643">
        <v>19.2</v>
      </c>
    </row>
    <row r="2644" spans="1:7" x14ac:dyDescent="0.3">
      <c r="A2644" s="1">
        <v>76</v>
      </c>
      <c r="B2644" s="5">
        <v>42571</v>
      </c>
      <c r="G2644">
        <v>18.3</v>
      </c>
    </row>
    <row r="2645" spans="1:7" x14ac:dyDescent="0.3">
      <c r="A2645" s="1">
        <v>76</v>
      </c>
      <c r="B2645" s="5">
        <v>42573</v>
      </c>
      <c r="G2645">
        <v>16.7</v>
      </c>
    </row>
    <row r="2646" spans="1:7" x14ac:dyDescent="0.3">
      <c r="A2646" s="1">
        <v>76</v>
      </c>
      <c r="B2646" s="5">
        <v>42576</v>
      </c>
      <c r="G2646">
        <v>18.3</v>
      </c>
    </row>
    <row r="2647" spans="1:7" x14ac:dyDescent="0.3">
      <c r="A2647" s="1">
        <v>76</v>
      </c>
      <c r="B2647" s="5">
        <v>42578</v>
      </c>
      <c r="G2647">
        <v>15.8</v>
      </c>
    </row>
    <row r="2648" spans="1:7" x14ac:dyDescent="0.3">
      <c r="A2648" s="1">
        <v>76</v>
      </c>
      <c r="B2648" s="5">
        <v>42580</v>
      </c>
      <c r="G2648">
        <v>15.8</v>
      </c>
    </row>
    <row r="2649" spans="1:7" x14ac:dyDescent="0.3">
      <c r="A2649" s="1">
        <v>76</v>
      </c>
      <c r="B2649" s="5">
        <v>42583</v>
      </c>
      <c r="G2649">
        <v>22.5</v>
      </c>
    </row>
    <row r="2650" spans="1:7" x14ac:dyDescent="0.3">
      <c r="A2650" s="1">
        <v>76</v>
      </c>
      <c r="B2650" s="5">
        <v>42585</v>
      </c>
      <c r="G2650">
        <v>14.2</v>
      </c>
    </row>
    <row r="2651" spans="1:7" x14ac:dyDescent="0.3">
      <c r="A2651" s="1">
        <v>76</v>
      </c>
      <c r="B2651" s="5">
        <v>42587</v>
      </c>
      <c r="G2651">
        <v>18.3</v>
      </c>
    </row>
    <row r="2652" spans="1:7" x14ac:dyDescent="0.3">
      <c r="A2652" s="1">
        <v>76</v>
      </c>
      <c r="B2652" s="5">
        <v>42590</v>
      </c>
      <c r="G2652">
        <v>18.3</v>
      </c>
    </row>
    <row r="2653" spans="1:7" x14ac:dyDescent="0.3">
      <c r="A2653" s="1">
        <v>76</v>
      </c>
      <c r="B2653" s="5">
        <v>42592</v>
      </c>
      <c r="G2653">
        <v>13.3</v>
      </c>
    </row>
    <row r="2654" spans="1:7" x14ac:dyDescent="0.3">
      <c r="A2654" s="1">
        <v>76</v>
      </c>
      <c r="B2654" s="5">
        <v>42594</v>
      </c>
      <c r="G2654">
        <v>21.7</v>
      </c>
    </row>
    <row r="2655" spans="1:7" x14ac:dyDescent="0.3">
      <c r="A2655" s="1">
        <v>76</v>
      </c>
      <c r="B2655" s="5">
        <v>42598</v>
      </c>
      <c r="G2655">
        <v>20</v>
      </c>
    </row>
    <row r="2656" spans="1:7" x14ac:dyDescent="0.3">
      <c r="A2656" s="1">
        <v>76</v>
      </c>
      <c r="B2656" s="5">
        <v>42601</v>
      </c>
      <c r="G2656">
        <v>16.7</v>
      </c>
    </row>
    <row r="2657" spans="1:7" x14ac:dyDescent="0.3">
      <c r="A2657" s="1">
        <v>76</v>
      </c>
      <c r="B2657" s="5">
        <v>42604</v>
      </c>
      <c r="G2657">
        <v>20</v>
      </c>
    </row>
    <row r="2658" spans="1:7" x14ac:dyDescent="0.3">
      <c r="A2658" s="1">
        <v>77</v>
      </c>
      <c r="B2658" s="5">
        <v>42510</v>
      </c>
      <c r="G2658">
        <v>18.2</v>
      </c>
    </row>
    <row r="2659" spans="1:7" x14ac:dyDescent="0.3">
      <c r="A2659" s="1">
        <v>77</v>
      </c>
      <c r="B2659" s="5">
        <v>42514</v>
      </c>
      <c r="G2659">
        <v>8.1999999999999993</v>
      </c>
    </row>
    <row r="2660" spans="1:7" x14ac:dyDescent="0.3">
      <c r="A2660" s="1">
        <v>77</v>
      </c>
      <c r="B2660" s="5">
        <v>42517</v>
      </c>
      <c r="G2660">
        <v>14.5</v>
      </c>
    </row>
    <row r="2661" spans="1:7" x14ac:dyDescent="0.3">
      <c r="A2661" s="1">
        <v>77</v>
      </c>
      <c r="B2661" s="5">
        <v>42520</v>
      </c>
      <c r="G2661">
        <v>3.6</v>
      </c>
    </row>
    <row r="2662" spans="1:7" x14ac:dyDescent="0.3">
      <c r="A2662" s="1">
        <v>77</v>
      </c>
      <c r="B2662" s="5">
        <v>42522</v>
      </c>
      <c r="G2662">
        <v>5.4</v>
      </c>
    </row>
    <row r="2663" spans="1:7" x14ac:dyDescent="0.3">
      <c r="A2663" s="1">
        <v>77</v>
      </c>
      <c r="B2663" s="5">
        <v>42524</v>
      </c>
      <c r="G2663">
        <v>9.1</v>
      </c>
    </row>
    <row r="2664" spans="1:7" x14ac:dyDescent="0.3">
      <c r="A2664" s="1">
        <v>77</v>
      </c>
      <c r="B2664" s="5">
        <v>42527</v>
      </c>
      <c r="G2664">
        <v>5</v>
      </c>
    </row>
    <row r="2665" spans="1:7" x14ac:dyDescent="0.3">
      <c r="A2665" s="1">
        <v>77</v>
      </c>
      <c r="B2665" s="5">
        <v>42531</v>
      </c>
      <c r="G2665">
        <v>8.3000000000000007</v>
      </c>
    </row>
    <row r="2666" spans="1:7" x14ac:dyDescent="0.3">
      <c r="A2666" s="1">
        <v>77</v>
      </c>
      <c r="B2666" s="5">
        <v>42534</v>
      </c>
      <c r="G2666">
        <v>8.3000000000000007</v>
      </c>
    </row>
    <row r="2667" spans="1:7" x14ac:dyDescent="0.3">
      <c r="A2667" s="1">
        <v>77</v>
      </c>
      <c r="B2667" s="5">
        <v>42538</v>
      </c>
      <c r="G2667">
        <v>11.7</v>
      </c>
    </row>
    <row r="2668" spans="1:7" x14ac:dyDescent="0.3">
      <c r="A2668" s="1">
        <v>77</v>
      </c>
      <c r="B2668" s="5">
        <v>42545</v>
      </c>
      <c r="G2668">
        <v>16.7</v>
      </c>
    </row>
    <row r="2669" spans="1:7" x14ac:dyDescent="0.3">
      <c r="A2669" s="1">
        <v>77</v>
      </c>
      <c r="B2669" s="5">
        <v>42548</v>
      </c>
      <c r="G2669">
        <v>15</v>
      </c>
    </row>
    <row r="2670" spans="1:7" x14ac:dyDescent="0.3">
      <c r="A2670" s="1">
        <v>77</v>
      </c>
      <c r="B2670" s="5">
        <v>42552</v>
      </c>
      <c r="G2670">
        <v>18.3</v>
      </c>
    </row>
    <row r="2671" spans="1:7" x14ac:dyDescent="0.3">
      <c r="A2671" s="1">
        <v>77</v>
      </c>
      <c r="B2671" s="5">
        <v>42555</v>
      </c>
      <c r="G2671">
        <v>20</v>
      </c>
    </row>
    <row r="2672" spans="1:7" x14ac:dyDescent="0.3">
      <c r="A2672" s="1">
        <v>77</v>
      </c>
      <c r="B2672" s="5">
        <v>42559</v>
      </c>
      <c r="G2672">
        <v>13.5</v>
      </c>
    </row>
    <row r="2673" spans="1:7" x14ac:dyDescent="0.3">
      <c r="A2673" s="1">
        <v>77</v>
      </c>
      <c r="B2673" s="5">
        <v>42562</v>
      </c>
      <c r="G2673">
        <v>17.5</v>
      </c>
    </row>
    <row r="2674" spans="1:7" x14ac:dyDescent="0.3">
      <c r="A2674" s="1">
        <v>77</v>
      </c>
      <c r="B2674" s="5">
        <v>42564</v>
      </c>
      <c r="G2674">
        <v>13.3</v>
      </c>
    </row>
    <row r="2675" spans="1:7" x14ac:dyDescent="0.3">
      <c r="A2675" s="1">
        <v>77</v>
      </c>
      <c r="B2675" s="5">
        <v>42566</v>
      </c>
      <c r="G2675">
        <v>15</v>
      </c>
    </row>
    <row r="2676" spans="1:7" x14ac:dyDescent="0.3">
      <c r="A2676" s="1">
        <v>77</v>
      </c>
      <c r="B2676" s="5">
        <v>42569</v>
      </c>
      <c r="G2676">
        <v>19.2</v>
      </c>
    </row>
    <row r="2677" spans="1:7" x14ac:dyDescent="0.3">
      <c r="A2677" s="1">
        <v>77</v>
      </c>
      <c r="B2677" s="5">
        <v>42571</v>
      </c>
      <c r="G2677">
        <v>18.3</v>
      </c>
    </row>
    <row r="2678" spans="1:7" x14ac:dyDescent="0.3">
      <c r="A2678" s="1">
        <v>77</v>
      </c>
      <c r="B2678" s="5">
        <v>42573</v>
      </c>
      <c r="G2678">
        <v>16.7</v>
      </c>
    </row>
    <row r="2679" spans="1:7" x14ac:dyDescent="0.3">
      <c r="A2679" s="1">
        <v>77</v>
      </c>
      <c r="B2679" s="5">
        <v>42576</v>
      </c>
      <c r="G2679">
        <v>18.3</v>
      </c>
    </row>
    <row r="2680" spans="1:7" x14ac:dyDescent="0.3">
      <c r="A2680" s="1">
        <v>77</v>
      </c>
      <c r="B2680" s="5">
        <v>42578</v>
      </c>
      <c r="G2680">
        <v>15.8</v>
      </c>
    </row>
    <row r="2681" spans="1:7" x14ac:dyDescent="0.3">
      <c r="A2681" s="1">
        <v>77</v>
      </c>
      <c r="B2681" s="5">
        <v>42580</v>
      </c>
      <c r="G2681">
        <v>15.8</v>
      </c>
    </row>
    <row r="2682" spans="1:7" x14ac:dyDescent="0.3">
      <c r="A2682" s="1">
        <v>77</v>
      </c>
      <c r="B2682" s="5">
        <v>42583</v>
      </c>
      <c r="G2682">
        <v>22.5</v>
      </c>
    </row>
    <row r="2683" spans="1:7" x14ac:dyDescent="0.3">
      <c r="A2683" s="1">
        <v>77</v>
      </c>
      <c r="B2683" s="5">
        <v>42585</v>
      </c>
      <c r="G2683">
        <v>14.2</v>
      </c>
    </row>
    <row r="2684" spans="1:7" x14ac:dyDescent="0.3">
      <c r="A2684" s="1">
        <v>77</v>
      </c>
      <c r="B2684" s="5">
        <v>42587</v>
      </c>
      <c r="G2684">
        <v>18.3</v>
      </c>
    </row>
    <row r="2685" spans="1:7" x14ac:dyDescent="0.3">
      <c r="A2685" s="1">
        <v>77</v>
      </c>
      <c r="B2685" s="5">
        <v>42590</v>
      </c>
      <c r="G2685">
        <v>18.3</v>
      </c>
    </row>
    <row r="2686" spans="1:7" x14ac:dyDescent="0.3">
      <c r="A2686" s="1">
        <v>77</v>
      </c>
      <c r="B2686" s="5">
        <v>42592</v>
      </c>
      <c r="G2686">
        <v>13.3</v>
      </c>
    </row>
    <row r="2687" spans="1:7" x14ac:dyDescent="0.3">
      <c r="A2687" s="1">
        <v>77</v>
      </c>
      <c r="B2687" s="5">
        <v>42594</v>
      </c>
      <c r="G2687">
        <v>21.7</v>
      </c>
    </row>
    <row r="2688" spans="1:7" x14ac:dyDescent="0.3">
      <c r="A2688" s="1">
        <v>77</v>
      </c>
      <c r="B2688" s="5">
        <v>42598</v>
      </c>
      <c r="G2688">
        <v>20</v>
      </c>
    </row>
    <row r="2689" spans="1:7" x14ac:dyDescent="0.3">
      <c r="A2689" s="1">
        <v>77</v>
      </c>
      <c r="B2689" s="5">
        <v>42601</v>
      </c>
      <c r="G2689">
        <v>16.7</v>
      </c>
    </row>
    <row r="2690" spans="1:7" x14ac:dyDescent="0.3">
      <c r="A2690" s="1">
        <v>77</v>
      </c>
      <c r="B2690" s="5">
        <v>42604</v>
      </c>
      <c r="G2690">
        <v>20</v>
      </c>
    </row>
    <row r="2691" spans="1:7" x14ac:dyDescent="0.3">
      <c r="A2691" s="1">
        <v>78</v>
      </c>
      <c r="B2691" s="5">
        <v>42545</v>
      </c>
      <c r="G2691">
        <v>22.7</v>
      </c>
    </row>
    <row r="2692" spans="1:7" x14ac:dyDescent="0.3">
      <c r="A2692" s="1">
        <v>78</v>
      </c>
      <c r="B2692" s="5">
        <v>42548</v>
      </c>
      <c r="G2692">
        <v>5.4</v>
      </c>
    </row>
    <row r="2693" spans="1:7" x14ac:dyDescent="0.3">
      <c r="A2693" s="1">
        <v>78</v>
      </c>
      <c r="B2693" s="5">
        <v>42555</v>
      </c>
      <c r="G2693">
        <v>9.1</v>
      </c>
    </row>
    <row r="2694" spans="1:7" x14ac:dyDescent="0.3">
      <c r="A2694" s="1">
        <v>78</v>
      </c>
      <c r="B2694" s="5">
        <v>42559</v>
      </c>
      <c r="G2694">
        <v>10</v>
      </c>
    </row>
    <row r="2695" spans="1:7" x14ac:dyDescent="0.3">
      <c r="A2695" s="1">
        <v>78</v>
      </c>
      <c r="B2695" s="5">
        <v>42563</v>
      </c>
      <c r="G2695">
        <v>10</v>
      </c>
    </row>
    <row r="2696" spans="1:7" x14ac:dyDescent="0.3">
      <c r="A2696" s="1">
        <v>78</v>
      </c>
      <c r="B2696" s="5">
        <v>42566</v>
      </c>
      <c r="G2696">
        <v>11.6</v>
      </c>
    </row>
    <row r="2697" spans="1:7" x14ac:dyDescent="0.3">
      <c r="A2697" s="1">
        <v>78</v>
      </c>
      <c r="B2697" s="5">
        <v>42569</v>
      </c>
      <c r="G2697">
        <v>12.7</v>
      </c>
    </row>
    <row r="2698" spans="1:7" x14ac:dyDescent="0.3">
      <c r="A2698" s="1">
        <v>78</v>
      </c>
      <c r="B2698" s="5">
        <v>42571</v>
      </c>
      <c r="G2698">
        <v>12.5</v>
      </c>
    </row>
    <row r="2699" spans="1:7" x14ac:dyDescent="0.3">
      <c r="A2699" s="1">
        <v>78</v>
      </c>
      <c r="B2699" s="5">
        <v>42573</v>
      </c>
      <c r="G2699">
        <v>11.7</v>
      </c>
    </row>
    <row r="2700" spans="1:7" x14ac:dyDescent="0.3">
      <c r="A2700" s="1">
        <v>78</v>
      </c>
      <c r="B2700" s="5">
        <v>42576</v>
      </c>
      <c r="G2700">
        <v>15</v>
      </c>
    </row>
    <row r="2701" spans="1:7" x14ac:dyDescent="0.3">
      <c r="A2701" s="1">
        <v>78</v>
      </c>
      <c r="B2701" s="5">
        <v>42578</v>
      </c>
      <c r="G2701">
        <v>13.3</v>
      </c>
    </row>
    <row r="2702" spans="1:7" x14ac:dyDescent="0.3">
      <c r="A2702" s="1">
        <v>78</v>
      </c>
      <c r="B2702" s="5">
        <v>42580</v>
      </c>
      <c r="G2702">
        <v>13.3</v>
      </c>
    </row>
    <row r="2703" spans="1:7" x14ac:dyDescent="0.3">
      <c r="A2703" s="1">
        <v>78</v>
      </c>
      <c r="B2703" s="5">
        <v>42583</v>
      </c>
      <c r="G2703">
        <v>18.3</v>
      </c>
    </row>
    <row r="2704" spans="1:7" x14ac:dyDescent="0.3">
      <c r="A2704" s="1">
        <v>78</v>
      </c>
      <c r="B2704" s="5">
        <v>42587</v>
      </c>
      <c r="G2704">
        <v>26.7</v>
      </c>
    </row>
    <row r="2705" spans="1:7" x14ac:dyDescent="0.3">
      <c r="A2705" s="1">
        <v>78</v>
      </c>
      <c r="B2705" s="5">
        <v>42590</v>
      </c>
      <c r="G2705">
        <v>15</v>
      </c>
    </row>
    <row r="2706" spans="1:7" x14ac:dyDescent="0.3">
      <c r="A2706" s="1">
        <v>78</v>
      </c>
      <c r="B2706" s="5">
        <v>42592</v>
      </c>
      <c r="G2706">
        <v>13.3</v>
      </c>
    </row>
    <row r="2707" spans="1:7" x14ac:dyDescent="0.3">
      <c r="A2707" s="1">
        <v>78</v>
      </c>
      <c r="B2707" s="5">
        <v>42594</v>
      </c>
      <c r="G2707">
        <v>21.7</v>
      </c>
    </row>
    <row r="2708" spans="1:7" x14ac:dyDescent="0.3">
      <c r="A2708" s="1">
        <v>78</v>
      </c>
      <c r="B2708" s="5">
        <v>42598</v>
      </c>
      <c r="G2708">
        <v>20</v>
      </c>
    </row>
    <row r="2709" spans="1:7" x14ac:dyDescent="0.3">
      <c r="A2709" s="1">
        <v>78</v>
      </c>
      <c r="B2709" s="5">
        <v>42601</v>
      </c>
      <c r="G2709">
        <v>16.7</v>
      </c>
    </row>
    <row r="2710" spans="1:7" x14ac:dyDescent="0.3">
      <c r="A2710" s="1">
        <v>78</v>
      </c>
      <c r="B2710" s="5">
        <v>42604</v>
      </c>
      <c r="G2710">
        <v>20</v>
      </c>
    </row>
    <row r="2711" spans="1:7" x14ac:dyDescent="0.3">
      <c r="A2711" s="1">
        <v>79</v>
      </c>
      <c r="B2711" s="5">
        <v>42482</v>
      </c>
      <c r="G2711">
        <v>14</v>
      </c>
    </row>
    <row r="2712" spans="1:7" x14ac:dyDescent="0.3">
      <c r="A2712" s="1">
        <v>79</v>
      </c>
      <c r="B2712" s="5">
        <v>42488</v>
      </c>
      <c r="G2712">
        <v>11.8</v>
      </c>
    </row>
    <row r="2713" spans="1:7" x14ac:dyDescent="0.3">
      <c r="A2713" s="1">
        <v>79</v>
      </c>
      <c r="B2713" s="5">
        <v>42494</v>
      </c>
      <c r="G2713">
        <v>5.4</v>
      </c>
    </row>
    <row r="2714" spans="1:7" x14ac:dyDescent="0.3">
      <c r="A2714" s="1">
        <v>79</v>
      </c>
      <c r="B2714" s="5">
        <v>42510</v>
      </c>
      <c r="G2714">
        <v>9.1</v>
      </c>
    </row>
    <row r="2715" spans="1:7" x14ac:dyDescent="0.3">
      <c r="A2715" s="1">
        <v>79</v>
      </c>
      <c r="B2715" s="5">
        <v>42514</v>
      </c>
      <c r="G2715">
        <v>10.9</v>
      </c>
    </row>
    <row r="2716" spans="1:7" x14ac:dyDescent="0.3">
      <c r="A2716" s="1">
        <v>79</v>
      </c>
      <c r="B2716" s="5">
        <v>42517</v>
      </c>
      <c r="G2716">
        <v>6.7</v>
      </c>
    </row>
    <row r="2717" spans="1:7" x14ac:dyDescent="0.3">
      <c r="A2717" s="1">
        <v>79</v>
      </c>
      <c r="B2717" s="5">
        <v>42522</v>
      </c>
      <c r="G2717">
        <v>10.8</v>
      </c>
    </row>
    <row r="2718" spans="1:7" x14ac:dyDescent="0.3">
      <c r="A2718" s="1">
        <v>79</v>
      </c>
      <c r="B2718" s="5">
        <v>42527</v>
      </c>
      <c r="G2718">
        <v>12.5</v>
      </c>
    </row>
    <row r="2719" spans="1:7" x14ac:dyDescent="0.3">
      <c r="A2719" s="1">
        <v>79</v>
      </c>
      <c r="B2719" s="5">
        <v>42531</v>
      </c>
      <c r="G2719">
        <v>14.2</v>
      </c>
    </row>
    <row r="2720" spans="1:7" x14ac:dyDescent="0.3">
      <c r="A2720" s="1">
        <v>79</v>
      </c>
      <c r="B2720" s="5">
        <v>42534</v>
      </c>
      <c r="G2720">
        <v>15</v>
      </c>
    </row>
    <row r="2721" spans="1:7" x14ac:dyDescent="0.3">
      <c r="A2721" s="1">
        <v>79</v>
      </c>
      <c r="B2721" s="5">
        <v>42538</v>
      </c>
      <c r="G2721">
        <v>21.6</v>
      </c>
    </row>
    <row r="2722" spans="1:7" x14ac:dyDescent="0.3">
      <c r="A2722" s="1">
        <v>79</v>
      </c>
      <c r="B2722" s="5">
        <v>42545</v>
      </c>
      <c r="G2722">
        <v>20</v>
      </c>
    </row>
    <row r="2723" spans="1:7" x14ac:dyDescent="0.3">
      <c r="A2723" s="1">
        <v>79</v>
      </c>
      <c r="B2723" s="5">
        <v>42548</v>
      </c>
      <c r="G2723">
        <v>18.3</v>
      </c>
    </row>
    <row r="2724" spans="1:7" x14ac:dyDescent="0.3">
      <c r="A2724" s="1">
        <v>79</v>
      </c>
      <c r="B2724" s="5">
        <v>42552</v>
      </c>
      <c r="G2724">
        <v>22.5</v>
      </c>
    </row>
    <row r="2725" spans="1:7" x14ac:dyDescent="0.3">
      <c r="A2725" s="1">
        <v>79</v>
      </c>
      <c r="B2725" s="5">
        <v>42555</v>
      </c>
      <c r="G2725">
        <v>23.3</v>
      </c>
    </row>
    <row r="2726" spans="1:7" x14ac:dyDescent="0.3">
      <c r="A2726" s="1">
        <v>79</v>
      </c>
      <c r="B2726" s="5">
        <v>42557</v>
      </c>
      <c r="G2726">
        <v>13.3</v>
      </c>
    </row>
    <row r="2727" spans="1:7" x14ac:dyDescent="0.3">
      <c r="A2727" s="1">
        <v>79</v>
      </c>
      <c r="B2727" s="5">
        <v>42559</v>
      </c>
      <c r="G2727">
        <v>15</v>
      </c>
    </row>
    <row r="2728" spans="1:7" x14ac:dyDescent="0.3">
      <c r="A2728" s="1">
        <v>79</v>
      </c>
      <c r="B2728" s="5">
        <v>42562</v>
      </c>
      <c r="G2728">
        <v>20.8</v>
      </c>
    </row>
    <row r="2729" spans="1:7" x14ac:dyDescent="0.3">
      <c r="A2729" s="1">
        <v>79</v>
      </c>
      <c r="B2729" s="5">
        <v>42564</v>
      </c>
      <c r="G2729">
        <v>15.8</v>
      </c>
    </row>
    <row r="2730" spans="1:7" x14ac:dyDescent="0.3">
      <c r="A2730" s="1">
        <v>79</v>
      </c>
      <c r="B2730" s="5">
        <v>42566</v>
      </c>
      <c r="G2730">
        <v>15</v>
      </c>
    </row>
    <row r="2731" spans="1:7" x14ac:dyDescent="0.3">
      <c r="A2731" s="1">
        <v>79</v>
      </c>
      <c r="B2731" s="5">
        <v>42569</v>
      </c>
      <c r="G2731">
        <v>19.2</v>
      </c>
    </row>
    <row r="2732" spans="1:7" x14ac:dyDescent="0.3">
      <c r="A2732" s="1">
        <v>79</v>
      </c>
      <c r="B2732" s="5">
        <v>42571</v>
      </c>
      <c r="G2732">
        <v>18.3</v>
      </c>
    </row>
    <row r="2733" spans="1:7" x14ac:dyDescent="0.3">
      <c r="A2733" s="1">
        <v>79</v>
      </c>
      <c r="B2733" s="5">
        <v>42573</v>
      </c>
      <c r="G2733">
        <v>16.7</v>
      </c>
    </row>
    <row r="2734" spans="1:7" x14ac:dyDescent="0.3">
      <c r="A2734" s="1">
        <v>79</v>
      </c>
      <c r="B2734" s="5">
        <v>42576</v>
      </c>
      <c r="G2734">
        <v>18.3</v>
      </c>
    </row>
    <row r="2735" spans="1:7" x14ac:dyDescent="0.3">
      <c r="A2735" s="1">
        <v>79</v>
      </c>
      <c r="B2735" s="5">
        <v>42578</v>
      </c>
      <c r="G2735">
        <v>15.8</v>
      </c>
    </row>
    <row r="2736" spans="1:7" x14ac:dyDescent="0.3">
      <c r="A2736" s="1">
        <v>79</v>
      </c>
      <c r="B2736" s="5">
        <v>42580</v>
      </c>
      <c r="G2736">
        <v>15.8</v>
      </c>
    </row>
    <row r="2737" spans="1:7" x14ac:dyDescent="0.3">
      <c r="A2737" s="1">
        <v>79</v>
      </c>
      <c r="B2737" s="5">
        <v>42583</v>
      </c>
      <c r="G2737">
        <v>22.5</v>
      </c>
    </row>
    <row r="2738" spans="1:7" x14ac:dyDescent="0.3">
      <c r="A2738" s="1">
        <v>79</v>
      </c>
      <c r="B2738" s="5">
        <v>42585</v>
      </c>
      <c r="G2738">
        <v>14.2</v>
      </c>
    </row>
    <row r="2739" spans="1:7" x14ac:dyDescent="0.3">
      <c r="A2739" s="1">
        <v>79</v>
      </c>
      <c r="B2739" s="5">
        <v>42587</v>
      </c>
      <c r="G2739">
        <v>18.3</v>
      </c>
    </row>
    <row r="2740" spans="1:7" x14ac:dyDescent="0.3">
      <c r="A2740" s="1">
        <v>79</v>
      </c>
      <c r="B2740" s="5">
        <v>42590</v>
      </c>
      <c r="G2740">
        <v>18.3</v>
      </c>
    </row>
    <row r="2741" spans="1:7" x14ac:dyDescent="0.3">
      <c r="A2741" s="1">
        <v>79</v>
      </c>
      <c r="B2741" s="5">
        <v>42592</v>
      </c>
      <c r="G2741">
        <v>13.3</v>
      </c>
    </row>
    <row r="2742" spans="1:7" x14ac:dyDescent="0.3">
      <c r="A2742" s="1">
        <v>79</v>
      </c>
      <c r="B2742" s="5">
        <v>42594</v>
      </c>
      <c r="G2742">
        <v>21.7</v>
      </c>
    </row>
    <row r="2743" spans="1:7" x14ac:dyDescent="0.3">
      <c r="A2743" s="1">
        <v>79</v>
      </c>
      <c r="B2743" s="5">
        <v>42598</v>
      </c>
      <c r="G2743">
        <v>20</v>
      </c>
    </row>
    <row r="2744" spans="1:7" x14ac:dyDescent="0.3">
      <c r="A2744" s="1">
        <v>79</v>
      </c>
      <c r="B2744" s="5">
        <v>42601</v>
      </c>
      <c r="G2744">
        <v>16.7</v>
      </c>
    </row>
    <row r="2745" spans="1:7" x14ac:dyDescent="0.3">
      <c r="A2745" s="1">
        <v>79</v>
      </c>
      <c r="B2745" s="5">
        <v>42604</v>
      </c>
      <c r="G2745">
        <v>20</v>
      </c>
    </row>
    <row r="2746" spans="1:7" x14ac:dyDescent="0.3">
      <c r="A2746" s="1">
        <v>80</v>
      </c>
      <c r="B2746" s="5">
        <v>42510</v>
      </c>
      <c r="G2746">
        <v>18.2</v>
      </c>
    </row>
    <row r="2747" spans="1:7" x14ac:dyDescent="0.3">
      <c r="A2747" s="1">
        <v>80</v>
      </c>
      <c r="B2747" s="5">
        <v>42514</v>
      </c>
      <c r="G2747">
        <v>8.1999999999999993</v>
      </c>
    </row>
    <row r="2748" spans="1:7" x14ac:dyDescent="0.3">
      <c r="A2748" s="1">
        <v>80</v>
      </c>
      <c r="B2748" s="5">
        <v>42517</v>
      </c>
      <c r="G2748">
        <v>14.5</v>
      </c>
    </row>
    <row r="2749" spans="1:7" x14ac:dyDescent="0.3">
      <c r="A2749" s="1">
        <v>80</v>
      </c>
      <c r="B2749" s="5">
        <v>42520</v>
      </c>
      <c r="G2749">
        <v>3.6</v>
      </c>
    </row>
    <row r="2750" spans="1:7" x14ac:dyDescent="0.3">
      <c r="A2750" s="1">
        <v>80</v>
      </c>
      <c r="B2750" s="5">
        <v>42522</v>
      </c>
      <c r="G2750">
        <v>5.4</v>
      </c>
    </row>
    <row r="2751" spans="1:7" x14ac:dyDescent="0.3">
      <c r="A2751" s="1">
        <v>80</v>
      </c>
      <c r="B2751" s="5">
        <v>42524</v>
      </c>
      <c r="G2751">
        <v>9.1</v>
      </c>
    </row>
    <row r="2752" spans="1:7" x14ac:dyDescent="0.3">
      <c r="A2752" s="1">
        <v>80</v>
      </c>
      <c r="B2752" s="5">
        <v>42527</v>
      </c>
      <c r="G2752">
        <v>5</v>
      </c>
    </row>
    <row r="2753" spans="1:7" x14ac:dyDescent="0.3">
      <c r="A2753" s="1">
        <v>80</v>
      </c>
      <c r="B2753" s="5">
        <v>42531</v>
      </c>
      <c r="G2753">
        <v>8.3000000000000007</v>
      </c>
    </row>
    <row r="2754" spans="1:7" x14ac:dyDescent="0.3">
      <c r="A2754" s="1">
        <v>80</v>
      </c>
      <c r="B2754" s="5">
        <v>42534</v>
      </c>
      <c r="G2754">
        <v>8.3000000000000007</v>
      </c>
    </row>
    <row r="2755" spans="1:7" x14ac:dyDescent="0.3">
      <c r="A2755" s="1">
        <v>80</v>
      </c>
      <c r="B2755" s="5">
        <v>42538</v>
      </c>
      <c r="G2755">
        <v>11.7</v>
      </c>
    </row>
    <row r="2756" spans="1:7" x14ac:dyDescent="0.3">
      <c r="A2756" s="1">
        <v>80</v>
      </c>
      <c r="B2756" s="5">
        <v>42545</v>
      </c>
      <c r="G2756">
        <v>16.7</v>
      </c>
    </row>
    <row r="2757" spans="1:7" x14ac:dyDescent="0.3">
      <c r="A2757" s="1">
        <v>80</v>
      </c>
      <c r="B2757" s="5">
        <v>42548</v>
      </c>
      <c r="G2757">
        <v>15</v>
      </c>
    </row>
    <row r="2758" spans="1:7" x14ac:dyDescent="0.3">
      <c r="A2758" s="1">
        <v>80</v>
      </c>
      <c r="B2758" s="5">
        <v>42552</v>
      </c>
      <c r="G2758">
        <v>18.3</v>
      </c>
    </row>
    <row r="2759" spans="1:7" x14ac:dyDescent="0.3">
      <c r="A2759" s="1">
        <v>80</v>
      </c>
      <c r="B2759" s="5">
        <v>42555</v>
      </c>
      <c r="G2759">
        <v>20</v>
      </c>
    </row>
    <row r="2760" spans="1:7" x14ac:dyDescent="0.3">
      <c r="A2760" s="1">
        <v>80</v>
      </c>
      <c r="B2760" s="5">
        <v>42559</v>
      </c>
      <c r="G2760">
        <v>13.5</v>
      </c>
    </row>
    <row r="2761" spans="1:7" x14ac:dyDescent="0.3">
      <c r="A2761" s="1">
        <v>80</v>
      </c>
      <c r="B2761" s="5">
        <v>42562</v>
      </c>
      <c r="G2761">
        <v>17.5</v>
      </c>
    </row>
    <row r="2762" spans="1:7" x14ac:dyDescent="0.3">
      <c r="A2762" s="1">
        <v>80</v>
      </c>
      <c r="B2762" s="5">
        <v>42564</v>
      </c>
      <c r="G2762">
        <v>13.3</v>
      </c>
    </row>
    <row r="2763" spans="1:7" x14ac:dyDescent="0.3">
      <c r="A2763" s="1">
        <v>80</v>
      </c>
      <c r="B2763" s="5">
        <v>42566</v>
      </c>
      <c r="G2763">
        <v>15</v>
      </c>
    </row>
    <row r="2764" spans="1:7" x14ac:dyDescent="0.3">
      <c r="A2764" s="1">
        <v>80</v>
      </c>
      <c r="B2764" s="5">
        <v>42569</v>
      </c>
      <c r="G2764">
        <v>19.2</v>
      </c>
    </row>
    <row r="2765" spans="1:7" x14ac:dyDescent="0.3">
      <c r="A2765" s="1">
        <v>80</v>
      </c>
      <c r="B2765" s="5">
        <v>42571</v>
      </c>
      <c r="G2765">
        <v>18.3</v>
      </c>
    </row>
    <row r="2766" spans="1:7" x14ac:dyDescent="0.3">
      <c r="A2766" s="1">
        <v>80</v>
      </c>
      <c r="B2766" s="5">
        <v>42573</v>
      </c>
      <c r="G2766">
        <v>16.7</v>
      </c>
    </row>
    <row r="2767" spans="1:7" x14ac:dyDescent="0.3">
      <c r="A2767" s="1">
        <v>80</v>
      </c>
      <c r="B2767" s="5">
        <v>42576</v>
      </c>
      <c r="G2767">
        <v>18.3</v>
      </c>
    </row>
    <row r="2768" spans="1:7" x14ac:dyDescent="0.3">
      <c r="A2768" s="1">
        <v>80</v>
      </c>
      <c r="B2768" s="5">
        <v>42578</v>
      </c>
      <c r="G2768">
        <v>15.8</v>
      </c>
    </row>
    <row r="2769" spans="1:7" x14ac:dyDescent="0.3">
      <c r="A2769" s="1">
        <v>80</v>
      </c>
      <c r="B2769" s="5">
        <v>42580</v>
      </c>
      <c r="G2769">
        <v>15.8</v>
      </c>
    </row>
    <row r="2770" spans="1:7" x14ac:dyDescent="0.3">
      <c r="A2770" s="1">
        <v>80</v>
      </c>
      <c r="B2770" s="5">
        <v>42583</v>
      </c>
      <c r="G2770">
        <v>22.5</v>
      </c>
    </row>
    <row r="2771" spans="1:7" x14ac:dyDescent="0.3">
      <c r="A2771" s="1">
        <v>80</v>
      </c>
      <c r="B2771" s="5">
        <v>42585</v>
      </c>
      <c r="G2771">
        <v>14.2</v>
      </c>
    </row>
    <row r="2772" spans="1:7" x14ac:dyDescent="0.3">
      <c r="A2772" s="1">
        <v>80</v>
      </c>
      <c r="B2772" s="5">
        <v>42587</v>
      </c>
      <c r="G2772">
        <v>18.3</v>
      </c>
    </row>
    <row r="2773" spans="1:7" x14ac:dyDescent="0.3">
      <c r="A2773" s="1">
        <v>80</v>
      </c>
      <c r="B2773" s="5">
        <v>42590</v>
      </c>
      <c r="G2773">
        <v>18.3</v>
      </c>
    </row>
    <row r="2774" spans="1:7" x14ac:dyDescent="0.3">
      <c r="A2774" s="1">
        <v>80</v>
      </c>
      <c r="B2774" s="5">
        <v>42592</v>
      </c>
      <c r="G2774">
        <v>13.3</v>
      </c>
    </row>
    <row r="2775" spans="1:7" x14ac:dyDescent="0.3">
      <c r="A2775" s="1">
        <v>80</v>
      </c>
      <c r="B2775" s="5">
        <v>42594</v>
      </c>
      <c r="G2775">
        <v>21.7</v>
      </c>
    </row>
    <row r="2776" spans="1:7" x14ac:dyDescent="0.3">
      <c r="A2776" s="1">
        <v>80</v>
      </c>
      <c r="B2776" s="5">
        <v>42598</v>
      </c>
      <c r="G2776">
        <v>20</v>
      </c>
    </row>
    <row r="2777" spans="1:7" x14ac:dyDescent="0.3">
      <c r="A2777" s="1">
        <v>80</v>
      </c>
      <c r="B2777" s="5">
        <v>42601</v>
      </c>
      <c r="G2777">
        <v>16.7</v>
      </c>
    </row>
    <row r="2778" spans="1:7" x14ac:dyDescent="0.3">
      <c r="A2778" s="1">
        <v>80</v>
      </c>
      <c r="B2778" s="5">
        <v>42604</v>
      </c>
      <c r="G2778">
        <v>20</v>
      </c>
    </row>
    <row r="2779" spans="1:7" x14ac:dyDescent="0.3">
      <c r="A2779" s="1">
        <v>81</v>
      </c>
      <c r="B2779" s="5">
        <v>42545</v>
      </c>
      <c r="G2779">
        <v>22.7</v>
      </c>
    </row>
    <row r="2780" spans="1:7" x14ac:dyDescent="0.3">
      <c r="A2780" s="1">
        <v>81</v>
      </c>
      <c r="B2780" s="5">
        <v>42548</v>
      </c>
      <c r="G2780">
        <v>5.4</v>
      </c>
    </row>
    <row r="2781" spans="1:7" x14ac:dyDescent="0.3">
      <c r="A2781" s="1">
        <v>81</v>
      </c>
      <c r="B2781" s="5">
        <v>42555</v>
      </c>
      <c r="G2781">
        <v>9.1</v>
      </c>
    </row>
    <row r="2782" spans="1:7" x14ac:dyDescent="0.3">
      <c r="A2782" s="1">
        <v>81</v>
      </c>
      <c r="B2782" s="5">
        <v>42559</v>
      </c>
      <c r="G2782">
        <v>10</v>
      </c>
    </row>
    <row r="2783" spans="1:7" x14ac:dyDescent="0.3">
      <c r="A2783" s="1">
        <v>81</v>
      </c>
      <c r="B2783" s="5">
        <v>42563</v>
      </c>
      <c r="G2783">
        <v>10</v>
      </c>
    </row>
    <row r="2784" spans="1:7" x14ac:dyDescent="0.3">
      <c r="A2784" s="1">
        <v>81</v>
      </c>
      <c r="B2784" s="5">
        <v>42566</v>
      </c>
      <c r="G2784">
        <v>11.6</v>
      </c>
    </row>
    <row r="2785" spans="1:7" x14ac:dyDescent="0.3">
      <c r="A2785" s="1">
        <v>81</v>
      </c>
      <c r="B2785" s="5">
        <v>42569</v>
      </c>
      <c r="G2785">
        <v>12.7</v>
      </c>
    </row>
    <row r="2786" spans="1:7" x14ac:dyDescent="0.3">
      <c r="A2786" s="1">
        <v>81</v>
      </c>
      <c r="B2786" s="5">
        <v>42571</v>
      </c>
      <c r="G2786">
        <v>12.5</v>
      </c>
    </row>
    <row r="2787" spans="1:7" x14ac:dyDescent="0.3">
      <c r="A2787" s="1">
        <v>81</v>
      </c>
      <c r="B2787" s="5">
        <v>42573</v>
      </c>
      <c r="G2787">
        <v>11.7</v>
      </c>
    </row>
    <row r="2788" spans="1:7" x14ac:dyDescent="0.3">
      <c r="A2788" s="1">
        <v>81</v>
      </c>
      <c r="B2788" s="5">
        <v>42576</v>
      </c>
      <c r="G2788">
        <v>15</v>
      </c>
    </row>
    <row r="2789" spans="1:7" x14ac:dyDescent="0.3">
      <c r="A2789" s="1">
        <v>81</v>
      </c>
      <c r="B2789" s="5">
        <v>42578</v>
      </c>
      <c r="G2789">
        <v>13.3</v>
      </c>
    </row>
    <row r="2790" spans="1:7" x14ac:dyDescent="0.3">
      <c r="A2790" s="1">
        <v>81</v>
      </c>
      <c r="B2790" s="5">
        <v>42580</v>
      </c>
      <c r="G2790">
        <v>13.3</v>
      </c>
    </row>
    <row r="2791" spans="1:7" x14ac:dyDescent="0.3">
      <c r="A2791" s="1">
        <v>81</v>
      </c>
      <c r="B2791" s="5">
        <v>42583</v>
      </c>
      <c r="G2791">
        <v>18.3</v>
      </c>
    </row>
    <row r="2792" spans="1:7" x14ac:dyDescent="0.3">
      <c r="A2792" s="1">
        <v>81</v>
      </c>
      <c r="B2792" s="5">
        <v>42587</v>
      </c>
      <c r="G2792">
        <v>26.7</v>
      </c>
    </row>
    <row r="2793" spans="1:7" x14ac:dyDescent="0.3">
      <c r="A2793" s="1">
        <v>81</v>
      </c>
      <c r="B2793" s="5">
        <v>42590</v>
      </c>
      <c r="G2793">
        <v>15</v>
      </c>
    </row>
    <row r="2794" spans="1:7" x14ac:dyDescent="0.3">
      <c r="A2794" s="1">
        <v>81</v>
      </c>
      <c r="B2794" s="5">
        <v>42592</v>
      </c>
      <c r="G2794">
        <v>13.3</v>
      </c>
    </row>
    <row r="2795" spans="1:7" x14ac:dyDescent="0.3">
      <c r="A2795" s="1">
        <v>81</v>
      </c>
      <c r="B2795" s="5">
        <v>42594</v>
      </c>
      <c r="G2795">
        <v>21.7</v>
      </c>
    </row>
    <row r="2796" spans="1:7" x14ac:dyDescent="0.3">
      <c r="A2796" s="1">
        <v>81</v>
      </c>
      <c r="B2796" s="5">
        <v>42598</v>
      </c>
      <c r="G2796">
        <v>20</v>
      </c>
    </row>
    <row r="2797" spans="1:7" x14ac:dyDescent="0.3">
      <c r="A2797" s="1">
        <v>81</v>
      </c>
      <c r="B2797" s="5">
        <v>42601</v>
      </c>
      <c r="G2797">
        <v>16.7</v>
      </c>
    </row>
    <row r="2798" spans="1:7" x14ac:dyDescent="0.3">
      <c r="A2798" s="1">
        <v>81</v>
      </c>
      <c r="B2798" s="5">
        <v>42604</v>
      </c>
      <c r="G2798">
        <v>20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I326"/>
  <sheetViews>
    <sheetView workbookViewId="0">
      <pane ySplit="2" topLeftCell="A42" activePane="bottomLeft" state="frozen"/>
      <selection pane="bottomLeft" activeCell="A3" sqref="A3"/>
    </sheetView>
  </sheetViews>
  <sheetFormatPr defaultColWidth="8.77734375" defaultRowHeight="14.4" x14ac:dyDescent="0.3"/>
  <cols>
    <col min="1" max="1" width="2.77734375" style="1" bestFit="1" customWidth="1"/>
    <col min="2" max="2" width="16.21875" style="1" bestFit="1" customWidth="1"/>
    <col min="3" max="3" width="16.21875" style="1" customWidth="1"/>
    <col min="4" max="4" width="17" style="1" bestFit="1" customWidth="1"/>
    <col min="5" max="5" width="23.21875" style="1" bestFit="1" customWidth="1"/>
    <col min="6" max="7" width="21.5546875" style="1" bestFit="1" customWidth="1"/>
    <col min="8" max="8" width="21.44140625" style="1" bestFit="1" customWidth="1"/>
    <col min="9" max="9" width="21.77734375" style="1" bestFit="1" customWidth="1"/>
    <col min="10" max="10" width="21.5546875" style="1" bestFit="1" customWidth="1"/>
    <col min="11" max="16384" width="8.77734375" style="1"/>
  </cols>
  <sheetData>
    <row r="1" spans="1:9" s="277" customFormat="1" x14ac:dyDescent="0.3">
      <c r="A1" s="261" t="s">
        <v>423</v>
      </c>
      <c r="B1" s="247" t="s">
        <v>324</v>
      </c>
      <c r="C1" s="266" t="s">
        <v>652</v>
      </c>
      <c r="D1" s="216" t="s">
        <v>325</v>
      </c>
      <c r="E1" s="216" t="s">
        <v>326</v>
      </c>
      <c r="F1" s="216" t="s">
        <v>327</v>
      </c>
      <c r="G1" s="247" t="s">
        <v>328</v>
      </c>
      <c r="H1" s="216" t="s">
        <v>380</v>
      </c>
      <c r="I1" s="216" t="s">
        <v>383</v>
      </c>
    </row>
    <row r="2" spans="1:9" s="277" customFormat="1" ht="15" thickBot="1" x14ac:dyDescent="0.35">
      <c r="A2" s="278" t="s">
        <v>423</v>
      </c>
      <c r="B2" s="254" t="s">
        <v>149</v>
      </c>
      <c r="C2" s="269" t="s">
        <v>653</v>
      </c>
      <c r="D2" s="279" t="s">
        <v>46</v>
      </c>
      <c r="E2" s="279" t="s">
        <v>47</v>
      </c>
      <c r="F2" s="279" t="s">
        <v>48</v>
      </c>
      <c r="G2" s="280" t="s">
        <v>75</v>
      </c>
      <c r="H2" s="279" t="s">
        <v>379</v>
      </c>
      <c r="I2" s="279" t="s">
        <v>382</v>
      </c>
    </row>
    <row r="3" spans="1:9" x14ac:dyDescent="0.3">
      <c r="A3" s="12">
        <v>1</v>
      </c>
      <c r="B3" s="5">
        <v>42115</v>
      </c>
      <c r="C3" s="22"/>
      <c r="D3" s="71"/>
      <c r="E3" s="12"/>
      <c r="G3" s="1">
        <v>36</v>
      </c>
    </row>
    <row r="4" spans="1:9" x14ac:dyDescent="0.3">
      <c r="A4" s="12">
        <v>1</v>
      </c>
      <c r="B4" s="5">
        <v>42121</v>
      </c>
      <c r="C4" s="22"/>
      <c r="D4" s="71"/>
      <c r="E4" s="12"/>
      <c r="G4" s="1">
        <v>92</v>
      </c>
    </row>
    <row r="5" spans="1:9" x14ac:dyDescent="0.3">
      <c r="A5" s="12">
        <v>1</v>
      </c>
      <c r="B5" s="5">
        <v>42152</v>
      </c>
      <c r="C5" s="22"/>
      <c r="D5" s="71"/>
      <c r="E5" s="12"/>
      <c r="G5" s="1">
        <v>46</v>
      </c>
    </row>
    <row r="6" spans="1:9" x14ac:dyDescent="0.3">
      <c r="A6" s="12">
        <v>1</v>
      </c>
      <c r="B6" s="5">
        <v>42181</v>
      </c>
      <c r="C6" s="22"/>
      <c r="D6" s="71"/>
      <c r="E6" s="12"/>
      <c r="G6" s="1">
        <v>46</v>
      </c>
    </row>
    <row r="7" spans="1:9" x14ac:dyDescent="0.3">
      <c r="A7" s="12">
        <v>2</v>
      </c>
      <c r="B7" s="5">
        <v>42115</v>
      </c>
      <c r="G7" s="1">
        <v>36</v>
      </c>
    </row>
    <row r="8" spans="1:9" x14ac:dyDescent="0.3">
      <c r="A8" s="12">
        <v>2</v>
      </c>
      <c r="B8" s="5">
        <v>42144</v>
      </c>
      <c r="C8" s="22"/>
      <c r="D8" s="71"/>
      <c r="E8" s="12"/>
      <c r="G8" s="1">
        <v>92</v>
      </c>
    </row>
    <row r="9" spans="1:9" x14ac:dyDescent="0.3">
      <c r="A9" s="12">
        <v>2</v>
      </c>
      <c r="B9" s="5">
        <v>42181</v>
      </c>
      <c r="C9" s="22"/>
      <c r="D9" s="71"/>
      <c r="E9" s="12"/>
      <c r="G9" s="1">
        <v>46</v>
      </c>
    </row>
    <row r="10" spans="1:9" x14ac:dyDescent="0.3">
      <c r="A10" s="12">
        <v>2</v>
      </c>
      <c r="B10" s="5">
        <v>42198</v>
      </c>
      <c r="C10" s="22"/>
      <c r="D10" s="71"/>
      <c r="E10" s="361"/>
      <c r="G10" s="1">
        <v>46</v>
      </c>
    </row>
    <row r="11" spans="1:9" x14ac:dyDescent="0.3">
      <c r="A11" s="12">
        <v>3</v>
      </c>
      <c r="B11" s="5">
        <v>42115</v>
      </c>
      <c r="C11" s="22"/>
      <c r="D11" s="71"/>
      <c r="E11" s="12"/>
      <c r="G11" s="1">
        <v>36</v>
      </c>
    </row>
    <row r="12" spans="1:9" x14ac:dyDescent="0.3">
      <c r="A12" s="12">
        <v>3</v>
      </c>
      <c r="B12" s="5">
        <v>42178</v>
      </c>
      <c r="C12" s="22"/>
      <c r="D12" s="71"/>
      <c r="E12" s="12"/>
      <c r="G12" s="1">
        <v>92</v>
      </c>
    </row>
    <row r="13" spans="1:9" x14ac:dyDescent="0.3">
      <c r="A13" s="12">
        <v>3</v>
      </c>
      <c r="B13" s="5">
        <v>42198</v>
      </c>
      <c r="C13" s="22"/>
      <c r="D13" s="71"/>
      <c r="E13" s="12"/>
      <c r="G13" s="1">
        <v>46</v>
      </c>
    </row>
    <row r="14" spans="1:9" x14ac:dyDescent="0.3">
      <c r="A14" s="12">
        <v>3</v>
      </c>
      <c r="B14" s="5">
        <v>42221</v>
      </c>
      <c r="C14" s="22"/>
      <c r="D14" s="71"/>
      <c r="E14" s="12"/>
      <c r="G14" s="1">
        <v>46</v>
      </c>
    </row>
    <row r="15" spans="1:9" x14ac:dyDescent="0.3">
      <c r="A15" s="12">
        <v>4</v>
      </c>
      <c r="B15" s="5">
        <v>42115</v>
      </c>
      <c r="C15" s="22"/>
      <c r="D15" s="71"/>
      <c r="E15" s="12"/>
      <c r="G15" s="1">
        <v>36</v>
      </c>
    </row>
    <row r="16" spans="1:9" x14ac:dyDescent="0.3">
      <c r="A16" s="12">
        <v>4</v>
      </c>
      <c r="B16" s="5">
        <v>42121</v>
      </c>
      <c r="C16" s="22"/>
      <c r="D16" s="71"/>
      <c r="E16" s="12"/>
      <c r="G16" s="1">
        <v>92</v>
      </c>
    </row>
    <row r="17" spans="1:8" x14ac:dyDescent="0.3">
      <c r="A17" s="12">
        <v>4</v>
      </c>
      <c r="B17" s="5">
        <v>42152</v>
      </c>
      <c r="C17" s="22"/>
      <c r="D17" s="71"/>
      <c r="E17" s="12"/>
      <c r="G17" s="1">
        <v>46</v>
      </c>
    </row>
    <row r="18" spans="1:8" x14ac:dyDescent="0.3">
      <c r="A18" s="12">
        <v>4</v>
      </c>
      <c r="B18" s="5">
        <v>42181</v>
      </c>
      <c r="C18" s="22"/>
      <c r="D18" s="71"/>
      <c r="E18" s="12"/>
      <c r="G18" s="1">
        <v>46</v>
      </c>
    </row>
    <row r="19" spans="1:8" x14ac:dyDescent="0.3">
      <c r="A19" s="12">
        <v>5</v>
      </c>
      <c r="B19" s="5">
        <v>42115</v>
      </c>
      <c r="G19" s="1">
        <v>36</v>
      </c>
      <c r="H19" s="16"/>
    </row>
    <row r="20" spans="1:8" x14ac:dyDescent="0.3">
      <c r="A20" s="12">
        <v>5</v>
      </c>
      <c r="B20" s="5">
        <v>42144</v>
      </c>
      <c r="C20" s="22"/>
      <c r="D20" s="71"/>
      <c r="E20" s="12"/>
      <c r="G20" s="1">
        <v>92</v>
      </c>
      <c r="H20" s="16"/>
    </row>
    <row r="21" spans="1:8" x14ac:dyDescent="0.3">
      <c r="A21" s="12">
        <v>5</v>
      </c>
      <c r="B21" s="5">
        <v>42181</v>
      </c>
      <c r="C21" s="22"/>
      <c r="D21" s="71"/>
      <c r="E21" s="12"/>
      <c r="G21" s="1">
        <v>46</v>
      </c>
      <c r="H21" s="16"/>
    </row>
    <row r="22" spans="1:8" x14ac:dyDescent="0.3">
      <c r="A22" s="12">
        <v>5</v>
      </c>
      <c r="B22" s="5">
        <v>42198</v>
      </c>
      <c r="C22" s="22"/>
      <c r="D22" s="71"/>
      <c r="E22" s="361"/>
      <c r="G22" s="1">
        <v>46</v>
      </c>
      <c r="H22" s="16"/>
    </row>
    <row r="23" spans="1:8" x14ac:dyDescent="0.3">
      <c r="A23" s="12">
        <v>6</v>
      </c>
      <c r="B23" s="5">
        <v>42115</v>
      </c>
      <c r="C23" s="22"/>
      <c r="D23" s="71"/>
      <c r="E23" s="12"/>
      <c r="G23" s="1">
        <v>36</v>
      </c>
      <c r="H23" s="16"/>
    </row>
    <row r="24" spans="1:8" x14ac:dyDescent="0.3">
      <c r="A24" s="12">
        <v>6</v>
      </c>
      <c r="B24" s="5">
        <v>42178</v>
      </c>
      <c r="C24" s="22"/>
      <c r="D24" s="71"/>
      <c r="E24" s="12"/>
      <c r="G24" s="1">
        <v>92</v>
      </c>
      <c r="H24" s="16"/>
    </row>
    <row r="25" spans="1:8" x14ac:dyDescent="0.3">
      <c r="A25" s="12">
        <v>6</v>
      </c>
      <c r="B25" s="5">
        <v>42198</v>
      </c>
      <c r="C25" s="22"/>
      <c r="D25" s="71"/>
      <c r="E25" s="12"/>
      <c r="G25" s="1">
        <v>46</v>
      </c>
      <c r="H25" s="16"/>
    </row>
    <row r="26" spans="1:8" x14ac:dyDescent="0.3">
      <c r="A26" s="12">
        <v>6</v>
      </c>
      <c r="B26" s="5">
        <v>42221</v>
      </c>
      <c r="C26" s="22"/>
      <c r="D26" s="71"/>
      <c r="E26" s="12"/>
      <c r="G26" s="1">
        <v>46</v>
      </c>
      <c r="H26" s="16"/>
    </row>
    <row r="27" spans="1:8" x14ac:dyDescent="0.3">
      <c r="A27" s="12">
        <v>7</v>
      </c>
      <c r="B27" s="5">
        <v>42115</v>
      </c>
      <c r="C27" s="22"/>
      <c r="D27" s="71"/>
      <c r="E27" s="12"/>
      <c r="G27" s="1">
        <v>36</v>
      </c>
      <c r="H27" s="16"/>
    </row>
    <row r="28" spans="1:8" x14ac:dyDescent="0.3">
      <c r="A28" s="12">
        <v>7</v>
      </c>
      <c r="B28" s="5">
        <v>42121</v>
      </c>
      <c r="C28" s="22"/>
      <c r="D28" s="71"/>
      <c r="E28" s="12"/>
      <c r="G28" s="1">
        <v>92</v>
      </c>
      <c r="H28" s="16"/>
    </row>
    <row r="29" spans="1:8" x14ac:dyDescent="0.3">
      <c r="A29" s="12">
        <v>7</v>
      </c>
      <c r="B29" s="5">
        <v>42152</v>
      </c>
      <c r="C29" s="22"/>
      <c r="D29" s="71"/>
      <c r="E29" s="12"/>
      <c r="G29" s="1">
        <v>46</v>
      </c>
      <c r="H29" s="16"/>
    </row>
    <row r="30" spans="1:8" x14ac:dyDescent="0.3">
      <c r="A30" s="12">
        <v>7</v>
      </c>
      <c r="B30" s="5">
        <v>42181</v>
      </c>
      <c r="C30" s="22"/>
      <c r="D30" s="71"/>
      <c r="E30" s="12"/>
      <c r="G30" s="1">
        <v>46</v>
      </c>
      <c r="H30" s="16"/>
    </row>
    <row r="31" spans="1:8" x14ac:dyDescent="0.3">
      <c r="A31" s="12">
        <v>8</v>
      </c>
      <c r="B31" s="5">
        <v>42115</v>
      </c>
      <c r="G31" s="1">
        <v>36</v>
      </c>
      <c r="H31" s="16"/>
    </row>
    <row r="32" spans="1:8" x14ac:dyDescent="0.3">
      <c r="A32" s="12">
        <v>8</v>
      </c>
      <c r="B32" s="5">
        <v>42144</v>
      </c>
      <c r="C32" s="22"/>
      <c r="D32" s="71"/>
      <c r="E32" s="12"/>
      <c r="G32" s="1">
        <v>92</v>
      </c>
      <c r="H32" s="16"/>
    </row>
    <row r="33" spans="1:8" x14ac:dyDescent="0.3">
      <c r="A33" s="12">
        <v>8</v>
      </c>
      <c r="B33" s="5">
        <v>42181</v>
      </c>
      <c r="C33" s="22"/>
      <c r="D33" s="71"/>
      <c r="E33" s="12"/>
      <c r="G33" s="1">
        <v>46</v>
      </c>
      <c r="H33" s="16"/>
    </row>
    <row r="34" spans="1:8" x14ac:dyDescent="0.3">
      <c r="A34" s="12">
        <v>8</v>
      </c>
      <c r="B34" s="5">
        <v>42198</v>
      </c>
      <c r="C34" s="22"/>
      <c r="D34" s="71"/>
      <c r="E34" s="361"/>
      <c r="G34" s="1">
        <v>46</v>
      </c>
      <c r="H34" s="16"/>
    </row>
    <row r="35" spans="1:8" x14ac:dyDescent="0.3">
      <c r="A35" s="12">
        <v>9</v>
      </c>
      <c r="B35" s="5">
        <v>42115</v>
      </c>
      <c r="C35" s="22"/>
      <c r="D35" s="71"/>
      <c r="E35" s="12"/>
      <c r="G35" s="1">
        <v>36</v>
      </c>
    </row>
    <row r="36" spans="1:8" x14ac:dyDescent="0.3">
      <c r="A36" s="12">
        <v>9</v>
      </c>
      <c r="B36" s="5">
        <v>42178</v>
      </c>
      <c r="C36" s="22"/>
      <c r="D36" s="71"/>
      <c r="E36" s="12"/>
      <c r="G36" s="1">
        <v>92</v>
      </c>
    </row>
    <row r="37" spans="1:8" x14ac:dyDescent="0.3">
      <c r="A37" s="12">
        <v>9</v>
      </c>
      <c r="B37" s="5">
        <v>42198</v>
      </c>
      <c r="C37" s="22"/>
      <c r="D37" s="71"/>
      <c r="E37" s="12"/>
      <c r="G37" s="1">
        <v>46</v>
      </c>
    </row>
    <row r="38" spans="1:8" x14ac:dyDescent="0.3">
      <c r="A38" s="12">
        <v>9</v>
      </c>
      <c r="B38" s="5">
        <v>42221</v>
      </c>
      <c r="C38" s="22"/>
      <c r="D38" s="71"/>
      <c r="E38" s="12"/>
      <c r="G38" s="1">
        <v>46</v>
      </c>
    </row>
    <row r="39" spans="1:8" x14ac:dyDescent="0.3">
      <c r="A39" s="12">
        <v>10</v>
      </c>
      <c r="B39" s="5">
        <v>42115</v>
      </c>
      <c r="C39" s="22"/>
      <c r="D39" s="71"/>
      <c r="E39" s="12"/>
      <c r="G39" s="1">
        <v>36</v>
      </c>
    </row>
    <row r="40" spans="1:8" x14ac:dyDescent="0.3">
      <c r="A40" s="12">
        <v>10</v>
      </c>
      <c r="B40" s="5">
        <v>42121</v>
      </c>
      <c r="C40" s="22"/>
      <c r="D40" s="71"/>
      <c r="E40" s="12"/>
      <c r="G40" s="1">
        <v>92</v>
      </c>
    </row>
    <row r="41" spans="1:8" x14ac:dyDescent="0.3">
      <c r="A41" s="12">
        <v>10</v>
      </c>
      <c r="B41" s="5">
        <v>42152</v>
      </c>
      <c r="C41" s="22"/>
      <c r="D41" s="71"/>
      <c r="E41" s="12"/>
      <c r="G41" s="1">
        <v>46</v>
      </c>
    </row>
    <row r="42" spans="1:8" x14ac:dyDescent="0.3">
      <c r="A42" s="12">
        <v>10</v>
      </c>
      <c r="B42" s="5">
        <v>42181</v>
      </c>
      <c r="C42" s="22"/>
      <c r="D42" s="71"/>
      <c r="E42" s="12"/>
      <c r="G42" s="1">
        <v>46</v>
      </c>
    </row>
    <row r="43" spans="1:8" x14ac:dyDescent="0.3">
      <c r="A43" s="12">
        <v>11</v>
      </c>
      <c r="B43" s="5">
        <v>42115</v>
      </c>
      <c r="G43" s="1">
        <v>36</v>
      </c>
    </row>
    <row r="44" spans="1:8" x14ac:dyDescent="0.3">
      <c r="A44" s="12">
        <v>11</v>
      </c>
      <c r="B44" s="5">
        <v>42144</v>
      </c>
      <c r="C44" s="22"/>
      <c r="D44" s="71"/>
      <c r="E44" s="12"/>
      <c r="G44" s="1">
        <v>92</v>
      </c>
    </row>
    <row r="45" spans="1:8" x14ac:dyDescent="0.3">
      <c r="A45" s="12">
        <v>11</v>
      </c>
      <c r="B45" s="5">
        <v>42181</v>
      </c>
      <c r="C45" s="22"/>
      <c r="D45" s="71"/>
      <c r="E45" s="12"/>
      <c r="G45" s="1">
        <v>46</v>
      </c>
    </row>
    <row r="46" spans="1:8" x14ac:dyDescent="0.3">
      <c r="A46" s="12">
        <v>11</v>
      </c>
      <c r="B46" s="5">
        <v>42198</v>
      </c>
      <c r="C46" s="22"/>
      <c r="D46" s="71"/>
      <c r="E46" s="361"/>
      <c r="G46" s="1">
        <v>46</v>
      </c>
    </row>
    <row r="47" spans="1:8" x14ac:dyDescent="0.3">
      <c r="A47" s="12">
        <v>12</v>
      </c>
      <c r="B47" s="5">
        <v>42115</v>
      </c>
      <c r="C47" s="22"/>
      <c r="D47" s="71"/>
      <c r="E47" s="12"/>
      <c r="G47" s="1">
        <v>36</v>
      </c>
    </row>
    <row r="48" spans="1:8" x14ac:dyDescent="0.3">
      <c r="A48" s="12">
        <v>12</v>
      </c>
      <c r="B48" s="5">
        <v>42178</v>
      </c>
      <c r="C48" s="22"/>
      <c r="D48" s="71"/>
      <c r="E48" s="12"/>
      <c r="G48" s="1">
        <v>92</v>
      </c>
    </row>
    <row r="49" spans="1:7" x14ac:dyDescent="0.3">
      <c r="A49" s="12">
        <v>12</v>
      </c>
      <c r="B49" s="5">
        <v>42198</v>
      </c>
      <c r="C49" s="22"/>
      <c r="D49" s="71"/>
      <c r="E49" s="12"/>
      <c r="G49" s="1">
        <v>46</v>
      </c>
    </row>
    <row r="50" spans="1:7" x14ac:dyDescent="0.3">
      <c r="A50" s="12">
        <v>12</v>
      </c>
      <c r="B50" s="5">
        <v>42221</v>
      </c>
      <c r="C50" s="22"/>
      <c r="D50" s="71"/>
      <c r="E50" s="12"/>
      <c r="G50" s="1">
        <v>46</v>
      </c>
    </row>
    <row r="51" spans="1:7" x14ac:dyDescent="0.3">
      <c r="A51" s="12">
        <v>13</v>
      </c>
      <c r="B51" s="5">
        <v>42115</v>
      </c>
      <c r="C51" s="22"/>
      <c r="D51" s="71"/>
      <c r="E51" s="12"/>
      <c r="G51" s="1">
        <v>36</v>
      </c>
    </row>
    <row r="52" spans="1:7" x14ac:dyDescent="0.3">
      <c r="A52" s="12">
        <v>13</v>
      </c>
      <c r="B52" s="5">
        <v>42121</v>
      </c>
      <c r="C52" s="22"/>
      <c r="D52" s="71"/>
      <c r="E52" s="12"/>
      <c r="G52" s="1">
        <v>92</v>
      </c>
    </row>
    <row r="53" spans="1:7" x14ac:dyDescent="0.3">
      <c r="A53" s="12">
        <v>13</v>
      </c>
      <c r="B53" s="5">
        <v>42152</v>
      </c>
      <c r="C53" s="22"/>
      <c r="D53" s="71"/>
      <c r="E53" s="12"/>
      <c r="G53" s="1">
        <v>46</v>
      </c>
    </row>
    <row r="54" spans="1:7" x14ac:dyDescent="0.3">
      <c r="A54" s="12">
        <v>13</v>
      </c>
      <c r="B54" s="5">
        <v>42181</v>
      </c>
      <c r="C54" s="22"/>
      <c r="D54" s="71"/>
      <c r="E54" s="12"/>
      <c r="G54" s="1">
        <v>46</v>
      </c>
    </row>
    <row r="55" spans="1:7" x14ac:dyDescent="0.3">
      <c r="A55" s="12">
        <v>14</v>
      </c>
      <c r="B55" s="5">
        <v>42115</v>
      </c>
      <c r="G55" s="1">
        <v>36</v>
      </c>
    </row>
    <row r="56" spans="1:7" x14ac:dyDescent="0.3">
      <c r="A56" s="12">
        <v>14</v>
      </c>
      <c r="B56" s="5">
        <v>42144</v>
      </c>
      <c r="C56" s="22"/>
      <c r="D56" s="71"/>
      <c r="E56" s="12"/>
      <c r="G56" s="1">
        <v>92</v>
      </c>
    </row>
    <row r="57" spans="1:7" x14ac:dyDescent="0.3">
      <c r="A57" s="12">
        <v>14</v>
      </c>
      <c r="B57" s="5">
        <v>42181</v>
      </c>
      <c r="C57" s="22"/>
      <c r="D57" s="71"/>
      <c r="E57" s="12"/>
      <c r="G57" s="1">
        <v>46</v>
      </c>
    </row>
    <row r="58" spans="1:7" x14ac:dyDescent="0.3">
      <c r="A58" s="12">
        <v>14</v>
      </c>
      <c r="B58" s="5">
        <v>42198</v>
      </c>
      <c r="C58" s="22"/>
      <c r="D58" s="71"/>
      <c r="E58" s="361"/>
      <c r="G58" s="1">
        <v>46</v>
      </c>
    </row>
    <row r="59" spans="1:7" x14ac:dyDescent="0.3">
      <c r="A59" s="12">
        <v>15</v>
      </c>
      <c r="B59" s="5">
        <v>42115</v>
      </c>
      <c r="C59" s="22"/>
      <c r="D59" s="71"/>
      <c r="E59" s="12"/>
      <c r="G59" s="1">
        <v>36</v>
      </c>
    </row>
    <row r="60" spans="1:7" x14ac:dyDescent="0.3">
      <c r="A60" s="12">
        <v>15</v>
      </c>
      <c r="B60" s="5">
        <v>42178</v>
      </c>
      <c r="C60" s="22"/>
      <c r="D60" s="71"/>
      <c r="E60" s="12"/>
      <c r="G60" s="1">
        <v>92</v>
      </c>
    </row>
    <row r="61" spans="1:7" x14ac:dyDescent="0.3">
      <c r="A61" s="12">
        <v>15</v>
      </c>
      <c r="B61" s="5">
        <v>42198</v>
      </c>
      <c r="C61" s="22"/>
      <c r="D61" s="71"/>
      <c r="E61" s="12"/>
      <c r="G61" s="1">
        <v>46</v>
      </c>
    </row>
    <row r="62" spans="1:7" x14ac:dyDescent="0.3">
      <c r="A62" s="12">
        <v>15</v>
      </c>
      <c r="B62" s="5">
        <v>42221</v>
      </c>
      <c r="C62" s="22"/>
      <c r="D62" s="71"/>
      <c r="E62" s="12"/>
      <c r="G62" s="1">
        <v>46</v>
      </c>
    </row>
    <row r="63" spans="1:7" x14ac:dyDescent="0.3">
      <c r="A63" s="12">
        <v>16</v>
      </c>
      <c r="B63" s="5">
        <v>42115</v>
      </c>
      <c r="C63" s="22"/>
      <c r="D63" s="71"/>
      <c r="E63" s="12"/>
      <c r="G63" s="1">
        <v>36</v>
      </c>
    </row>
    <row r="64" spans="1:7" x14ac:dyDescent="0.3">
      <c r="A64" s="12">
        <v>16</v>
      </c>
      <c r="B64" s="5">
        <v>42121</v>
      </c>
      <c r="C64" s="22"/>
      <c r="D64" s="71"/>
      <c r="E64" s="12"/>
      <c r="G64" s="1">
        <v>92</v>
      </c>
    </row>
    <row r="65" spans="1:7" x14ac:dyDescent="0.3">
      <c r="A65" s="12">
        <v>16</v>
      </c>
      <c r="B65" s="5">
        <v>42152</v>
      </c>
      <c r="C65" s="22"/>
      <c r="D65" s="71"/>
      <c r="E65" s="12"/>
      <c r="G65" s="1">
        <v>46</v>
      </c>
    </row>
    <row r="66" spans="1:7" x14ac:dyDescent="0.3">
      <c r="A66" s="12">
        <v>16</v>
      </c>
      <c r="B66" s="5">
        <v>42181</v>
      </c>
      <c r="C66" s="22"/>
      <c r="D66" s="71"/>
      <c r="E66" s="12"/>
      <c r="G66" s="1">
        <v>46</v>
      </c>
    </row>
    <row r="67" spans="1:7" x14ac:dyDescent="0.3">
      <c r="A67" s="12">
        <v>17</v>
      </c>
      <c r="B67" s="5">
        <v>42115</v>
      </c>
      <c r="G67" s="1">
        <v>36</v>
      </c>
    </row>
    <row r="68" spans="1:7" x14ac:dyDescent="0.3">
      <c r="A68" s="12">
        <v>17</v>
      </c>
      <c r="B68" s="5">
        <v>42144</v>
      </c>
      <c r="C68" s="22"/>
      <c r="D68" s="71"/>
      <c r="E68" s="12"/>
      <c r="G68" s="1">
        <v>92</v>
      </c>
    </row>
    <row r="69" spans="1:7" x14ac:dyDescent="0.3">
      <c r="A69" s="12">
        <v>17</v>
      </c>
      <c r="B69" s="5">
        <v>42181</v>
      </c>
      <c r="C69" s="22"/>
      <c r="D69" s="71"/>
      <c r="E69" s="12"/>
      <c r="G69" s="1">
        <v>46</v>
      </c>
    </row>
    <row r="70" spans="1:7" x14ac:dyDescent="0.3">
      <c r="A70" s="12">
        <v>17</v>
      </c>
      <c r="B70" s="5">
        <v>42198</v>
      </c>
      <c r="C70" s="22"/>
      <c r="D70" s="71"/>
      <c r="E70" s="361"/>
      <c r="G70" s="1">
        <v>46</v>
      </c>
    </row>
    <row r="71" spans="1:7" x14ac:dyDescent="0.3">
      <c r="A71" s="12">
        <v>18</v>
      </c>
      <c r="B71" s="5">
        <v>42115</v>
      </c>
      <c r="C71" s="22"/>
      <c r="D71" s="71"/>
      <c r="E71" s="12"/>
      <c r="G71" s="1">
        <v>36</v>
      </c>
    </row>
    <row r="72" spans="1:7" x14ac:dyDescent="0.3">
      <c r="A72" s="12">
        <v>18</v>
      </c>
      <c r="B72" s="5">
        <v>42178</v>
      </c>
      <c r="C72" s="22"/>
      <c r="D72" s="71"/>
      <c r="E72" s="12"/>
      <c r="G72" s="1">
        <v>92</v>
      </c>
    </row>
    <row r="73" spans="1:7" x14ac:dyDescent="0.3">
      <c r="A73" s="12">
        <v>18</v>
      </c>
      <c r="B73" s="5">
        <v>42198</v>
      </c>
      <c r="C73" s="22"/>
      <c r="D73" s="71"/>
      <c r="E73" s="12"/>
      <c r="G73" s="1">
        <v>46</v>
      </c>
    </row>
    <row r="74" spans="1:7" x14ac:dyDescent="0.3">
      <c r="A74" s="12">
        <v>18</v>
      </c>
      <c r="B74" s="5">
        <v>42221</v>
      </c>
      <c r="C74" s="22"/>
      <c r="D74" s="71"/>
      <c r="E74" s="12"/>
      <c r="G74" s="1">
        <v>46</v>
      </c>
    </row>
    <row r="75" spans="1:7" x14ac:dyDescent="0.3">
      <c r="A75" s="12">
        <v>19</v>
      </c>
      <c r="B75" s="5">
        <v>42115</v>
      </c>
      <c r="C75" s="22"/>
      <c r="D75" s="71"/>
      <c r="E75" s="12"/>
      <c r="G75" s="1">
        <v>36</v>
      </c>
    </row>
    <row r="76" spans="1:7" x14ac:dyDescent="0.3">
      <c r="A76" s="12">
        <v>19</v>
      </c>
      <c r="B76" s="5">
        <v>42121</v>
      </c>
      <c r="C76" s="22"/>
      <c r="D76" s="71"/>
      <c r="E76" s="12"/>
      <c r="G76" s="1">
        <v>92</v>
      </c>
    </row>
    <row r="77" spans="1:7" x14ac:dyDescent="0.3">
      <c r="A77" s="12">
        <v>19</v>
      </c>
      <c r="B77" s="5">
        <v>42152</v>
      </c>
      <c r="C77" s="22"/>
      <c r="D77" s="71"/>
      <c r="E77" s="12"/>
      <c r="G77" s="1">
        <v>46</v>
      </c>
    </row>
    <row r="78" spans="1:7" x14ac:dyDescent="0.3">
      <c r="A78" s="12">
        <v>19</v>
      </c>
      <c r="B78" s="5">
        <v>42181</v>
      </c>
      <c r="C78" s="22"/>
      <c r="D78" s="71"/>
      <c r="E78" s="12"/>
      <c r="G78" s="1">
        <v>46</v>
      </c>
    </row>
    <row r="79" spans="1:7" x14ac:dyDescent="0.3">
      <c r="A79" s="12">
        <v>20</v>
      </c>
      <c r="B79" s="5">
        <v>42115</v>
      </c>
      <c r="G79" s="1">
        <v>36</v>
      </c>
    </row>
    <row r="80" spans="1:7" x14ac:dyDescent="0.3">
      <c r="A80" s="12">
        <v>20</v>
      </c>
      <c r="B80" s="5">
        <v>42144</v>
      </c>
      <c r="C80" s="22"/>
      <c r="D80" s="71"/>
      <c r="E80" s="12"/>
      <c r="G80" s="1">
        <v>92</v>
      </c>
    </row>
    <row r="81" spans="1:7" x14ac:dyDescent="0.3">
      <c r="A81" s="12">
        <v>20</v>
      </c>
      <c r="B81" s="5">
        <v>42181</v>
      </c>
      <c r="C81" s="22"/>
      <c r="D81" s="71"/>
      <c r="E81" s="12"/>
      <c r="G81" s="1">
        <v>46</v>
      </c>
    </row>
    <row r="82" spans="1:7" x14ac:dyDescent="0.3">
      <c r="A82" s="12">
        <v>20</v>
      </c>
      <c r="B82" s="5">
        <v>42198</v>
      </c>
      <c r="C82" s="22"/>
      <c r="D82" s="71"/>
      <c r="E82" s="361"/>
      <c r="G82" s="1">
        <v>46</v>
      </c>
    </row>
    <row r="83" spans="1:7" x14ac:dyDescent="0.3">
      <c r="A83" s="12">
        <v>21</v>
      </c>
      <c r="B83" s="5">
        <v>42115</v>
      </c>
      <c r="C83" s="22"/>
      <c r="D83" s="71"/>
      <c r="E83" s="12"/>
      <c r="G83" s="1">
        <v>36</v>
      </c>
    </row>
    <row r="84" spans="1:7" x14ac:dyDescent="0.3">
      <c r="A84" s="12">
        <v>21</v>
      </c>
      <c r="B84" s="5">
        <v>42178</v>
      </c>
      <c r="C84" s="22"/>
      <c r="D84" s="71"/>
      <c r="E84" s="12"/>
      <c r="G84" s="1">
        <v>92</v>
      </c>
    </row>
    <row r="85" spans="1:7" x14ac:dyDescent="0.3">
      <c r="A85" s="12">
        <v>21</v>
      </c>
      <c r="B85" s="5">
        <v>42198</v>
      </c>
      <c r="C85" s="22"/>
      <c r="D85" s="71"/>
      <c r="E85" s="12"/>
      <c r="G85" s="1">
        <v>46</v>
      </c>
    </row>
    <row r="86" spans="1:7" x14ac:dyDescent="0.3">
      <c r="A86" s="12">
        <v>21</v>
      </c>
      <c r="B86" s="5">
        <v>42221</v>
      </c>
      <c r="C86" s="22"/>
      <c r="D86" s="71"/>
      <c r="E86" s="12"/>
      <c r="G86" s="1">
        <v>46</v>
      </c>
    </row>
    <row r="87" spans="1:7" x14ac:dyDescent="0.3">
      <c r="A87" s="12">
        <v>22</v>
      </c>
      <c r="B87" s="5">
        <v>42115</v>
      </c>
      <c r="C87" s="22"/>
      <c r="D87" s="71"/>
      <c r="E87" s="12"/>
      <c r="G87" s="1">
        <v>36</v>
      </c>
    </row>
    <row r="88" spans="1:7" x14ac:dyDescent="0.3">
      <c r="A88" s="12">
        <v>22</v>
      </c>
      <c r="B88" s="5">
        <v>42121</v>
      </c>
      <c r="C88" s="22"/>
      <c r="D88" s="71"/>
      <c r="E88" s="12"/>
      <c r="G88" s="1">
        <v>92</v>
      </c>
    </row>
    <row r="89" spans="1:7" x14ac:dyDescent="0.3">
      <c r="A89" s="12">
        <v>22</v>
      </c>
      <c r="B89" s="5">
        <v>42152</v>
      </c>
      <c r="C89" s="22"/>
      <c r="D89" s="71"/>
      <c r="E89" s="12"/>
      <c r="G89" s="1">
        <v>46</v>
      </c>
    </row>
    <row r="90" spans="1:7" x14ac:dyDescent="0.3">
      <c r="A90" s="12">
        <v>22</v>
      </c>
      <c r="B90" s="5">
        <v>42181</v>
      </c>
      <c r="C90" s="22"/>
      <c r="D90" s="71"/>
      <c r="E90" s="12"/>
      <c r="G90" s="1">
        <v>46</v>
      </c>
    </row>
    <row r="91" spans="1:7" x14ac:dyDescent="0.3">
      <c r="A91" s="12">
        <v>23</v>
      </c>
      <c r="B91" s="5">
        <v>42115</v>
      </c>
      <c r="G91" s="1">
        <v>36</v>
      </c>
    </row>
    <row r="92" spans="1:7" x14ac:dyDescent="0.3">
      <c r="A92" s="12">
        <v>23</v>
      </c>
      <c r="B92" s="5">
        <v>42144</v>
      </c>
      <c r="C92" s="22"/>
      <c r="D92" s="71"/>
      <c r="E92" s="12"/>
      <c r="G92" s="1">
        <v>92</v>
      </c>
    </row>
    <row r="93" spans="1:7" x14ac:dyDescent="0.3">
      <c r="A93" s="12">
        <v>23</v>
      </c>
      <c r="B93" s="5">
        <v>42181</v>
      </c>
      <c r="C93" s="22"/>
      <c r="D93" s="71"/>
      <c r="E93" s="12"/>
      <c r="G93" s="1">
        <v>46</v>
      </c>
    </row>
    <row r="94" spans="1:7" x14ac:dyDescent="0.3">
      <c r="A94" s="12">
        <v>23</v>
      </c>
      <c r="B94" s="5">
        <v>42198</v>
      </c>
      <c r="C94" s="22"/>
      <c r="D94" s="71"/>
      <c r="E94" s="361"/>
      <c r="G94" s="1">
        <v>46</v>
      </c>
    </row>
    <row r="95" spans="1:7" x14ac:dyDescent="0.3">
      <c r="A95" s="12">
        <v>24</v>
      </c>
      <c r="B95" s="5">
        <v>42115</v>
      </c>
      <c r="C95" s="22"/>
      <c r="D95" s="71"/>
      <c r="E95" s="12"/>
      <c r="G95" s="1">
        <v>36</v>
      </c>
    </row>
    <row r="96" spans="1:7" x14ac:dyDescent="0.3">
      <c r="A96" s="12">
        <v>24</v>
      </c>
      <c r="B96" s="5">
        <v>42178</v>
      </c>
      <c r="C96" s="22"/>
      <c r="D96" s="71"/>
      <c r="E96" s="12"/>
      <c r="G96" s="1">
        <v>92</v>
      </c>
    </row>
    <row r="97" spans="1:7" x14ac:dyDescent="0.3">
      <c r="A97" s="12">
        <v>24</v>
      </c>
      <c r="B97" s="5">
        <v>42198</v>
      </c>
      <c r="C97" s="22"/>
      <c r="D97" s="71"/>
      <c r="E97" s="12"/>
      <c r="G97" s="1">
        <v>46</v>
      </c>
    </row>
    <row r="98" spans="1:7" x14ac:dyDescent="0.3">
      <c r="A98" s="12">
        <v>24</v>
      </c>
      <c r="B98" s="5">
        <v>42221</v>
      </c>
      <c r="C98" s="22"/>
      <c r="D98" s="71"/>
      <c r="E98" s="12"/>
      <c r="G98" s="1">
        <v>46</v>
      </c>
    </row>
    <row r="99" spans="1:7" x14ac:dyDescent="0.3">
      <c r="A99" s="12">
        <v>25</v>
      </c>
      <c r="B99" s="5">
        <v>42115</v>
      </c>
      <c r="C99" s="22"/>
      <c r="D99" s="71"/>
      <c r="E99" s="12"/>
      <c r="G99" s="1">
        <v>36</v>
      </c>
    </row>
    <row r="100" spans="1:7" x14ac:dyDescent="0.3">
      <c r="A100" s="12">
        <v>25</v>
      </c>
      <c r="B100" s="5">
        <v>42121</v>
      </c>
      <c r="C100" s="22"/>
      <c r="D100" s="71"/>
      <c r="E100" s="12"/>
      <c r="G100" s="1">
        <v>92</v>
      </c>
    </row>
    <row r="101" spans="1:7" x14ac:dyDescent="0.3">
      <c r="A101" s="12">
        <v>25</v>
      </c>
      <c r="B101" s="5">
        <v>42152</v>
      </c>
      <c r="C101" s="22"/>
      <c r="D101" s="71"/>
      <c r="E101" s="12"/>
      <c r="G101" s="1">
        <v>46</v>
      </c>
    </row>
    <row r="102" spans="1:7" x14ac:dyDescent="0.3">
      <c r="A102" s="12">
        <v>25</v>
      </c>
      <c r="B102" s="5">
        <v>42181</v>
      </c>
      <c r="C102" s="22"/>
      <c r="D102" s="71"/>
      <c r="E102" s="12"/>
      <c r="G102" s="1">
        <v>46</v>
      </c>
    </row>
    <row r="103" spans="1:7" x14ac:dyDescent="0.3">
      <c r="A103" s="12">
        <v>26</v>
      </c>
      <c r="B103" s="5">
        <v>42115</v>
      </c>
      <c r="G103" s="1">
        <v>36</v>
      </c>
    </row>
    <row r="104" spans="1:7" x14ac:dyDescent="0.3">
      <c r="A104" s="12">
        <v>26</v>
      </c>
      <c r="B104" s="5">
        <v>42144</v>
      </c>
      <c r="C104" s="22"/>
      <c r="D104" s="71"/>
      <c r="E104" s="12"/>
      <c r="G104" s="1">
        <v>92</v>
      </c>
    </row>
    <row r="105" spans="1:7" x14ac:dyDescent="0.3">
      <c r="A105" s="12">
        <v>26</v>
      </c>
      <c r="B105" s="5">
        <v>42181</v>
      </c>
      <c r="C105" s="22"/>
      <c r="D105" s="71"/>
      <c r="E105" s="12"/>
      <c r="G105" s="1">
        <v>46</v>
      </c>
    </row>
    <row r="106" spans="1:7" x14ac:dyDescent="0.3">
      <c r="A106" s="12">
        <v>26</v>
      </c>
      <c r="B106" s="5">
        <v>42198</v>
      </c>
      <c r="C106" s="22"/>
      <c r="D106" s="71"/>
      <c r="E106" s="361"/>
      <c r="G106" s="1">
        <v>46</v>
      </c>
    </row>
    <row r="107" spans="1:7" x14ac:dyDescent="0.3">
      <c r="A107" s="12">
        <v>27</v>
      </c>
      <c r="B107" s="5">
        <v>42115</v>
      </c>
      <c r="C107" s="22"/>
      <c r="D107" s="71"/>
      <c r="E107" s="12"/>
      <c r="G107" s="1">
        <v>36</v>
      </c>
    </row>
    <row r="108" spans="1:7" x14ac:dyDescent="0.3">
      <c r="A108" s="12">
        <v>27</v>
      </c>
      <c r="B108" s="5">
        <v>42178</v>
      </c>
      <c r="C108" s="22"/>
      <c r="D108" s="71"/>
      <c r="E108" s="12"/>
      <c r="G108" s="1">
        <v>92</v>
      </c>
    </row>
    <row r="109" spans="1:7" x14ac:dyDescent="0.3">
      <c r="A109" s="12">
        <v>27</v>
      </c>
      <c r="B109" s="5">
        <v>42198</v>
      </c>
      <c r="C109" s="22"/>
      <c r="D109" s="71"/>
      <c r="E109" s="12"/>
      <c r="G109" s="1">
        <v>46</v>
      </c>
    </row>
    <row r="110" spans="1:7" x14ac:dyDescent="0.3">
      <c r="A110" s="12">
        <v>27</v>
      </c>
      <c r="B110" s="5">
        <v>42221</v>
      </c>
      <c r="C110" s="22"/>
      <c r="D110" s="71"/>
      <c r="E110" s="12"/>
      <c r="G110" s="1">
        <v>46</v>
      </c>
    </row>
    <row r="111" spans="1:7" x14ac:dyDescent="0.3">
      <c r="A111" s="12">
        <v>28</v>
      </c>
      <c r="B111" s="5">
        <v>42115</v>
      </c>
      <c r="C111" s="22"/>
      <c r="D111" s="71"/>
      <c r="E111" s="12"/>
      <c r="G111" s="1">
        <v>36</v>
      </c>
    </row>
    <row r="112" spans="1:7" x14ac:dyDescent="0.3">
      <c r="A112" s="12">
        <v>28</v>
      </c>
      <c r="B112" s="5">
        <v>42121</v>
      </c>
      <c r="C112" s="22"/>
      <c r="D112" s="71"/>
      <c r="E112" s="12"/>
      <c r="G112" s="1">
        <v>92</v>
      </c>
    </row>
    <row r="113" spans="1:7" x14ac:dyDescent="0.3">
      <c r="A113" s="12">
        <v>28</v>
      </c>
      <c r="B113" s="5">
        <v>42152</v>
      </c>
      <c r="C113" s="22"/>
      <c r="D113" s="71"/>
      <c r="E113" s="12"/>
      <c r="G113" s="1">
        <v>46</v>
      </c>
    </row>
    <row r="114" spans="1:7" x14ac:dyDescent="0.3">
      <c r="A114" s="12">
        <v>28</v>
      </c>
      <c r="B114" s="5">
        <v>42181</v>
      </c>
      <c r="C114" s="22"/>
      <c r="D114" s="71"/>
      <c r="E114" s="12"/>
      <c r="G114" s="1">
        <v>46</v>
      </c>
    </row>
    <row r="115" spans="1:7" x14ac:dyDescent="0.3">
      <c r="A115" s="12">
        <v>29</v>
      </c>
      <c r="B115" s="5">
        <v>42115</v>
      </c>
      <c r="G115" s="1">
        <v>36</v>
      </c>
    </row>
    <row r="116" spans="1:7" x14ac:dyDescent="0.3">
      <c r="A116" s="12">
        <v>29</v>
      </c>
      <c r="B116" s="5">
        <v>42144</v>
      </c>
      <c r="C116" s="22"/>
      <c r="D116" s="71"/>
      <c r="E116" s="12"/>
      <c r="G116" s="1">
        <v>92</v>
      </c>
    </row>
    <row r="117" spans="1:7" x14ac:dyDescent="0.3">
      <c r="A117" s="12">
        <v>29</v>
      </c>
      <c r="B117" s="5">
        <v>42181</v>
      </c>
      <c r="C117" s="22"/>
      <c r="D117" s="71"/>
      <c r="E117" s="12"/>
      <c r="G117" s="1">
        <v>46</v>
      </c>
    </row>
    <row r="118" spans="1:7" x14ac:dyDescent="0.3">
      <c r="A118" s="12">
        <v>29</v>
      </c>
      <c r="B118" s="5">
        <v>42198</v>
      </c>
      <c r="C118" s="22"/>
      <c r="D118" s="71"/>
      <c r="E118" s="361"/>
      <c r="G118" s="1">
        <v>46</v>
      </c>
    </row>
    <row r="119" spans="1:7" x14ac:dyDescent="0.3">
      <c r="A119" s="12">
        <v>30</v>
      </c>
      <c r="B119" s="5">
        <v>42115</v>
      </c>
      <c r="C119" s="22"/>
      <c r="D119" s="71"/>
      <c r="E119" s="12"/>
      <c r="G119" s="1">
        <v>36</v>
      </c>
    </row>
    <row r="120" spans="1:7" x14ac:dyDescent="0.3">
      <c r="A120" s="12">
        <v>30</v>
      </c>
      <c r="B120" s="5">
        <v>42178</v>
      </c>
      <c r="C120" s="22"/>
      <c r="D120" s="71"/>
      <c r="E120" s="12"/>
      <c r="G120" s="1">
        <v>92</v>
      </c>
    </row>
    <row r="121" spans="1:7" x14ac:dyDescent="0.3">
      <c r="A121" s="12">
        <v>30</v>
      </c>
      <c r="B121" s="5">
        <v>42198</v>
      </c>
      <c r="C121" s="22"/>
      <c r="D121" s="71"/>
      <c r="E121" s="12"/>
      <c r="G121" s="1">
        <v>46</v>
      </c>
    </row>
    <row r="122" spans="1:7" x14ac:dyDescent="0.3">
      <c r="A122" s="12">
        <v>30</v>
      </c>
      <c r="B122" s="5">
        <v>42221</v>
      </c>
      <c r="C122" s="22"/>
      <c r="D122" s="71"/>
      <c r="E122" s="12"/>
      <c r="G122" s="1">
        <v>46</v>
      </c>
    </row>
    <row r="123" spans="1:7" x14ac:dyDescent="0.3">
      <c r="A123" s="12">
        <v>31</v>
      </c>
      <c r="B123" s="5">
        <v>42115</v>
      </c>
      <c r="C123" s="22"/>
      <c r="D123" s="71"/>
      <c r="E123" s="12"/>
      <c r="G123" s="1">
        <v>36</v>
      </c>
    </row>
    <row r="124" spans="1:7" x14ac:dyDescent="0.3">
      <c r="A124" s="12">
        <v>31</v>
      </c>
      <c r="B124" s="5">
        <v>42121</v>
      </c>
      <c r="C124" s="22"/>
      <c r="D124" s="71"/>
      <c r="E124" s="12"/>
      <c r="G124" s="1">
        <v>92</v>
      </c>
    </row>
    <row r="125" spans="1:7" x14ac:dyDescent="0.3">
      <c r="A125" s="12">
        <v>31</v>
      </c>
      <c r="B125" s="5">
        <v>42152</v>
      </c>
      <c r="C125" s="22"/>
      <c r="D125" s="71"/>
      <c r="E125" s="12"/>
      <c r="G125" s="1">
        <v>46</v>
      </c>
    </row>
    <row r="126" spans="1:7" x14ac:dyDescent="0.3">
      <c r="A126" s="12">
        <v>31</v>
      </c>
      <c r="B126" s="5">
        <v>42181</v>
      </c>
      <c r="C126" s="22"/>
      <c r="D126" s="71"/>
      <c r="E126" s="12"/>
      <c r="G126" s="1">
        <v>46</v>
      </c>
    </row>
    <row r="127" spans="1:7" x14ac:dyDescent="0.3">
      <c r="A127" s="12">
        <v>32</v>
      </c>
      <c r="B127" s="5">
        <v>42115</v>
      </c>
      <c r="G127" s="1">
        <v>36</v>
      </c>
    </row>
    <row r="128" spans="1:7" x14ac:dyDescent="0.3">
      <c r="A128" s="12">
        <v>32</v>
      </c>
      <c r="B128" s="5">
        <v>42144</v>
      </c>
      <c r="C128" s="22"/>
      <c r="D128" s="71"/>
      <c r="E128" s="12"/>
      <c r="G128" s="1">
        <v>92</v>
      </c>
    </row>
    <row r="129" spans="1:7" x14ac:dyDescent="0.3">
      <c r="A129" s="12">
        <v>32</v>
      </c>
      <c r="B129" s="5">
        <v>42181</v>
      </c>
      <c r="C129" s="22"/>
      <c r="D129" s="71"/>
      <c r="E129" s="12"/>
      <c r="G129" s="1">
        <v>46</v>
      </c>
    </row>
    <row r="130" spans="1:7" x14ac:dyDescent="0.3">
      <c r="A130" s="12">
        <v>32</v>
      </c>
      <c r="B130" s="5">
        <v>42198</v>
      </c>
      <c r="C130" s="22"/>
      <c r="D130" s="71"/>
      <c r="E130" s="361"/>
      <c r="G130" s="1">
        <v>46</v>
      </c>
    </row>
    <row r="131" spans="1:7" x14ac:dyDescent="0.3">
      <c r="A131" s="12">
        <v>33</v>
      </c>
      <c r="B131" s="5">
        <v>42115</v>
      </c>
      <c r="C131" s="22"/>
      <c r="D131" s="71"/>
      <c r="E131" s="12"/>
      <c r="G131" s="1">
        <v>36</v>
      </c>
    </row>
    <row r="132" spans="1:7" x14ac:dyDescent="0.3">
      <c r="A132" s="12">
        <v>33</v>
      </c>
      <c r="B132" s="5">
        <v>42178</v>
      </c>
      <c r="C132" s="22"/>
      <c r="D132" s="71"/>
      <c r="E132" s="12"/>
      <c r="G132" s="1">
        <v>92</v>
      </c>
    </row>
    <row r="133" spans="1:7" x14ac:dyDescent="0.3">
      <c r="A133" s="12">
        <v>33</v>
      </c>
      <c r="B133" s="5">
        <v>42198</v>
      </c>
      <c r="C133" s="22"/>
      <c r="D133" s="71"/>
      <c r="E133" s="12"/>
      <c r="G133" s="1">
        <v>46</v>
      </c>
    </row>
    <row r="134" spans="1:7" x14ac:dyDescent="0.3">
      <c r="A134" s="12">
        <v>33</v>
      </c>
      <c r="B134" s="5">
        <v>42221</v>
      </c>
      <c r="C134" s="22"/>
      <c r="D134" s="71"/>
      <c r="E134" s="12"/>
      <c r="G134" s="1">
        <v>46</v>
      </c>
    </row>
    <row r="135" spans="1:7" x14ac:dyDescent="0.3">
      <c r="A135" s="12">
        <v>34</v>
      </c>
      <c r="B135" s="5">
        <v>42115</v>
      </c>
      <c r="C135" s="22"/>
      <c r="D135" s="71"/>
      <c r="E135" s="12"/>
      <c r="G135" s="1">
        <v>36</v>
      </c>
    </row>
    <row r="136" spans="1:7" x14ac:dyDescent="0.3">
      <c r="A136" s="12">
        <v>34</v>
      </c>
      <c r="B136" s="5">
        <v>42121</v>
      </c>
      <c r="C136" s="22"/>
      <c r="D136" s="71"/>
      <c r="E136" s="12"/>
      <c r="G136" s="1">
        <v>92</v>
      </c>
    </row>
    <row r="137" spans="1:7" x14ac:dyDescent="0.3">
      <c r="A137" s="12">
        <v>34</v>
      </c>
      <c r="B137" s="5">
        <v>42152</v>
      </c>
      <c r="C137" s="22"/>
      <c r="D137" s="71"/>
      <c r="E137" s="12"/>
      <c r="G137" s="1">
        <v>46</v>
      </c>
    </row>
    <row r="138" spans="1:7" x14ac:dyDescent="0.3">
      <c r="A138" s="12">
        <v>34</v>
      </c>
      <c r="B138" s="5">
        <v>42181</v>
      </c>
      <c r="C138" s="22"/>
      <c r="D138" s="71"/>
      <c r="E138" s="12"/>
      <c r="G138" s="1">
        <v>46</v>
      </c>
    </row>
    <row r="139" spans="1:7" x14ac:dyDescent="0.3">
      <c r="A139" s="12">
        <v>35</v>
      </c>
      <c r="B139" s="5">
        <v>42115</v>
      </c>
      <c r="G139" s="1">
        <v>36</v>
      </c>
    </row>
    <row r="140" spans="1:7" x14ac:dyDescent="0.3">
      <c r="A140" s="12">
        <v>35</v>
      </c>
      <c r="B140" s="5">
        <v>42144</v>
      </c>
      <c r="C140" s="22"/>
      <c r="D140" s="71"/>
      <c r="E140" s="12"/>
      <c r="G140" s="1">
        <v>92</v>
      </c>
    </row>
    <row r="141" spans="1:7" x14ac:dyDescent="0.3">
      <c r="A141" s="12">
        <v>35</v>
      </c>
      <c r="B141" s="5">
        <v>42181</v>
      </c>
      <c r="C141" s="22"/>
      <c r="D141" s="71"/>
      <c r="E141" s="12"/>
      <c r="G141" s="1">
        <v>46</v>
      </c>
    </row>
    <row r="142" spans="1:7" x14ac:dyDescent="0.3">
      <c r="A142" s="12">
        <v>35</v>
      </c>
      <c r="B142" s="5">
        <v>42198</v>
      </c>
      <c r="C142" s="22"/>
      <c r="D142" s="71"/>
      <c r="E142" s="361"/>
      <c r="G142" s="1">
        <v>46</v>
      </c>
    </row>
    <row r="143" spans="1:7" x14ac:dyDescent="0.3">
      <c r="A143" s="12">
        <v>36</v>
      </c>
      <c r="B143" s="5">
        <v>42115</v>
      </c>
      <c r="C143" s="22"/>
      <c r="D143" s="71"/>
      <c r="E143" s="12"/>
      <c r="G143" s="1">
        <v>36</v>
      </c>
    </row>
    <row r="144" spans="1:7" x14ac:dyDescent="0.3">
      <c r="A144" s="12">
        <v>36</v>
      </c>
      <c r="B144" s="5">
        <v>42178</v>
      </c>
      <c r="C144" s="22"/>
      <c r="D144" s="71"/>
      <c r="E144" s="12"/>
      <c r="G144" s="1">
        <v>92</v>
      </c>
    </row>
    <row r="145" spans="1:7" x14ac:dyDescent="0.3">
      <c r="A145" s="12">
        <v>36</v>
      </c>
      <c r="B145" s="5">
        <v>42198</v>
      </c>
      <c r="C145" s="22"/>
      <c r="D145" s="71"/>
      <c r="E145" s="12"/>
      <c r="G145" s="1">
        <v>46</v>
      </c>
    </row>
    <row r="146" spans="1:7" x14ac:dyDescent="0.3">
      <c r="A146" s="12">
        <v>36</v>
      </c>
      <c r="B146" s="5">
        <v>42221</v>
      </c>
      <c r="C146" s="22"/>
      <c r="D146" s="71"/>
      <c r="E146" s="12"/>
      <c r="G146" s="1">
        <v>46</v>
      </c>
    </row>
    <row r="147" spans="1:7" x14ac:dyDescent="0.3">
      <c r="A147" s="12">
        <v>37</v>
      </c>
      <c r="B147" s="359">
        <v>42486</v>
      </c>
      <c r="C147" s="12"/>
      <c r="D147" s="22"/>
      <c r="E147" s="71"/>
      <c r="F147" s="12"/>
      <c r="G147" s="362">
        <v>36</v>
      </c>
    </row>
    <row r="148" spans="1:7" x14ac:dyDescent="0.3">
      <c r="A148" s="12">
        <v>37</v>
      </c>
      <c r="B148" s="359">
        <v>42486</v>
      </c>
      <c r="C148" s="12"/>
      <c r="D148" s="22"/>
      <c r="E148" s="71"/>
      <c r="F148" s="12"/>
      <c r="G148" s="362">
        <f>46*2</f>
        <v>92</v>
      </c>
    </row>
    <row r="149" spans="1:7" x14ac:dyDescent="0.3">
      <c r="A149" s="12">
        <v>37</v>
      </c>
      <c r="B149" s="359">
        <v>42531</v>
      </c>
      <c r="C149" s="12"/>
      <c r="D149" s="22"/>
      <c r="E149" s="71"/>
      <c r="F149" s="12"/>
      <c r="G149" s="362">
        <v>46</v>
      </c>
    </row>
    <row r="150" spans="1:7" x14ac:dyDescent="0.3">
      <c r="A150" s="12">
        <v>37</v>
      </c>
      <c r="B150" s="363">
        <v>42548</v>
      </c>
      <c r="C150" s="12"/>
      <c r="D150" s="22"/>
      <c r="E150" s="71"/>
      <c r="F150" s="12"/>
      <c r="G150" s="362">
        <v>46</v>
      </c>
    </row>
    <row r="151" spans="1:7" x14ac:dyDescent="0.3">
      <c r="A151" s="12">
        <v>38</v>
      </c>
      <c r="B151" s="364">
        <v>42508</v>
      </c>
      <c r="C151" s="12"/>
      <c r="D151" s="22"/>
      <c r="E151" s="71"/>
      <c r="F151" s="12"/>
      <c r="G151" s="362">
        <v>36</v>
      </c>
    </row>
    <row r="152" spans="1:7" x14ac:dyDescent="0.3">
      <c r="A152" s="12">
        <v>38</v>
      </c>
      <c r="B152" s="364">
        <v>42508</v>
      </c>
      <c r="C152" s="12"/>
      <c r="D152" s="22"/>
      <c r="E152" s="71"/>
      <c r="F152" s="12"/>
      <c r="G152" s="362">
        <f>46*2</f>
        <v>92</v>
      </c>
    </row>
    <row r="153" spans="1:7" x14ac:dyDescent="0.3">
      <c r="A153" s="12">
        <v>38</v>
      </c>
      <c r="B153" s="364">
        <v>42548</v>
      </c>
      <c r="C153" s="12"/>
      <c r="D153" s="22"/>
      <c r="E153" s="71"/>
      <c r="F153" s="12"/>
      <c r="G153" s="362">
        <v>46</v>
      </c>
    </row>
    <row r="154" spans="1:7" x14ac:dyDescent="0.3">
      <c r="A154" s="12">
        <v>38</v>
      </c>
      <c r="B154" s="364">
        <v>42559</v>
      </c>
      <c r="C154" s="12"/>
      <c r="D154" s="22"/>
      <c r="E154" s="71"/>
      <c r="F154" s="12"/>
      <c r="G154" s="362">
        <v>46</v>
      </c>
    </row>
    <row r="155" spans="1:7" x14ac:dyDescent="0.3">
      <c r="A155" s="12">
        <v>39</v>
      </c>
      <c r="B155" s="359">
        <v>42543</v>
      </c>
      <c r="C155" s="12"/>
      <c r="D155" s="22"/>
      <c r="E155" s="71"/>
      <c r="F155" s="12"/>
      <c r="G155" s="362">
        <v>36</v>
      </c>
    </row>
    <row r="156" spans="1:7" x14ac:dyDescent="0.3">
      <c r="A156" s="12">
        <v>39</v>
      </c>
      <c r="B156" s="359">
        <v>42543</v>
      </c>
      <c r="C156" s="12"/>
      <c r="D156" s="22"/>
      <c r="E156" s="71"/>
      <c r="F156" s="12"/>
      <c r="G156" s="362">
        <f>46*2</f>
        <v>92</v>
      </c>
    </row>
    <row r="157" spans="1:7" x14ac:dyDescent="0.3">
      <c r="A157" s="12">
        <v>39</v>
      </c>
      <c r="B157" s="359">
        <v>42576</v>
      </c>
      <c r="C157" s="12"/>
      <c r="D157" s="22"/>
      <c r="E157" s="71"/>
      <c r="F157" s="12"/>
      <c r="G157" s="362">
        <v>46</v>
      </c>
    </row>
    <row r="158" spans="1:7" x14ac:dyDescent="0.3">
      <c r="A158" s="12">
        <v>39</v>
      </c>
      <c r="B158" s="363">
        <v>42587</v>
      </c>
      <c r="C158" s="12"/>
      <c r="D158" s="22"/>
      <c r="E158" s="71"/>
      <c r="F158" s="12"/>
      <c r="G158" s="362">
        <v>46</v>
      </c>
    </row>
    <row r="159" spans="1:7" x14ac:dyDescent="0.3">
      <c r="A159" s="12">
        <v>40</v>
      </c>
      <c r="B159" s="359">
        <v>42486</v>
      </c>
      <c r="C159" s="12"/>
      <c r="D159" s="22"/>
      <c r="E159" s="71"/>
      <c r="F159" s="12"/>
      <c r="G159" s="362">
        <v>36</v>
      </c>
    </row>
    <row r="160" spans="1:7" x14ac:dyDescent="0.3">
      <c r="A160" s="12">
        <v>40</v>
      </c>
      <c r="B160" s="359">
        <v>42486</v>
      </c>
      <c r="C160" s="12"/>
      <c r="D160" s="22"/>
      <c r="E160" s="71"/>
      <c r="F160" s="12"/>
      <c r="G160" s="362">
        <f>46*2</f>
        <v>92</v>
      </c>
    </row>
    <row r="161" spans="1:7" x14ac:dyDescent="0.3">
      <c r="A161" s="12">
        <v>40</v>
      </c>
      <c r="B161" s="359">
        <v>42531</v>
      </c>
      <c r="C161" s="12"/>
      <c r="D161" s="22"/>
      <c r="E161" s="71"/>
      <c r="F161" s="12"/>
      <c r="G161" s="362">
        <v>46</v>
      </c>
    </row>
    <row r="162" spans="1:7" x14ac:dyDescent="0.3">
      <c r="A162" s="12">
        <v>40</v>
      </c>
      <c r="B162" s="363">
        <v>42548</v>
      </c>
      <c r="C162" s="12"/>
      <c r="D162" s="22"/>
      <c r="E162" s="71"/>
      <c r="F162" s="12"/>
      <c r="G162" s="362">
        <v>46</v>
      </c>
    </row>
    <row r="163" spans="1:7" x14ac:dyDescent="0.3">
      <c r="A163" s="12">
        <v>41</v>
      </c>
      <c r="B163" s="364">
        <v>42508</v>
      </c>
      <c r="C163" s="12"/>
      <c r="D163" s="22"/>
      <c r="E163" s="71"/>
      <c r="F163" s="12"/>
      <c r="G163" s="362">
        <v>36</v>
      </c>
    </row>
    <row r="164" spans="1:7" x14ac:dyDescent="0.3">
      <c r="A164" s="12">
        <v>41</v>
      </c>
      <c r="B164" s="364">
        <v>42508</v>
      </c>
      <c r="C164" s="12"/>
      <c r="D164" s="22"/>
      <c r="E164" s="71"/>
      <c r="F164" s="12"/>
      <c r="G164" s="362">
        <f>46*2</f>
        <v>92</v>
      </c>
    </row>
    <row r="165" spans="1:7" x14ac:dyDescent="0.3">
      <c r="A165" s="12">
        <v>41</v>
      </c>
      <c r="B165" s="364">
        <v>42548</v>
      </c>
      <c r="C165" s="12"/>
      <c r="D165" s="22"/>
      <c r="E165" s="71"/>
      <c r="F165" s="12"/>
      <c r="G165" s="362">
        <v>46</v>
      </c>
    </row>
    <row r="166" spans="1:7" x14ac:dyDescent="0.3">
      <c r="A166" s="12">
        <v>41</v>
      </c>
      <c r="B166" s="364">
        <v>42559</v>
      </c>
      <c r="C166" s="12"/>
      <c r="D166" s="22"/>
      <c r="E166" s="71"/>
      <c r="F166" s="12"/>
      <c r="G166" s="362">
        <v>46</v>
      </c>
    </row>
    <row r="167" spans="1:7" x14ac:dyDescent="0.3">
      <c r="A167" s="12">
        <v>42</v>
      </c>
      <c r="B167" s="359">
        <v>42543</v>
      </c>
      <c r="C167" s="12"/>
      <c r="D167" s="22"/>
      <c r="E167" s="71"/>
      <c r="F167" s="12"/>
      <c r="G167" s="362">
        <v>36</v>
      </c>
    </row>
    <row r="168" spans="1:7" x14ac:dyDescent="0.3">
      <c r="A168" s="12">
        <v>42</v>
      </c>
      <c r="B168" s="359">
        <v>42543</v>
      </c>
      <c r="C168" s="12"/>
      <c r="D168" s="22"/>
      <c r="E168" s="71"/>
      <c r="F168" s="12"/>
      <c r="G168" s="362">
        <f>46*2</f>
        <v>92</v>
      </c>
    </row>
    <row r="169" spans="1:7" x14ac:dyDescent="0.3">
      <c r="A169" s="12">
        <v>42</v>
      </c>
      <c r="B169" s="359">
        <v>42576</v>
      </c>
      <c r="C169" s="12"/>
      <c r="D169" s="22"/>
      <c r="E169" s="71"/>
      <c r="F169" s="12"/>
      <c r="G169" s="362">
        <v>46</v>
      </c>
    </row>
    <row r="170" spans="1:7" x14ac:dyDescent="0.3">
      <c r="A170" s="12">
        <v>42</v>
      </c>
      <c r="B170" s="363">
        <v>42587</v>
      </c>
      <c r="C170" s="12"/>
      <c r="D170" s="22"/>
      <c r="E170" s="71"/>
      <c r="F170" s="12"/>
      <c r="G170" s="362">
        <v>46</v>
      </c>
    </row>
    <row r="171" spans="1:7" x14ac:dyDescent="0.3">
      <c r="A171" s="12">
        <v>43</v>
      </c>
      <c r="B171" s="359">
        <v>42486</v>
      </c>
      <c r="C171" s="12"/>
      <c r="D171" s="22"/>
      <c r="E171" s="71"/>
      <c r="F171" s="12"/>
      <c r="G171" s="362">
        <v>36</v>
      </c>
    </row>
    <row r="172" spans="1:7" x14ac:dyDescent="0.3">
      <c r="A172" s="12">
        <v>43</v>
      </c>
      <c r="B172" s="359">
        <v>42486</v>
      </c>
      <c r="C172" s="12"/>
      <c r="D172" s="22"/>
      <c r="E172" s="71"/>
      <c r="F172" s="12"/>
      <c r="G172" s="362">
        <f>46*2</f>
        <v>92</v>
      </c>
    </row>
    <row r="173" spans="1:7" x14ac:dyDescent="0.3">
      <c r="A173" s="12">
        <v>43</v>
      </c>
      <c r="B173" s="359">
        <v>42531</v>
      </c>
      <c r="C173" s="12"/>
      <c r="D173" s="22"/>
      <c r="E173" s="71"/>
      <c r="F173" s="12"/>
      <c r="G173" s="362">
        <v>46</v>
      </c>
    </row>
    <row r="174" spans="1:7" x14ac:dyDescent="0.3">
      <c r="A174" s="12">
        <v>43</v>
      </c>
      <c r="B174" s="363">
        <v>42548</v>
      </c>
      <c r="C174" s="12"/>
      <c r="D174" s="22"/>
      <c r="E174" s="71"/>
      <c r="F174" s="12"/>
      <c r="G174" s="362">
        <v>46</v>
      </c>
    </row>
    <row r="175" spans="1:7" x14ac:dyDescent="0.3">
      <c r="A175" s="12">
        <v>44</v>
      </c>
      <c r="B175" s="364">
        <v>42508</v>
      </c>
      <c r="C175" s="12"/>
      <c r="D175" s="22"/>
      <c r="E175" s="71"/>
      <c r="F175" s="12"/>
      <c r="G175" s="362">
        <v>36</v>
      </c>
    </row>
    <row r="176" spans="1:7" x14ac:dyDescent="0.3">
      <c r="A176" s="12">
        <v>44</v>
      </c>
      <c r="B176" s="364">
        <v>42508</v>
      </c>
      <c r="C176" s="12"/>
      <c r="D176" s="22"/>
      <c r="E176" s="71"/>
      <c r="F176" s="12"/>
      <c r="G176" s="362">
        <f>46*2</f>
        <v>92</v>
      </c>
    </row>
    <row r="177" spans="1:7" x14ac:dyDescent="0.3">
      <c r="A177" s="12">
        <v>44</v>
      </c>
      <c r="B177" s="364">
        <v>42548</v>
      </c>
      <c r="C177" s="12"/>
      <c r="D177" s="22"/>
      <c r="E177" s="71"/>
      <c r="F177" s="12"/>
      <c r="G177" s="362">
        <v>46</v>
      </c>
    </row>
    <row r="178" spans="1:7" x14ac:dyDescent="0.3">
      <c r="A178" s="12">
        <v>44</v>
      </c>
      <c r="B178" s="364">
        <v>42559</v>
      </c>
      <c r="C178" s="12"/>
      <c r="D178" s="22"/>
      <c r="E178" s="71"/>
      <c r="F178" s="12"/>
      <c r="G178" s="362">
        <v>46</v>
      </c>
    </row>
    <row r="179" spans="1:7" x14ac:dyDescent="0.3">
      <c r="A179" s="12">
        <v>45</v>
      </c>
      <c r="B179" s="359">
        <v>42543</v>
      </c>
      <c r="C179" s="12"/>
      <c r="D179" s="22"/>
      <c r="E179" s="71"/>
      <c r="F179" s="12"/>
      <c r="G179" s="362">
        <v>36</v>
      </c>
    </row>
    <row r="180" spans="1:7" x14ac:dyDescent="0.3">
      <c r="A180" s="12">
        <v>45</v>
      </c>
      <c r="B180" s="359">
        <v>42543</v>
      </c>
      <c r="C180" s="12"/>
      <c r="D180" s="22"/>
      <c r="E180" s="71"/>
      <c r="F180" s="12"/>
      <c r="G180" s="362">
        <f>46*2</f>
        <v>92</v>
      </c>
    </row>
    <row r="181" spans="1:7" x14ac:dyDescent="0.3">
      <c r="A181" s="12">
        <v>45</v>
      </c>
      <c r="B181" s="359">
        <v>42576</v>
      </c>
      <c r="C181" s="12"/>
      <c r="D181" s="22"/>
      <c r="E181" s="71"/>
      <c r="F181" s="12"/>
      <c r="G181" s="362">
        <v>46</v>
      </c>
    </row>
    <row r="182" spans="1:7" x14ac:dyDescent="0.3">
      <c r="A182" s="12">
        <v>45</v>
      </c>
      <c r="B182" s="363">
        <v>42587</v>
      </c>
      <c r="C182" s="12"/>
      <c r="D182" s="22"/>
      <c r="E182" s="71"/>
      <c r="F182" s="12"/>
      <c r="G182" s="362">
        <v>46</v>
      </c>
    </row>
    <row r="183" spans="1:7" x14ac:dyDescent="0.3">
      <c r="A183" s="12">
        <v>46</v>
      </c>
      <c r="B183" s="359">
        <v>42486</v>
      </c>
      <c r="C183" s="12"/>
      <c r="D183" s="22"/>
      <c r="E183" s="71"/>
      <c r="F183" s="12"/>
      <c r="G183" s="362">
        <v>36</v>
      </c>
    </row>
    <row r="184" spans="1:7" x14ac:dyDescent="0.3">
      <c r="A184" s="12">
        <v>46</v>
      </c>
      <c r="B184" s="359">
        <v>42486</v>
      </c>
      <c r="C184" s="12"/>
      <c r="D184" s="22"/>
      <c r="E184" s="71"/>
      <c r="F184" s="12"/>
      <c r="G184" s="362">
        <f>46*2</f>
        <v>92</v>
      </c>
    </row>
    <row r="185" spans="1:7" x14ac:dyDescent="0.3">
      <c r="A185" s="12">
        <v>46</v>
      </c>
      <c r="B185" s="359">
        <v>42531</v>
      </c>
      <c r="C185" s="12"/>
      <c r="D185" s="22"/>
      <c r="E185" s="71"/>
      <c r="F185" s="12"/>
      <c r="G185" s="362">
        <v>46</v>
      </c>
    </row>
    <row r="186" spans="1:7" x14ac:dyDescent="0.3">
      <c r="A186" s="12">
        <v>46</v>
      </c>
      <c r="B186" s="363">
        <v>42548</v>
      </c>
      <c r="C186" s="12"/>
      <c r="D186" s="22"/>
      <c r="E186" s="71"/>
      <c r="F186" s="12"/>
      <c r="G186" s="362">
        <v>46</v>
      </c>
    </row>
    <row r="187" spans="1:7" x14ac:dyDescent="0.3">
      <c r="A187" s="12">
        <v>47</v>
      </c>
      <c r="B187" s="364">
        <v>42508</v>
      </c>
      <c r="C187" s="12"/>
      <c r="D187" s="22"/>
      <c r="E187" s="71"/>
      <c r="F187" s="12"/>
      <c r="G187" s="362">
        <v>36</v>
      </c>
    </row>
    <row r="188" spans="1:7" x14ac:dyDescent="0.3">
      <c r="A188" s="12">
        <v>47</v>
      </c>
      <c r="B188" s="364">
        <v>42508</v>
      </c>
      <c r="C188" s="12"/>
      <c r="D188" s="22"/>
      <c r="E188" s="71"/>
      <c r="F188" s="12"/>
      <c r="G188" s="362">
        <f>46*2</f>
        <v>92</v>
      </c>
    </row>
    <row r="189" spans="1:7" x14ac:dyDescent="0.3">
      <c r="A189" s="12">
        <v>47</v>
      </c>
      <c r="B189" s="364">
        <v>42548</v>
      </c>
      <c r="C189" s="12"/>
      <c r="D189" s="22"/>
      <c r="E189" s="71"/>
      <c r="F189" s="12"/>
      <c r="G189" s="362">
        <v>46</v>
      </c>
    </row>
    <row r="190" spans="1:7" x14ac:dyDescent="0.3">
      <c r="A190" s="12">
        <v>47</v>
      </c>
      <c r="B190" s="364">
        <v>42559</v>
      </c>
      <c r="C190" s="12"/>
      <c r="D190" s="22"/>
      <c r="E190" s="71"/>
      <c r="F190" s="12"/>
      <c r="G190" s="362">
        <v>46</v>
      </c>
    </row>
    <row r="191" spans="1:7" x14ac:dyDescent="0.3">
      <c r="A191" s="12">
        <v>48</v>
      </c>
      <c r="B191" s="359">
        <v>42543</v>
      </c>
      <c r="C191" s="12"/>
      <c r="D191" s="22"/>
      <c r="E191" s="71"/>
      <c r="F191" s="12"/>
      <c r="G191" s="362">
        <v>36</v>
      </c>
    </row>
    <row r="192" spans="1:7" x14ac:dyDescent="0.3">
      <c r="A192" s="12">
        <v>48</v>
      </c>
      <c r="B192" s="359">
        <v>42543</v>
      </c>
      <c r="C192" s="12"/>
      <c r="D192" s="22"/>
      <c r="E192" s="71"/>
      <c r="F192" s="12"/>
      <c r="G192" s="362">
        <f>46*2</f>
        <v>92</v>
      </c>
    </row>
    <row r="193" spans="1:7" x14ac:dyDescent="0.3">
      <c r="A193" s="12">
        <v>48</v>
      </c>
      <c r="B193" s="359">
        <v>42576</v>
      </c>
      <c r="C193" s="12"/>
      <c r="D193" s="22"/>
      <c r="E193" s="71"/>
      <c r="F193" s="12"/>
      <c r="G193" s="362">
        <v>46</v>
      </c>
    </row>
    <row r="194" spans="1:7" x14ac:dyDescent="0.3">
      <c r="A194" s="12">
        <v>48</v>
      </c>
      <c r="B194" s="363">
        <v>42587</v>
      </c>
      <c r="C194" s="12"/>
      <c r="D194" s="22"/>
      <c r="E194" s="71"/>
      <c r="F194" s="12"/>
      <c r="G194" s="362">
        <v>46</v>
      </c>
    </row>
    <row r="195" spans="1:7" x14ac:dyDescent="0.3">
      <c r="A195" s="12">
        <v>49</v>
      </c>
      <c r="B195" s="359">
        <v>42486</v>
      </c>
      <c r="C195" s="12"/>
      <c r="D195" s="22"/>
      <c r="E195" s="71"/>
      <c r="F195" s="12"/>
      <c r="G195" s="362">
        <v>36</v>
      </c>
    </row>
    <row r="196" spans="1:7" x14ac:dyDescent="0.3">
      <c r="A196" s="12">
        <v>49</v>
      </c>
      <c r="B196" s="359">
        <v>42486</v>
      </c>
      <c r="C196" s="12"/>
      <c r="D196" s="22"/>
      <c r="E196" s="71"/>
      <c r="F196" s="12"/>
      <c r="G196" s="362">
        <f>46*2</f>
        <v>92</v>
      </c>
    </row>
    <row r="197" spans="1:7" x14ac:dyDescent="0.3">
      <c r="A197" s="12">
        <v>49</v>
      </c>
      <c r="B197" s="359">
        <v>42531</v>
      </c>
      <c r="C197" s="12"/>
      <c r="D197" s="22"/>
      <c r="E197" s="71"/>
      <c r="F197" s="12"/>
      <c r="G197" s="362">
        <v>46</v>
      </c>
    </row>
    <row r="198" spans="1:7" x14ac:dyDescent="0.3">
      <c r="A198" s="12">
        <v>49</v>
      </c>
      <c r="B198" s="363">
        <v>42548</v>
      </c>
      <c r="C198" s="12"/>
      <c r="D198" s="22"/>
      <c r="E198" s="71"/>
      <c r="F198" s="12"/>
      <c r="G198" s="362">
        <v>46</v>
      </c>
    </row>
    <row r="199" spans="1:7" x14ac:dyDescent="0.3">
      <c r="A199" s="12">
        <v>50</v>
      </c>
      <c r="B199" s="364">
        <v>42508</v>
      </c>
      <c r="C199" s="12"/>
      <c r="D199" s="22"/>
      <c r="E199" s="71"/>
      <c r="F199" s="12"/>
      <c r="G199" s="362">
        <v>36</v>
      </c>
    </row>
    <row r="200" spans="1:7" x14ac:dyDescent="0.3">
      <c r="A200" s="12">
        <v>50</v>
      </c>
      <c r="B200" s="364">
        <v>42508</v>
      </c>
      <c r="C200" s="12"/>
      <c r="D200" s="22"/>
      <c r="E200" s="71"/>
      <c r="F200" s="12"/>
      <c r="G200" s="362">
        <f>46*2</f>
        <v>92</v>
      </c>
    </row>
    <row r="201" spans="1:7" x14ac:dyDescent="0.3">
      <c r="A201" s="12">
        <v>50</v>
      </c>
      <c r="B201" s="364">
        <v>42548</v>
      </c>
      <c r="C201" s="12"/>
      <c r="D201" s="22"/>
      <c r="E201" s="71"/>
      <c r="F201" s="12"/>
      <c r="G201" s="362">
        <v>46</v>
      </c>
    </row>
    <row r="202" spans="1:7" x14ac:dyDescent="0.3">
      <c r="A202" s="12">
        <v>50</v>
      </c>
      <c r="B202" s="364">
        <v>42559</v>
      </c>
      <c r="C202" s="12"/>
      <c r="D202" s="22"/>
      <c r="E202" s="71"/>
      <c r="F202" s="12"/>
      <c r="G202" s="362">
        <v>46</v>
      </c>
    </row>
    <row r="203" spans="1:7" x14ac:dyDescent="0.3">
      <c r="A203" s="12">
        <v>51</v>
      </c>
      <c r="B203" s="359">
        <v>42543</v>
      </c>
      <c r="C203" s="12"/>
      <c r="D203" s="22"/>
      <c r="E203" s="71"/>
      <c r="F203" s="12"/>
      <c r="G203" s="362">
        <v>36</v>
      </c>
    </row>
    <row r="204" spans="1:7" x14ac:dyDescent="0.3">
      <c r="A204" s="12">
        <v>51</v>
      </c>
      <c r="B204" s="359">
        <v>42543</v>
      </c>
      <c r="C204" s="12"/>
      <c r="D204" s="22"/>
      <c r="E204" s="71"/>
      <c r="F204" s="12"/>
      <c r="G204" s="362">
        <f>46*2</f>
        <v>92</v>
      </c>
    </row>
    <row r="205" spans="1:7" x14ac:dyDescent="0.3">
      <c r="A205" s="12">
        <v>51</v>
      </c>
      <c r="B205" s="359">
        <v>42576</v>
      </c>
      <c r="C205" s="12"/>
      <c r="D205" s="22"/>
      <c r="E205" s="71"/>
      <c r="F205" s="12"/>
      <c r="G205" s="362">
        <v>46</v>
      </c>
    </row>
    <row r="206" spans="1:7" x14ac:dyDescent="0.3">
      <c r="A206" s="12">
        <v>51</v>
      </c>
      <c r="B206" s="363">
        <v>42587</v>
      </c>
      <c r="C206" s="12"/>
      <c r="D206" s="22"/>
      <c r="E206" s="71"/>
      <c r="F206" s="12"/>
      <c r="G206" s="362">
        <v>46</v>
      </c>
    </row>
    <row r="207" spans="1:7" x14ac:dyDescent="0.3">
      <c r="A207" s="12">
        <v>52</v>
      </c>
      <c r="B207" s="359">
        <v>42486</v>
      </c>
      <c r="C207" s="12"/>
      <c r="D207" s="22"/>
      <c r="E207" s="71"/>
      <c r="F207" s="12"/>
      <c r="G207" s="362">
        <v>36</v>
      </c>
    </row>
    <row r="208" spans="1:7" x14ac:dyDescent="0.3">
      <c r="A208" s="12">
        <v>52</v>
      </c>
      <c r="B208" s="359">
        <v>42486</v>
      </c>
      <c r="C208" s="12"/>
      <c r="D208" s="22"/>
      <c r="E208" s="71"/>
      <c r="F208" s="12"/>
      <c r="G208" s="362">
        <f>46*2</f>
        <v>92</v>
      </c>
    </row>
    <row r="209" spans="1:7" x14ac:dyDescent="0.3">
      <c r="A209" s="12">
        <v>52</v>
      </c>
      <c r="B209" s="359">
        <v>42531</v>
      </c>
      <c r="C209" s="12"/>
      <c r="D209" s="22"/>
      <c r="E209" s="71"/>
      <c r="F209" s="12"/>
      <c r="G209" s="362">
        <v>46</v>
      </c>
    </row>
    <row r="210" spans="1:7" x14ac:dyDescent="0.3">
      <c r="A210" s="12">
        <v>52</v>
      </c>
      <c r="B210" s="363">
        <v>42548</v>
      </c>
      <c r="C210" s="12"/>
      <c r="D210" s="22"/>
      <c r="E210" s="71"/>
      <c r="F210" s="12"/>
      <c r="G210" s="362">
        <v>46</v>
      </c>
    </row>
    <row r="211" spans="1:7" x14ac:dyDescent="0.3">
      <c r="A211" s="12">
        <v>53</v>
      </c>
      <c r="B211" s="364">
        <v>42508</v>
      </c>
      <c r="C211" s="12"/>
      <c r="D211" s="22"/>
      <c r="E211" s="71"/>
      <c r="F211" s="12"/>
      <c r="G211" s="362">
        <v>36</v>
      </c>
    </row>
    <row r="212" spans="1:7" x14ac:dyDescent="0.3">
      <c r="A212" s="12">
        <v>53</v>
      </c>
      <c r="B212" s="364">
        <v>42508</v>
      </c>
      <c r="C212" s="12"/>
      <c r="D212" s="22"/>
      <c r="E212" s="71"/>
      <c r="F212" s="12"/>
      <c r="G212" s="362">
        <f>46*2</f>
        <v>92</v>
      </c>
    </row>
    <row r="213" spans="1:7" x14ac:dyDescent="0.3">
      <c r="A213" s="12">
        <v>53</v>
      </c>
      <c r="B213" s="364">
        <v>42548</v>
      </c>
      <c r="C213" s="12"/>
      <c r="D213" s="22"/>
      <c r="E213" s="71"/>
      <c r="F213" s="12"/>
      <c r="G213" s="362">
        <v>46</v>
      </c>
    </row>
    <row r="214" spans="1:7" x14ac:dyDescent="0.3">
      <c r="A214" s="12">
        <v>53</v>
      </c>
      <c r="B214" s="364">
        <v>42559</v>
      </c>
      <c r="C214" s="12"/>
      <c r="D214" s="22"/>
      <c r="E214" s="71"/>
      <c r="F214" s="12"/>
      <c r="G214" s="362">
        <v>46</v>
      </c>
    </row>
    <row r="215" spans="1:7" x14ac:dyDescent="0.3">
      <c r="A215" s="12">
        <v>54</v>
      </c>
      <c r="B215" s="359">
        <v>42543</v>
      </c>
      <c r="C215" s="12"/>
      <c r="D215" s="22"/>
      <c r="E215" s="71"/>
      <c r="F215" s="12"/>
      <c r="G215" s="362">
        <v>36</v>
      </c>
    </row>
    <row r="216" spans="1:7" x14ac:dyDescent="0.3">
      <c r="A216" s="12">
        <v>54</v>
      </c>
      <c r="B216" s="359">
        <v>42543</v>
      </c>
      <c r="C216" s="12"/>
      <c r="D216" s="22"/>
      <c r="E216" s="71"/>
      <c r="F216" s="12"/>
      <c r="G216" s="362">
        <f>46*2</f>
        <v>92</v>
      </c>
    </row>
    <row r="217" spans="1:7" x14ac:dyDescent="0.3">
      <c r="A217" s="12">
        <v>54</v>
      </c>
      <c r="B217" s="359">
        <v>42576</v>
      </c>
      <c r="C217" s="12"/>
      <c r="D217" s="22"/>
      <c r="E217" s="71"/>
      <c r="F217" s="12"/>
      <c r="G217" s="362">
        <v>46</v>
      </c>
    </row>
    <row r="218" spans="1:7" x14ac:dyDescent="0.3">
      <c r="A218" s="12">
        <v>54</v>
      </c>
      <c r="B218" s="363">
        <v>42587</v>
      </c>
      <c r="C218" s="12"/>
      <c r="D218" s="22"/>
      <c r="E218" s="71"/>
      <c r="F218" s="12"/>
      <c r="G218" s="362">
        <v>46</v>
      </c>
    </row>
    <row r="219" spans="1:7" x14ac:dyDescent="0.3">
      <c r="A219" s="12">
        <v>55</v>
      </c>
      <c r="B219" s="359">
        <v>42486</v>
      </c>
      <c r="C219" s="12"/>
      <c r="D219" s="22"/>
      <c r="E219" s="71"/>
      <c r="F219" s="12"/>
      <c r="G219" s="362">
        <v>36</v>
      </c>
    </row>
    <row r="220" spans="1:7" x14ac:dyDescent="0.3">
      <c r="A220" s="12">
        <v>55</v>
      </c>
      <c r="B220" s="359">
        <v>42486</v>
      </c>
      <c r="C220" s="12"/>
      <c r="D220" s="22"/>
      <c r="E220" s="71"/>
      <c r="F220" s="12"/>
      <c r="G220" s="362">
        <f>46*2</f>
        <v>92</v>
      </c>
    </row>
    <row r="221" spans="1:7" x14ac:dyDescent="0.3">
      <c r="A221" s="12">
        <v>55</v>
      </c>
      <c r="B221" s="359">
        <v>42531</v>
      </c>
      <c r="C221" s="12"/>
      <c r="D221" s="22"/>
      <c r="E221" s="71"/>
      <c r="F221" s="12"/>
      <c r="G221" s="362">
        <v>46</v>
      </c>
    </row>
    <row r="222" spans="1:7" x14ac:dyDescent="0.3">
      <c r="A222" s="12">
        <v>55</v>
      </c>
      <c r="B222" s="363">
        <v>42548</v>
      </c>
      <c r="C222" s="12"/>
      <c r="D222" s="22"/>
      <c r="E222" s="71"/>
      <c r="F222" s="12"/>
      <c r="G222" s="362">
        <v>46</v>
      </c>
    </row>
    <row r="223" spans="1:7" x14ac:dyDescent="0.3">
      <c r="A223" s="12">
        <v>56</v>
      </c>
      <c r="B223" s="364">
        <v>42508</v>
      </c>
      <c r="C223" s="12"/>
      <c r="D223" s="22"/>
      <c r="E223" s="71"/>
      <c r="F223" s="12"/>
      <c r="G223" s="362">
        <v>36</v>
      </c>
    </row>
    <row r="224" spans="1:7" x14ac:dyDescent="0.3">
      <c r="A224" s="12">
        <v>56</v>
      </c>
      <c r="B224" s="364">
        <v>42508</v>
      </c>
      <c r="C224" s="12"/>
      <c r="D224" s="22"/>
      <c r="E224" s="71"/>
      <c r="F224" s="12"/>
      <c r="G224" s="362">
        <f>46*2</f>
        <v>92</v>
      </c>
    </row>
    <row r="225" spans="1:7" x14ac:dyDescent="0.3">
      <c r="A225" s="12">
        <v>56</v>
      </c>
      <c r="B225" s="364">
        <v>42548</v>
      </c>
      <c r="C225" s="12"/>
      <c r="D225" s="22"/>
      <c r="E225" s="71"/>
      <c r="F225" s="12"/>
      <c r="G225" s="362">
        <v>46</v>
      </c>
    </row>
    <row r="226" spans="1:7" x14ac:dyDescent="0.3">
      <c r="A226" s="12">
        <v>56</v>
      </c>
      <c r="B226" s="364">
        <v>42559</v>
      </c>
      <c r="C226" s="12"/>
      <c r="D226" s="22"/>
      <c r="E226" s="71"/>
      <c r="F226" s="12"/>
      <c r="G226" s="362">
        <v>46</v>
      </c>
    </row>
    <row r="227" spans="1:7" x14ac:dyDescent="0.3">
      <c r="A227" s="12">
        <v>57</v>
      </c>
      <c r="B227" s="359">
        <v>42543</v>
      </c>
      <c r="C227" s="12"/>
      <c r="D227" s="22"/>
      <c r="E227" s="71"/>
      <c r="F227" s="12"/>
      <c r="G227" s="362">
        <v>36</v>
      </c>
    </row>
    <row r="228" spans="1:7" x14ac:dyDescent="0.3">
      <c r="A228" s="12">
        <v>57</v>
      </c>
      <c r="B228" s="359">
        <v>42543</v>
      </c>
      <c r="C228" s="12"/>
      <c r="D228" s="22"/>
      <c r="E228" s="71"/>
      <c r="F228" s="12"/>
      <c r="G228" s="362">
        <f>46*2</f>
        <v>92</v>
      </c>
    </row>
    <row r="229" spans="1:7" x14ac:dyDescent="0.3">
      <c r="A229" s="12">
        <v>57</v>
      </c>
      <c r="B229" s="359">
        <v>42576</v>
      </c>
      <c r="C229" s="12"/>
      <c r="D229" s="22"/>
      <c r="E229" s="71"/>
      <c r="F229" s="12"/>
      <c r="G229" s="362">
        <v>46</v>
      </c>
    </row>
    <row r="230" spans="1:7" x14ac:dyDescent="0.3">
      <c r="A230" s="12">
        <v>57</v>
      </c>
      <c r="B230" s="363">
        <v>42587</v>
      </c>
      <c r="C230" s="12"/>
      <c r="D230" s="22"/>
      <c r="E230" s="71"/>
      <c r="F230" s="12"/>
      <c r="G230" s="362">
        <v>46</v>
      </c>
    </row>
    <row r="231" spans="1:7" x14ac:dyDescent="0.3">
      <c r="A231" s="12">
        <v>58</v>
      </c>
      <c r="B231" s="359">
        <v>42486</v>
      </c>
      <c r="C231" s="12"/>
      <c r="D231" s="22"/>
      <c r="E231" s="71"/>
      <c r="F231" s="12"/>
      <c r="G231" s="362">
        <v>36</v>
      </c>
    </row>
    <row r="232" spans="1:7" x14ac:dyDescent="0.3">
      <c r="A232" s="12">
        <v>58</v>
      </c>
      <c r="B232" s="359">
        <v>42486</v>
      </c>
      <c r="C232" s="12"/>
      <c r="D232" s="22"/>
      <c r="E232" s="71"/>
      <c r="F232" s="12"/>
      <c r="G232" s="362">
        <f>46*2</f>
        <v>92</v>
      </c>
    </row>
    <row r="233" spans="1:7" x14ac:dyDescent="0.3">
      <c r="A233" s="12">
        <v>58</v>
      </c>
      <c r="B233" s="359">
        <v>42531</v>
      </c>
      <c r="C233" s="12"/>
      <c r="D233" s="22"/>
      <c r="E233" s="71"/>
      <c r="F233" s="12"/>
      <c r="G233" s="362">
        <v>46</v>
      </c>
    </row>
    <row r="234" spans="1:7" x14ac:dyDescent="0.3">
      <c r="A234" s="12">
        <v>58</v>
      </c>
      <c r="B234" s="363">
        <v>42548</v>
      </c>
      <c r="C234" s="12"/>
      <c r="D234" s="22"/>
      <c r="E234" s="71"/>
      <c r="F234" s="12"/>
      <c r="G234" s="362">
        <v>46</v>
      </c>
    </row>
    <row r="235" spans="1:7" x14ac:dyDescent="0.3">
      <c r="A235" s="12">
        <v>59</v>
      </c>
      <c r="B235" s="364">
        <v>42508</v>
      </c>
      <c r="C235" s="12"/>
      <c r="D235" s="22"/>
      <c r="E235" s="71"/>
      <c r="F235" s="12"/>
      <c r="G235" s="362">
        <v>36</v>
      </c>
    </row>
    <row r="236" spans="1:7" x14ac:dyDescent="0.3">
      <c r="A236" s="12">
        <v>59</v>
      </c>
      <c r="B236" s="364">
        <v>42508</v>
      </c>
      <c r="C236" s="12"/>
      <c r="D236" s="22"/>
      <c r="E236" s="71"/>
      <c r="F236" s="12"/>
      <c r="G236" s="362">
        <f>46*2</f>
        <v>92</v>
      </c>
    </row>
    <row r="237" spans="1:7" x14ac:dyDescent="0.3">
      <c r="A237" s="12">
        <v>59</v>
      </c>
      <c r="B237" s="364">
        <v>42548</v>
      </c>
      <c r="C237" s="12"/>
      <c r="D237" s="22"/>
      <c r="E237" s="71"/>
      <c r="F237" s="12"/>
      <c r="G237" s="362">
        <v>46</v>
      </c>
    </row>
    <row r="238" spans="1:7" x14ac:dyDescent="0.3">
      <c r="A238" s="12">
        <v>59</v>
      </c>
      <c r="B238" s="364">
        <v>42559</v>
      </c>
      <c r="C238" s="12"/>
      <c r="D238" s="22"/>
      <c r="E238" s="71"/>
      <c r="F238" s="12"/>
      <c r="G238" s="362">
        <v>46</v>
      </c>
    </row>
    <row r="239" spans="1:7" x14ac:dyDescent="0.3">
      <c r="A239" s="12">
        <v>60</v>
      </c>
      <c r="B239" s="359">
        <v>42543</v>
      </c>
      <c r="C239" s="12"/>
      <c r="D239" s="22"/>
      <c r="E239" s="71"/>
      <c r="F239" s="12"/>
      <c r="G239" s="362">
        <v>36</v>
      </c>
    </row>
    <row r="240" spans="1:7" x14ac:dyDescent="0.3">
      <c r="A240" s="12">
        <v>60</v>
      </c>
      <c r="B240" s="359">
        <v>42543</v>
      </c>
      <c r="C240" s="12"/>
      <c r="D240" s="22"/>
      <c r="E240" s="71"/>
      <c r="F240" s="12"/>
      <c r="G240" s="362">
        <f>46*2</f>
        <v>92</v>
      </c>
    </row>
    <row r="241" spans="1:7" x14ac:dyDescent="0.3">
      <c r="A241" s="12">
        <v>60</v>
      </c>
      <c r="B241" s="359">
        <v>42576</v>
      </c>
      <c r="C241" s="12"/>
      <c r="D241" s="22"/>
      <c r="E241" s="71"/>
      <c r="F241" s="12"/>
      <c r="G241" s="362">
        <v>46</v>
      </c>
    </row>
    <row r="242" spans="1:7" x14ac:dyDescent="0.3">
      <c r="A242" s="12">
        <v>60</v>
      </c>
      <c r="B242" s="363">
        <v>42587</v>
      </c>
      <c r="C242" s="12"/>
      <c r="D242" s="22"/>
      <c r="E242" s="71"/>
      <c r="F242" s="12"/>
      <c r="G242" s="362">
        <v>46</v>
      </c>
    </row>
    <row r="243" spans="1:7" x14ac:dyDescent="0.3">
      <c r="A243" s="12">
        <v>61</v>
      </c>
      <c r="B243" s="359">
        <v>42486</v>
      </c>
      <c r="C243" s="12"/>
      <c r="D243" s="22"/>
      <c r="E243" s="71"/>
      <c r="F243" s="12"/>
      <c r="G243" s="362">
        <v>36</v>
      </c>
    </row>
    <row r="244" spans="1:7" x14ac:dyDescent="0.3">
      <c r="A244" s="12">
        <v>61</v>
      </c>
      <c r="B244" s="359">
        <v>42486</v>
      </c>
      <c r="C244" s="12"/>
      <c r="D244" s="22"/>
      <c r="E244" s="71"/>
      <c r="F244" s="12"/>
      <c r="G244" s="362">
        <f>46*2</f>
        <v>92</v>
      </c>
    </row>
    <row r="245" spans="1:7" x14ac:dyDescent="0.3">
      <c r="A245" s="12">
        <v>61</v>
      </c>
      <c r="B245" s="359">
        <v>42531</v>
      </c>
      <c r="C245" s="12"/>
      <c r="D245" s="22"/>
      <c r="E245" s="71"/>
      <c r="F245" s="12"/>
      <c r="G245" s="362">
        <v>46</v>
      </c>
    </row>
    <row r="246" spans="1:7" x14ac:dyDescent="0.3">
      <c r="A246" s="12">
        <v>61</v>
      </c>
      <c r="B246" s="363">
        <v>42548</v>
      </c>
      <c r="C246" s="12"/>
      <c r="D246" s="22"/>
      <c r="E246" s="71"/>
      <c r="F246" s="12"/>
      <c r="G246" s="362">
        <v>46</v>
      </c>
    </row>
    <row r="247" spans="1:7" x14ac:dyDescent="0.3">
      <c r="A247" s="12">
        <v>62</v>
      </c>
      <c r="B247" s="364">
        <v>42508</v>
      </c>
      <c r="C247" s="12"/>
      <c r="D247" s="22"/>
      <c r="E247" s="71"/>
      <c r="F247" s="12"/>
      <c r="G247" s="362">
        <v>36</v>
      </c>
    </row>
    <row r="248" spans="1:7" x14ac:dyDescent="0.3">
      <c r="A248" s="12">
        <v>62</v>
      </c>
      <c r="B248" s="364">
        <v>42508</v>
      </c>
      <c r="C248" s="12"/>
      <c r="D248" s="22"/>
      <c r="E248" s="71"/>
      <c r="F248" s="12"/>
      <c r="G248" s="362">
        <f>46*2</f>
        <v>92</v>
      </c>
    </row>
    <row r="249" spans="1:7" x14ac:dyDescent="0.3">
      <c r="A249" s="12">
        <v>62</v>
      </c>
      <c r="B249" s="364">
        <v>42548</v>
      </c>
      <c r="C249" s="12"/>
      <c r="D249" s="22"/>
      <c r="E249" s="71"/>
      <c r="F249" s="12"/>
      <c r="G249" s="362">
        <v>46</v>
      </c>
    </row>
    <row r="250" spans="1:7" x14ac:dyDescent="0.3">
      <c r="A250" s="12">
        <v>62</v>
      </c>
      <c r="B250" s="364">
        <v>42559</v>
      </c>
      <c r="C250" s="12"/>
      <c r="D250" s="22"/>
      <c r="E250" s="71"/>
      <c r="F250" s="12"/>
      <c r="G250" s="362">
        <v>46</v>
      </c>
    </row>
    <row r="251" spans="1:7" x14ac:dyDescent="0.3">
      <c r="A251" s="12">
        <v>63</v>
      </c>
      <c r="B251" s="359">
        <v>42543</v>
      </c>
      <c r="C251" s="12"/>
      <c r="D251" s="22"/>
      <c r="E251" s="71"/>
      <c r="F251" s="12"/>
      <c r="G251" s="362">
        <v>36</v>
      </c>
    </row>
    <row r="252" spans="1:7" x14ac:dyDescent="0.3">
      <c r="A252" s="12">
        <v>63</v>
      </c>
      <c r="B252" s="359">
        <v>42543</v>
      </c>
      <c r="C252" s="12"/>
      <c r="D252" s="22"/>
      <c r="E252" s="71"/>
      <c r="F252" s="12"/>
      <c r="G252" s="362">
        <f>46*2</f>
        <v>92</v>
      </c>
    </row>
    <row r="253" spans="1:7" x14ac:dyDescent="0.3">
      <c r="A253" s="12">
        <v>63</v>
      </c>
      <c r="B253" s="359">
        <v>42576</v>
      </c>
      <c r="C253" s="12"/>
      <c r="D253" s="22"/>
      <c r="E253" s="71"/>
      <c r="F253" s="12"/>
      <c r="G253" s="362">
        <v>46</v>
      </c>
    </row>
    <row r="254" spans="1:7" x14ac:dyDescent="0.3">
      <c r="A254" s="12">
        <v>63</v>
      </c>
      <c r="B254" s="363">
        <v>42587</v>
      </c>
      <c r="C254" s="12"/>
      <c r="D254" s="22"/>
      <c r="E254" s="71"/>
      <c r="F254" s="12"/>
      <c r="G254" s="362">
        <v>46</v>
      </c>
    </row>
    <row r="255" spans="1:7" x14ac:dyDescent="0.3">
      <c r="A255" s="12">
        <v>64</v>
      </c>
      <c r="B255" s="359">
        <v>42486</v>
      </c>
      <c r="C255" s="12"/>
      <c r="D255" s="22"/>
      <c r="E255" s="71"/>
      <c r="F255" s="12"/>
      <c r="G255" s="362">
        <v>36</v>
      </c>
    </row>
    <row r="256" spans="1:7" x14ac:dyDescent="0.3">
      <c r="A256" s="12">
        <v>64</v>
      </c>
      <c r="B256" s="359">
        <v>42486</v>
      </c>
      <c r="C256" s="12"/>
      <c r="D256" s="22"/>
      <c r="E256" s="71"/>
      <c r="F256" s="12"/>
      <c r="G256" s="362">
        <f>46*2</f>
        <v>92</v>
      </c>
    </row>
    <row r="257" spans="1:7" x14ac:dyDescent="0.3">
      <c r="A257" s="12">
        <v>64</v>
      </c>
      <c r="B257" s="359">
        <v>42531</v>
      </c>
      <c r="C257" s="12"/>
      <c r="D257" s="22"/>
      <c r="E257" s="71"/>
      <c r="F257" s="12"/>
      <c r="G257" s="362">
        <v>46</v>
      </c>
    </row>
    <row r="258" spans="1:7" x14ac:dyDescent="0.3">
      <c r="A258" s="12">
        <v>64</v>
      </c>
      <c r="B258" s="363">
        <v>42548</v>
      </c>
      <c r="C258" s="12"/>
      <c r="D258" s="22"/>
      <c r="E258" s="71"/>
      <c r="F258" s="12"/>
      <c r="G258" s="362">
        <v>46</v>
      </c>
    </row>
    <row r="259" spans="1:7" x14ac:dyDescent="0.3">
      <c r="A259" s="12">
        <v>65</v>
      </c>
      <c r="B259" s="364">
        <v>42508</v>
      </c>
      <c r="C259" s="12"/>
      <c r="D259" s="22"/>
      <c r="E259" s="71"/>
      <c r="F259" s="12"/>
      <c r="G259" s="362">
        <v>36</v>
      </c>
    </row>
    <row r="260" spans="1:7" x14ac:dyDescent="0.3">
      <c r="A260" s="12">
        <v>65</v>
      </c>
      <c r="B260" s="364">
        <v>42508</v>
      </c>
      <c r="C260" s="12"/>
      <c r="D260" s="22"/>
      <c r="E260" s="71"/>
      <c r="F260" s="12"/>
      <c r="G260" s="362">
        <f>46*2</f>
        <v>92</v>
      </c>
    </row>
    <row r="261" spans="1:7" x14ac:dyDescent="0.3">
      <c r="A261" s="12">
        <v>65</v>
      </c>
      <c r="B261" s="364">
        <v>42548</v>
      </c>
      <c r="C261" s="12"/>
      <c r="D261" s="22"/>
      <c r="E261" s="71"/>
      <c r="F261" s="12"/>
      <c r="G261" s="362">
        <v>46</v>
      </c>
    </row>
    <row r="262" spans="1:7" x14ac:dyDescent="0.3">
      <c r="A262" s="12">
        <v>65</v>
      </c>
      <c r="B262" s="364">
        <v>42559</v>
      </c>
      <c r="C262" s="12"/>
      <c r="D262" s="22"/>
      <c r="E262" s="71"/>
      <c r="F262" s="12"/>
      <c r="G262" s="362">
        <v>46</v>
      </c>
    </row>
    <row r="263" spans="1:7" x14ac:dyDescent="0.3">
      <c r="A263" s="12">
        <v>66</v>
      </c>
      <c r="B263" s="359">
        <v>42543</v>
      </c>
      <c r="C263" s="12"/>
      <c r="D263" s="22"/>
      <c r="E263" s="71"/>
      <c r="F263" s="12"/>
      <c r="G263" s="362">
        <v>36</v>
      </c>
    </row>
    <row r="264" spans="1:7" x14ac:dyDescent="0.3">
      <c r="A264" s="12">
        <v>66</v>
      </c>
      <c r="B264" s="359">
        <v>42543</v>
      </c>
      <c r="C264" s="12"/>
      <c r="D264" s="22"/>
      <c r="E264" s="71"/>
      <c r="F264" s="12"/>
      <c r="G264" s="362">
        <f>46*2</f>
        <v>92</v>
      </c>
    </row>
    <row r="265" spans="1:7" x14ac:dyDescent="0.3">
      <c r="A265" s="12">
        <v>66</v>
      </c>
      <c r="B265" s="359">
        <v>42576</v>
      </c>
      <c r="C265" s="12"/>
      <c r="D265" s="22"/>
      <c r="E265" s="71"/>
      <c r="F265" s="12"/>
      <c r="G265" s="362">
        <v>46</v>
      </c>
    </row>
    <row r="266" spans="1:7" x14ac:dyDescent="0.3">
      <c r="A266" s="12">
        <v>66</v>
      </c>
      <c r="B266" s="363">
        <v>42587</v>
      </c>
      <c r="C266" s="12"/>
      <c r="D266" s="22"/>
      <c r="E266" s="71"/>
      <c r="F266" s="12"/>
      <c r="G266" s="362">
        <v>46</v>
      </c>
    </row>
    <row r="267" spans="1:7" x14ac:dyDescent="0.3">
      <c r="A267" s="12">
        <v>67</v>
      </c>
      <c r="B267" s="359">
        <v>42486</v>
      </c>
      <c r="C267" s="12"/>
      <c r="D267" s="22"/>
      <c r="E267" s="71"/>
      <c r="F267" s="12"/>
      <c r="G267" s="362">
        <v>36</v>
      </c>
    </row>
    <row r="268" spans="1:7" x14ac:dyDescent="0.3">
      <c r="A268" s="12">
        <v>67</v>
      </c>
      <c r="B268" s="359">
        <v>42486</v>
      </c>
      <c r="C268" s="12"/>
      <c r="D268" s="22"/>
      <c r="E268" s="71"/>
      <c r="F268" s="12"/>
      <c r="G268" s="362">
        <f>46*2</f>
        <v>92</v>
      </c>
    </row>
    <row r="269" spans="1:7" x14ac:dyDescent="0.3">
      <c r="A269" s="12">
        <v>67</v>
      </c>
      <c r="B269" s="359">
        <v>42531</v>
      </c>
      <c r="C269" s="12"/>
      <c r="D269" s="22"/>
      <c r="E269" s="71"/>
      <c r="F269" s="12"/>
      <c r="G269" s="362">
        <v>46</v>
      </c>
    </row>
    <row r="270" spans="1:7" x14ac:dyDescent="0.3">
      <c r="A270" s="12">
        <v>67</v>
      </c>
      <c r="B270" s="363">
        <v>42548</v>
      </c>
      <c r="C270" s="12"/>
      <c r="D270" s="22"/>
      <c r="E270" s="71"/>
      <c r="F270" s="12"/>
      <c r="G270" s="362">
        <v>46</v>
      </c>
    </row>
    <row r="271" spans="1:7" x14ac:dyDescent="0.3">
      <c r="A271" s="12">
        <v>68</v>
      </c>
      <c r="B271" s="364">
        <v>42508</v>
      </c>
      <c r="C271" s="12"/>
      <c r="D271" s="22"/>
      <c r="E271" s="71"/>
      <c r="F271" s="12"/>
      <c r="G271" s="362">
        <v>36</v>
      </c>
    </row>
    <row r="272" spans="1:7" x14ac:dyDescent="0.3">
      <c r="A272" s="12">
        <v>68</v>
      </c>
      <c r="B272" s="364">
        <v>42508</v>
      </c>
      <c r="C272" s="12"/>
      <c r="D272" s="22"/>
      <c r="E272" s="71"/>
      <c r="F272" s="12"/>
      <c r="G272" s="362">
        <f>46*2</f>
        <v>92</v>
      </c>
    </row>
    <row r="273" spans="1:7" x14ac:dyDescent="0.3">
      <c r="A273" s="12">
        <v>68</v>
      </c>
      <c r="B273" s="364">
        <v>42548</v>
      </c>
      <c r="C273" s="12"/>
      <c r="D273" s="22"/>
      <c r="E273" s="71"/>
      <c r="F273" s="12"/>
      <c r="G273" s="362">
        <v>46</v>
      </c>
    </row>
    <row r="274" spans="1:7" x14ac:dyDescent="0.3">
      <c r="A274" s="12">
        <v>68</v>
      </c>
      <c r="B274" s="364">
        <v>42559</v>
      </c>
      <c r="C274" s="12"/>
      <c r="D274" s="22"/>
      <c r="E274" s="71"/>
      <c r="F274" s="12"/>
      <c r="G274" s="362">
        <v>46</v>
      </c>
    </row>
    <row r="275" spans="1:7" x14ac:dyDescent="0.3">
      <c r="A275" s="12">
        <v>69</v>
      </c>
      <c r="B275" s="359">
        <v>42543</v>
      </c>
      <c r="C275" s="12"/>
      <c r="D275" s="22"/>
      <c r="E275" s="71"/>
      <c r="F275" s="12"/>
      <c r="G275" s="362">
        <v>36</v>
      </c>
    </row>
    <row r="276" spans="1:7" x14ac:dyDescent="0.3">
      <c r="A276" s="12">
        <v>69</v>
      </c>
      <c r="B276" s="359">
        <v>42543</v>
      </c>
      <c r="C276" s="12"/>
      <c r="D276" s="22"/>
      <c r="E276" s="71"/>
      <c r="F276" s="12"/>
      <c r="G276" s="362">
        <f>46*2</f>
        <v>92</v>
      </c>
    </row>
    <row r="277" spans="1:7" x14ac:dyDescent="0.3">
      <c r="A277" s="12">
        <v>69</v>
      </c>
      <c r="B277" s="359">
        <v>42576</v>
      </c>
      <c r="C277" s="12"/>
      <c r="D277" s="22"/>
      <c r="E277" s="71"/>
      <c r="F277" s="12"/>
      <c r="G277" s="362">
        <v>46</v>
      </c>
    </row>
    <row r="278" spans="1:7" x14ac:dyDescent="0.3">
      <c r="A278" s="12">
        <v>69</v>
      </c>
      <c r="B278" s="363">
        <v>42587</v>
      </c>
      <c r="C278" s="12"/>
      <c r="D278" s="22"/>
      <c r="E278" s="71"/>
      <c r="F278" s="12"/>
      <c r="G278" s="362">
        <v>46</v>
      </c>
    </row>
    <row r="279" spans="1:7" x14ac:dyDescent="0.3">
      <c r="A279" s="12">
        <v>70</v>
      </c>
      <c r="B279" s="359">
        <v>42486</v>
      </c>
      <c r="C279" s="12"/>
      <c r="D279" s="22"/>
      <c r="E279" s="71"/>
      <c r="F279" s="12"/>
      <c r="G279" s="362">
        <v>36</v>
      </c>
    </row>
    <row r="280" spans="1:7" x14ac:dyDescent="0.3">
      <c r="A280" s="12">
        <v>70</v>
      </c>
      <c r="B280" s="359">
        <v>42486</v>
      </c>
      <c r="C280" s="12"/>
      <c r="D280" s="22"/>
      <c r="E280" s="71"/>
      <c r="F280" s="12"/>
      <c r="G280" s="362">
        <f>46*2</f>
        <v>92</v>
      </c>
    </row>
    <row r="281" spans="1:7" x14ac:dyDescent="0.3">
      <c r="A281" s="12">
        <v>70</v>
      </c>
      <c r="B281" s="359">
        <v>42531</v>
      </c>
      <c r="C281" s="12"/>
      <c r="D281" s="22"/>
      <c r="E281" s="71"/>
      <c r="F281" s="12"/>
      <c r="G281" s="362">
        <v>46</v>
      </c>
    </row>
    <row r="282" spans="1:7" x14ac:dyDescent="0.3">
      <c r="A282" s="12">
        <v>70</v>
      </c>
      <c r="B282" s="363">
        <v>42548</v>
      </c>
      <c r="C282" s="12"/>
      <c r="D282" s="22"/>
      <c r="E282" s="71"/>
      <c r="F282" s="12"/>
      <c r="G282" s="362">
        <v>46</v>
      </c>
    </row>
    <row r="283" spans="1:7" x14ac:dyDescent="0.3">
      <c r="A283" s="12">
        <v>71</v>
      </c>
      <c r="B283" s="364">
        <v>42508</v>
      </c>
      <c r="C283" s="12"/>
      <c r="D283" s="22"/>
      <c r="E283" s="71"/>
      <c r="F283" s="12"/>
      <c r="G283" s="362">
        <v>36</v>
      </c>
    </row>
    <row r="284" spans="1:7" x14ac:dyDescent="0.3">
      <c r="A284" s="12">
        <v>71</v>
      </c>
      <c r="B284" s="364">
        <v>42508</v>
      </c>
      <c r="C284" s="12"/>
      <c r="D284" s="22"/>
      <c r="E284" s="71"/>
      <c r="F284" s="12"/>
      <c r="G284" s="362">
        <f>46*2</f>
        <v>92</v>
      </c>
    </row>
    <row r="285" spans="1:7" x14ac:dyDescent="0.3">
      <c r="A285" s="12">
        <v>71</v>
      </c>
      <c r="B285" s="364">
        <v>42548</v>
      </c>
      <c r="C285" s="12"/>
      <c r="D285" s="22"/>
      <c r="E285" s="71"/>
      <c r="F285" s="12"/>
      <c r="G285" s="362">
        <v>46</v>
      </c>
    </row>
    <row r="286" spans="1:7" x14ac:dyDescent="0.3">
      <c r="A286" s="12">
        <v>71</v>
      </c>
      <c r="B286" s="364">
        <v>42559</v>
      </c>
      <c r="C286" s="12"/>
      <c r="D286" s="22"/>
      <c r="E286" s="71"/>
      <c r="F286" s="12"/>
      <c r="G286" s="362">
        <v>46</v>
      </c>
    </row>
    <row r="287" spans="1:7" x14ac:dyDescent="0.3">
      <c r="A287" s="12">
        <v>72</v>
      </c>
      <c r="B287" s="359">
        <v>42543</v>
      </c>
      <c r="C287" s="12"/>
      <c r="D287" s="22"/>
      <c r="E287" s="71"/>
      <c r="F287" s="12"/>
      <c r="G287" s="362">
        <v>36</v>
      </c>
    </row>
    <row r="288" spans="1:7" x14ac:dyDescent="0.3">
      <c r="A288" s="12">
        <v>72</v>
      </c>
      <c r="B288" s="359">
        <v>42543</v>
      </c>
      <c r="C288" s="12"/>
      <c r="D288" s="22"/>
      <c r="E288" s="71"/>
      <c r="F288" s="12"/>
      <c r="G288" s="362">
        <f>46*2</f>
        <v>92</v>
      </c>
    </row>
    <row r="289" spans="1:7" x14ac:dyDescent="0.3">
      <c r="A289" s="12">
        <v>72</v>
      </c>
      <c r="B289" s="359">
        <v>42576</v>
      </c>
      <c r="C289" s="12"/>
      <c r="D289" s="22"/>
      <c r="E289" s="71"/>
      <c r="F289" s="12"/>
      <c r="G289" s="362">
        <v>46</v>
      </c>
    </row>
    <row r="290" spans="1:7" x14ac:dyDescent="0.3">
      <c r="A290" s="12">
        <v>72</v>
      </c>
      <c r="B290" s="363">
        <v>42587</v>
      </c>
      <c r="C290" s="12"/>
      <c r="D290" s="22"/>
      <c r="E290" s="71"/>
      <c r="F290" s="12"/>
      <c r="G290" s="362">
        <v>46</v>
      </c>
    </row>
    <row r="291" spans="1:7" x14ac:dyDescent="0.3">
      <c r="A291" s="12">
        <v>73</v>
      </c>
      <c r="B291" s="359">
        <v>42486</v>
      </c>
      <c r="C291" s="12"/>
      <c r="D291" s="22"/>
      <c r="E291" s="71"/>
      <c r="F291" s="12"/>
      <c r="G291" s="362">
        <v>36</v>
      </c>
    </row>
    <row r="292" spans="1:7" x14ac:dyDescent="0.3">
      <c r="A292" s="12">
        <v>73</v>
      </c>
      <c r="B292" s="359">
        <v>42486</v>
      </c>
      <c r="C292" s="12"/>
      <c r="D292" s="22"/>
      <c r="E292" s="71"/>
      <c r="F292" s="12"/>
      <c r="G292" s="362">
        <f>46*2</f>
        <v>92</v>
      </c>
    </row>
    <row r="293" spans="1:7" x14ac:dyDescent="0.3">
      <c r="A293" s="12">
        <v>73</v>
      </c>
      <c r="B293" s="359">
        <v>42531</v>
      </c>
      <c r="C293" s="12"/>
      <c r="D293" s="22"/>
      <c r="E293" s="71"/>
      <c r="F293" s="12"/>
      <c r="G293" s="362">
        <v>46</v>
      </c>
    </row>
    <row r="294" spans="1:7" x14ac:dyDescent="0.3">
      <c r="A294" s="12">
        <v>73</v>
      </c>
      <c r="B294" s="363">
        <v>42548</v>
      </c>
      <c r="C294" s="12"/>
      <c r="D294" s="22"/>
      <c r="E294" s="71"/>
      <c r="F294" s="12"/>
      <c r="G294" s="362">
        <v>46</v>
      </c>
    </row>
    <row r="295" spans="1:7" x14ac:dyDescent="0.3">
      <c r="A295" s="12">
        <v>74</v>
      </c>
      <c r="B295" s="364">
        <v>42508</v>
      </c>
      <c r="C295" s="12"/>
      <c r="D295" s="22"/>
      <c r="E295" s="71"/>
      <c r="F295" s="12"/>
      <c r="G295" s="362">
        <v>36</v>
      </c>
    </row>
    <row r="296" spans="1:7" x14ac:dyDescent="0.3">
      <c r="A296" s="12">
        <v>74</v>
      </c>
      <c r="B296" s="364">
        <v>42508</v>
      </c>
      <c r="C296" s="12"/>
      <c r="D296" s="22"/>
      <c r="E296" s="71"/>
      <c r="F296" s="12"/>
      <c r="G296" s="362">
        <f>46*2</f>
        <v>92</v>
      </c>
    </row>
    <row r="297" spans="1:7" x14ac:dyDescent="0.3">
      <c r="A297" s="12">
        <v>74</v>
      </c>
      <c r="B297" s="364">
        <v>42548</v>
      </c>
      <c r="C297" s="12"/>
      <c r="D297" s="22"/>
      <c r="E297" s="71"/>
      <c r="F297" s="12"/>
      <c r="G297" s="362">
        <v>46</v>
      </c>
    </row>
    <row r="298" spans="1:7" x14ac:dyDescent="0.3">
      <c r="A298" s="12">
        <v>74</v>
      </c>
      <c r="B298" s="364">
        <v>42559</v>
      </c>
      <c r="C298" s="12"/>
      <c r="D298" s="22"/>
      <c r="E298" s="71"/>
      <c r="F298" s="12"/>
      <c r="G298" s="362">
        <v>46</v>
      </c>
    </row>
    <row r="299" spans="1:7" x14ac:dyDescent="0.3">
      <c r="A299" s="12">
        <v>75</v>
      </c>
      <c r="B299" s="359">
        <v>42543</v>
      </c>
      <c r="C299" s="12"/>
      <c r="D299" s="22"/>
      <c r="E299" s="71"/>
      <c r="F299" s="12"/>
      <c r="G299" s="362">
        <v>36</v>
      </c>
    </row>
    <row r="300" spans="1:7" x14ac:dyDescent="0.3">
      <c r="A300" s="12">
        <v>75</v>
      </c>
      <c r="B300" s="359">
        <v>42543</v>
      </c>
      <c r="C300" s="12"/>
      <c r="D300" s="22"/>
      <c r="E300" s="71"/>
      <c r="F300" s="12"/>
      <c r="G300" s="362">
        <f>46*2</f>
        <v>92</v>
      </c>
    </row>
    <row r="301" spans="1:7" x14ac:dyDescent="0.3">
      <c r="A301" s="12">
        <v>75</v>
      </c>
      <c r="B301" s="359">
        <v>42576</v>
      </c>
      <c r="C301" s="12"/>
      <c r="D301" s="22"/>
      <c r="E301" s="71"/>
      <c r="F301" s="12"/>
      <c r="G301" s="362">
        <v>46</v>
      </c>
    </row>
    <row r="302" spans="1:7" x14ac:dyDescent="0.3">
      <c r="A302" s="12">
        <v>75</v>
      </c>
      <c r="B302" s="363">
        <v>42587</v>
      </c>
      <c r="C302" s="12"/>
      <c r="D302" s="22"/>
      <c r="E302" s="71"/>
      <c r="F302" s="12"/>
      <c r="G302" s="362">
        <v>46</v>
      </c>
    </row>
    <row r="303" spans="1:7" x14ac:dyDescent="0.3">
      <c r="A303" s="12">
        <v>76</v>
      </c>
      <c r="B303" s="359">
        <v>42486</v>
      </c>
      <c r="C303" s="12"/>
      <c r="D303" s="22"/>
      <c r="E303" s="71"/>
      <c r="F303" s="12"/>
      <c r="G303" s="362">
        <v>36</v>
      </c>
    </row>
    <row r="304" spans="1:7" x14ac:dyDescent="0.3">
      <c r="A304" s="12">
        <v>76</v>
      </c>
      <c r="B304" s="359">
        <v>42486</v>
      </c>
      <c r="C304" s="12"/>
      <c r="D304" s="22"/>
      <c r="E304" s="71"/>
      <c r="F304" s="12"/>
      <c r="G304" s="362">
        <f>46*2</f>
        <v>92</v>
      </c>
    </row>
    <row r="305" spans="1:7" x14ac:dyDescent="0.3">
      <c r="A305" s="12">
        <v>76</v>
      </c>
      <c r="B305" s="359">
        <v>42531</v>
      </c>
      <c r="C305" s="12"/>
      <c r="D305" s="22"/>
      <c r="E305" s="71"/>
      <c r="F305" s="12"/>
      <c r="G305" s="362">
        <v>46</v>
      </c>
    </row>
    <row r="306" spans="1:7" x14ac:dyDescent="0.3">
      <c r="A306" s="12">
        <v>76</v>
      </c>
      <c r="B306" s="363">
        <v>42548</v>
      </c>
      <c r="C306" s="12"/>
      <c r="D306" s="22"/>
      <c r="E306" s="71"/>
      <c r="F306" s="12"/>
      <c r="G306" s="362">
        <v>46</v>
      </c>
    </row>
    <row r="307" spans="1:7" x14ac:dyDescent="0.3">
      <c r="A307" s="12">
        <v>77</v>
      </c>
      <c r="B307" s="364">
        <v>42508</v>
      </c>
      <c r="C307" s="12"/>
      <c r="D307" s="22"/>
      <c r="E307" s="71"/>
      <c r="F307" s="12"/>
      <c r="G307" s="362">
        <v>36</v>
      </c>
    </row>
    <row r="308" spans="1:7" x14ac:dyDescent="0.3">
      <c r="A308" s="12">
        <v>77</v>
      </c>
      <c r="B308" s="364">
        <v>42508</v>
      </c>
      <c r="C308" s="12"/>
      <c r="D308" s="22"/>
      <c r="E308" s="71"/>
      <c r="F308" s="12"/>
      <c r="G308" s="362">
        <f>46*2</f>
        <v>92</v>
      </c>
    </row>
    <row r="309" spans="1:7" x14ac:dyDescent="0.3">
      <c r="A309" s="12">
        <v>77</v>
      </c>
      <c r="B309" s="364">
        <v>42548</v>
      </c>
      <c r="C309" s="12"/>
      <c r="D309" s="22"/>
      <c r="E309" s="71"/>
      <c r="F309" s="12"/>
      <c r="G309" s="362">
        <v>46</v>
      </c>
    </row>
    <row r="310" spans="1:7" x14ac:dyDescent="0.3">
      <c r="A310" s="12">
        <v>77</v>
      </c>
      <c r="B310" s="364">
        <v>42559</v>
      </c>
      <c r="C310" s="12"/>
      <c r="D310" s="22"/>
      <c r="E310" s="71"/>
      <c r="F310" s="12"/>
      <c r="G310" s="362">
        <v>46</v>
      </c>
    </row>
    <row r="311" spans="1:7" x14ac:dyDescent="0.3">
      <c r="A311" s="12">
        <v>78</v>
      </c>
      <c r="B311" s="359">
        <v>42543</v>
      </c>
      <c r="C311" s="12"/>
      <c r="D311" s="22"/>
      <c r="E311" s="71"/>
      <c r="F311" s="12"/>
      <c r="G311" s="362">
        <v>36</v>
      </c>
    </row>
    <row r="312" spans="1:7" x14ac:dyDescent="0.3">
      <c r="A312" s="12">
        <v>78</v>
      </c>
      <c r="B312" s="359">
        <v>42543</v>
      </c>
      <c r="C312" s="12"/>
      <c r="D312" s="22"/>
      <c r="E312" s="71"/>
      <c r="F312" s="12"/>
      <c r="G312" s="362">
        <f>46*2</f>
        <v>92</v>
      </c>
    </row>
    <row r="313" spans="1:7" x14ac:dyDescent="0.3">
      <c r="A313" s="12">
        <v>78</v>
      </c>
      <c r="B313" s="359">
        <v>42576</v>
      </c>
      <c r="C313" s="12"/>
      <c r="D313" s="22"/>
      <c r="E313" s="71"/>
      <c r="F313" s="12"/>
      <c r="G313" s="362">
        <v>46</v>
      </c>
    </row>
    <row r="314" spans="1:7" x14ac:dyDescent="0.3">
      <c r="A314" s="12">
        <v>78</v>
      </c>
      <c r="B314" s="363">
        <v>42587</v>
      </c>
      <c r="C314" s="12"/>
      <c r="D314" s="22"/>
      <c r="E314" s="71"/>
      <c r="F314" s="12"/>
      <c r="G314" s="362">
        <v>46</v>
      </c>
    </row>
    <row r="315" spans="1:7" x14ac:dyDescent="0.3">
      <c r="A315" s="12">
        <v>79</v>
      </c>
      <c r="B315" s="359">
        <v>42486</v>
      </c>
      <c r="C315" s="12"/>
      <c r="D315" s="22"/>
      <c r="E315" s="71"/>
      <c r="F315" s="12"/>
      <c r="G315" s="362">
        <v>36</v>
      </c>
    </row>
    <row r="316" spans="1:7" x14ac:dyDescent="0.3">
      <c r="A316" s="12">
        <v>79</v>
      </c>
      <c r="B316" s="359">
        <v>42486</v>
      </c>
      <c r="C316" s="12"/>
      <c r="D316" s="22"/>
      <c r="E316" s="71"/>
      <c r="F316" s="12"/>
      <c r="G316" s="362">
        <f>46*2</f>
        <v>92</v>
      </c>
    </row>
    <row r="317" spans="1:7" x14ac:dyDescent="0.3">
      <c r="A317" s="12">
        <v>79</v>
      </c>
      <c r="B317" s="359">
        <v>42531</v>
      </c>
      <c r="C317" s="12"/>
      <c r="D317" s="22"/>
      <c r="E317" s="71"/>
      <c r="F317" s="12"/>
      <c r="G317" s="362">
        <v>46</v>
      </c>
    </row>
    <row r="318" spans="1:7" x14ac:dyDescent="0.3">
      <c r="A318" s="12">
        <v>79</v>
      </c>
      <c r="B318" s="363">
        <v>42548</v>
      </c>
      <c r="C318" s="12"/>
      <c r="D318" s="22"/>
      <c r="E318" s="71"/>
      <c r="F318" s="12"/>
      <c r="G318" s="362">
        <v>46</v>
      </c>
    </row>
    <row r="319" spans="1:7" x14ac:dyDescent="0.3">
      <c r="A319" s="12">
        <v>80</v>
      </c>
      <c r="B319" s="364">
        <v>42508</v>
      </c>
      <c r="C319" s="12"/>
      <c r="D319" s="22"/>
      <c r="E319" s="71"/>
      <c r="F319" s="12"/>
      <c r="G319" s="362">
        <v>36</v>
      </c>
    </row>
    <row r="320" spans="1:7" x14ac:dyDescent="0.3">
      <c r="A320" s="12">
        <v>80</v>
      </c>
      <c r="B320" s="364">
        <v>42508</v>
      </c>
      <c r="C320" s="12"/>
      <c r="D320" s="22"/>
      <c r="E320" s="71"/>
      <c r="F320" s="12"/>
      <c r="G320" s="362">
        <f>46*2</f>
        <v>92</v>
      </c>
    </row>
    <row r="321" spans="1:7" x14ac:dyDescent="0.3">
      <c r="A321" s="12">
        <v>80</v>
      </c>
      <c r="B321" s="364">
        <v>42548</v>
      </c>
      <c r="C321" s="12"/>
      <c r="D321" s="22"/>
      <c r="E321" s="71"/>
      <c r="F321" s="12"/>
      <c r="G321" s="362">
        <v>46</v>
      </c>
    </row>
    <row r="322" spans="1:7" x14ac:dyDescent="0.3">
      <c r="A322" s="12">
        <v>80</v>
      </c>
      <c r="B322" s="364">
        <v>42559</v>
      </c>
      <c r="C322" s="12"/>
      <c r="D322" s="22"/>
      <c r="E322" s="71"/>
      <c r="F322" s="12"/>
      <c r="G322" s="362">
        <v>46</v>
      </c>
    </row>
    <row r="323" spans="1:7" x14ac:dyDescent="0.3">
      <c r="A323" s="12">
        <v>81</v>
      </c>
      <c r="B323" s="359">
        <v>42543</v>
      </c>
      <c r="C323" s="12"/>
      <c r="D323" s="22"/>
      <c r="E323" s="71"/>
      <c r="F323" s="12"/>
      <c r="G323" s="362">
        <v>36</v>
      </c>
    </row>
    <row r="324" spans="1:7" x14ac:dyDescent="0.3">
      <c r="A324" s="12">
        <v>81</v>
      </c>
      <c r="B324" s="359">
        <v>42543</v>
      </c>
      <c r="C324" s="12"/>
      <c r="D324" s="22"/>
      <c r="E324" s="71"/>
      <c r="F324" s="12"/>
      <c r="G324" s="362">
        <f>46*2</f>
        <v>92</v>
      </c>
    </row>
    <row r="325" spans="1:7" x14ac:dyDescent="0.3">
      <c r="A325" s="12">
        <v>81</v>
      </c>
      <c r="B325" s="359">
        <v>42576</v>
      </c>
      <c r="C325" s="12"/>
      <c r="D325" s="22"/>
      <c r="E325" s="71"/>
      <c r="F325" s="12"/>
      <c r="G325" s="362">
        <v>46</v>
      </c>
    </row>
    <row r="326" spans="1:7" x14ac:dyDescent="0.3">
      <c r="A326" s="12">
        <v>81</v>
      </c>
      <c r="B326" s="363">
        <v>42587</v>
      </c>
      <c r="C326" s="12"/>
      <c r="D326" s="22"/>
      <c r="E326" s="71"/>
      <c r="F326" s="12"/>
      <c r="G326" s="362">
        <v>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tint="0.39997558519241921"/>
  </sheetPr>
  <dimension ref="A1:F20"/>
  <sheetViews>
    <sheetView workbookViewId="0">
      <pane ySplit="2" topLeftCell="A3" activePane="bottomLeft" state="frozen"/>
      <selection pane="bottomLeft" activeCell="F3" sqref="F3"/>
    </sheetView>
  </sheetViews>
  <sheetFormatPr defaultColWidth="9.21875" defaultRowHeight="14.4" x14ac:dyDescent="0.3"/>
  <cols>
    <col min="1" max="1" width="4.5546875" style="4" customWidth="1"/>
    <col min="2" max="2" width="22.77734375" style="4" bestFit="1" customWidth="1"/>
    <col min="3" max="3" width="25.5546875" style="4" bestFit="1" customWidth="1"/>
    <col min="4" max="4" width="19.77734375" style="4" bestFit="1" customWidth="1"/>
    <col min="5" max="5" width="24.5546875" style="4" bestFit="1" customWidth="1"/>
    <col min="6" max="6" width="18.77734375" style="4" bestFit="1" customWidth="1"/>
    <col min="7" max="16384" width="9.21875" style="4"/>
  </cols>
  <sheetData>
    <row r="1" spans="1:6" s="271" customFormat="1" x14ac:dyDescent="0.3">
      <c r="A1" s="261" t="s">
        <v>423</v>
      </c>
      <c r="B1" s="281" t="s">
        <v>231</v>
      </c>
      <c r="C1" s="281" t="s">
        <v>232</v>
      </c>
      <c r="D1" s="281" t="s">
        <v>233</v>
      </c>
      <c r="E1" s="270" t="s">
        <v>236</v>
      </c>
      <c r="F1" s="270" t="s">
        <v>237</v>
      </c>
    </row>
    <row r="2" spans="1:6" s="271" customFormat="1" ht="15" thickBot="1" x14ac:dyDescent="0.35">
      <c r="A2" s="236" t="s">
        <v>423</v>
      </c>
      <c r="B2" s="237" t="s">
        <v>345</v>
      </c>
      <c r="C2" s="282" t="s">
        <v>62</v>
      </c>
      <c r="D2" s="237" t="s">
        <v>63</v>
      </c>
      <c r="E2" s="269" t="s">
        <v>234</v>
      </c>
      <c r="F2" s="269" t="s">
        <v>235</v>
      </c>
    </row>
    <row r="3" spans="1:6" x14ac:dyDescent="0.3">
      <c r="A3" s="12"/>
      <c r="B3" s="22"/>
      <c r="C3" s="20"/>
    </row>
    <row r="4" spans="1:6" x14ac:dyDescent="0.3">
      <c r="A4" s="12"/>
      <c r="B4" s="22"/>
      <c r="C4" s="20"/>
    </row>
    <row r="5" spans="1:6" x14ac:dyDescent="0.3">
      <c r="A5" s="12"/>
      <c r="B5" s="22"/>
      <c r="C5" s="20"/>
    </row>
    <row r="6" spans="1:6" x14ac:dyDescent="0.3">
      <c r="A6" s="12"/>
      <c r="B6" s="22"/>
      <c r="C6" s="20"/>
    </row>
    <row r="7" spans="1:6" x14ac:dyDescent="0.3">
      <c r="A7" s="12"/>
      <c r="B7" s="22"/>
      <c r="C7" s="20"/>
    </row>
    <row r="8" spans="1:6" x14ac:dyDescent="0.3">
      <c r="A8" s="12"/>
      <c r="B8" s="22"/>
      <c r="C8" s="20"/>
    </row>
    <row r="9" spans="1:6" x14ac:dyDescent="0.3">
      <c r="A9" s="12"/>
      <c r="B9" s="22"/>
      <c r="C9" s="20"/>
    </row>
    <row r="10" spans="1:6" x14ac:dyDescent="0.3">
      <c r="A10" s="12"/>
      <c r="B10" s="22"/>
      <c r="C10" s="20"/>
    </row>
    <row r="11" spans="1:6" x14ac:dyDescent="0.3">
      <c r="A11" s="12"/>
      <c r="B11" s="22"/>
      <c r="C11" s="20"/>
    </row>
    <row r="12" spans="1:6" x14ac:dyDescent="0.3">
      <c r="A12" s="12"/>
      <c r="B12" s="22"/>
      <c r="C12" s="20"/>
    </row>
    <row r="13" spans="1:6" x14ac:dyDescent="0.3">
      <c r="A13" s="12"/>
      <c r="B13" s="22"/>
      <c r="C13" s="20"/>
    </row>
    <row r="14" spans="1:6" x14ac:dyDescent="0.3">
      <c r="A14" s="12"/>
      <c r="B14" s="22"/>
      <c r="C14" s="20"/>
    </row>
    <row r="15" spans="1:6" x14ac:dyDescent="0.3">
      <c r="A15" s="12"/>
      <c r="B15" s="22"/>
      <c r="C15" s="20"/>
    </row>
    <row r="16" spans="1:6" x14ac:dyDescent="0.3">
      <c r="A16" s="12"/>
      <c r="B16" s="22"/>
      <c r="C16" s="20"/>
    </row>
    <row r="17" spans="1:3" x14ac:dyDescent="0.3">
      <c r="A17" s="12"/>
      <c r="B17" s="22"/>
      <c r="C17" s="20"/>
    </row>
    <row r="18" spans="1:3" x14ac:dyDescent="0.3">
      <c r="A18" s="12"/>
      <c r="B18" s="22"/>
      <c r="C18" s="20"/>
    </row>
    <row r="19" spans="1:3" x14ac:dyDescent="0.3">
      <c r="A19" s="12"/>
      <c r="B19" s="22"/>
      <c r="C19" s="20"/>
    </row>
    <row r="20" spans="1:3" x14ac:dyDescent="0.3">
      <c r="A20" s="12"/>
      <c r="B20" s="22"/>
      <c r="C20" s="2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39997558519241921"/>
  </sheetPr>
  <dimension ref="A1:H3"/>
  <sheetViews>
    <sheetView workbookViewId="0">
      <pane ySplit="2" topLeftCell="A3" activePane="bottomLeft" state="frozen"/>
      <selection pane="bottomLeft" activeCell="A3" sqref="A3:H3"/>
    </sheetView>
  </sheetViews>
  <sheetFormatPr defaultColWidth="9.21875" defaultRowHeight="14.4" x14ac:dyDescent="0.3"/>
  <cols>
    <col min="1" max="1" width="7.21875" style="77" bestFit="1" customWidth="1"/>
    <col min="2" max="2" width="13.44140625" style="77" bestFit="1" customWidth="1"/>
    <col min="3" max="3" width="14.21875" style="77" customWidth="1"/>
    <col min="4" max="4" width="21" style="77" bestFit="1" customWidth="1"/>
    <col min="5" max="5" width="11.5546875" style="77" bestFit="1" customWidth="1"/>
    <col min="6" max="6" width="12.44140625" style="77" bestFit="1" customWidth="1"/>
    <col min="7" max="7" width="19.5546875" style="77" bestFit="1" customWidth="1"/>
    <col min="8" max="8" width="14.44140625" style="77" bestFit="1" customWidth="1"/>
    <col min="9" max="16384" width="9.21875" style="77"/>
  </cols>
  <sheetData>
    <row r="1" spans="1:8" s="223" customFormat="1" x14ac:dyDescent="0.3">
      <c r="A1" s="217" t="s">
        <v>426</v>
      </c>
      <c r="B1" s="218" t="s">
        <v>431</v>
      </c>
      <c r="C1" s="234" t="s">
        <v>187</v>
      </c>
      <c r="D1" s="196" t="s">
        <v>384</v>
      </c>
      <c r="E1" s="196" t="s">
        <v>189</v>
      </c>
      <c r="F1" s="196" t="s">
        <v>191</v>
      </c>
      <c r="G1" s="196" t="s">
        <v>511</v>
      </c>
      <c r="H1" s="218" t="s">
        <v>194</v>
      </c>
    </row>
    <row r="2" spans="1:8" s="223" customFormat="1" ht="15" thickBot="1" x14ac:dyDescent="0.35">
      <c r="A2" s="220" t="s">
        <v>425</v>
      </c>
      <c r="B2" s="221" t="s">
        <v>430</v>
      </c>
      <c r="C2" s="222" t="s">
        <v>340</v>
      </c>
      <c r="D2" s="283" t="s">
        <v>385</v>
      </c>
      <c r="E2" s="283" t="s">
        <v>117</v>
      </c>
      <c r="F2" s="284" t="s">
        <v>341</v>
      </c>
      <c r="G2" s="283" t="s">
        <v>510</v>
      </c>
      <c r="H2" s="221" t="s">
        <v>151</v>
      </c>
    </row>
    <row r="3" spans="1:8" x14ac:dyDescent="0.3">
      <c r="A3" s="77">
        <v>1</v>
      </c>
      <c r="B3" s="77" t="s">
        <v>1042</v>
      </c>
      <c r="H3" s="77">
        <v>100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39997558519241921"/>
  </sheetPr>
  <dimension ref="A1:R858"/>
  <sheetViews>
    <sheetView tabSelected="1" topLeftCell="F1" zoomScale="70" zoomScaleNormal="70" workbookViewId="0">
      <pane ySplit="2" topLeftCell="A3" activePane="bottomLeft" state="frozen"/>
      <selection pane="bottomLeft" activeCell="I15" sqref="I15"/>
    </sheetView>
  </sheetViews>
  <sheetFormatPr defaultColWidth="9.21875" defaultRowHeight="14.4" x14ac:dyDescent="0.3"/>
  <cols>
    <col min="1" max="1" width="14" style="78" bestFit="1" customWidth="1"/>
    <col min="2" max="2" width="21.44140625" style="78" bestFit="1" customWidth="1"/>
    <col min="3" max="3" width="23" style="78" bestFit="1" customWidth="1"/>
    <col min="4" max="4" width="21.21875" style="78" bestFit="1" customWidth="1"/>
    <col min="5" max="5" width="26.44140625" style="78" bestFit="1" customWidth="1"/>
    <col min="6" max="6" width="21.77734375" style="78" bestFit="1" customWidth="1"/>
    <col min="7" max="7" width="23.21875" style="78" bestFit="1" customWidth="1"/>
    <col min="8" max="8" width="20.21875" style="78" bestFit="1" customWidth="1"/>
    <col min="9" max="9" width="25.5546875" style="78" bestFit="1" customWidth="1"/>
    <col min="10" max="10" width="21.77734375" style="78" bestFit="1" customWidth="1"/>
    <col min="11" max="11" width="23" style="78" bestFit="1" customWidth="1"/>
    <col min="12" max="12" width="24" style="78" bestFit="1" customWidth="1"/>
    <col min="13" max="13" width="23.21875" style="78" bestFit="1" customWidth="1"/>
    <col min="14" max="14" width="24.77734375" style="78" bestFit="1" customWidth="1"/>
    <col min="15" max="15" width="17.21875" style="78" bestFit="1" customWidth="1"/>
    <col min="16" max="16" width="15.77734375" style="78" bestFit="1" customWidth="1"/>
    <col min="17" max="17" width="18" style="78" bestFit="1" customWidth="1"/>
    <col min="18" max="18" width="25.21875" style="78" bestFit="1" customWidth="1"/>
    <col min="19" max="16384" width="9.21875" style="78"/>
  </cols>
  <sheetData>
    <row r="1" spans="1:18" s="219" customFormat="1" x14ac:dyDescent="0.3">
      <c r="A1" s="285" t="s">
        <v>426</v>
      </c>
      <c r="B1" s="247" t="s">
        <v>964</v>
      </c>
      <c r="C1" s="247" t="s">
        <v>197</v>
      </c>
      <c r="D1" s="216" t="s">
        <v>203</v>
      </c>
      <c r="E1" s="247" t="s">
        <v>201</v>
      </c>
      <c r="F1" s="247" t="s">
        <v>198</v>
      </c>
      <c r="G1" s="247" t="s">
        <v>208</v>
      </c>
      <c r="H1" s="216" t="s">
        <v>211</v>
      </c>
      <c r="I1" s="216" t="s">
        <v>214</v>
      </c>
      <c r="J1" s="216" t="s">
        <v>216</v>
      </c>
      <c r="K1" s="216" t="s">
        <v>286</v>
      </c>
      <c r="L1" s="216" t="s">
        <v>218</v>
      </c>
      <c r="M1" s="216" t="s">
        <v>205</v>
      </c>
      <c r="N1" s="247" t="s">
        <v>220</v>
      </c>
      <c r="O1" s="216" t="s">
        <v>224</v>
      </c>
      <c r="P1" s="216" t="s">
        <v>389</v>
      </c>
      <c r="Q1" s="216" t="s">
        <v>222</v>
      </c>
      <c r="R1" s="216" t="s">
        <v>393</v>
      </c>
    </row>
    <row r="2" spans="1:18" s="219" customFormat="1" ht="15" thickBot="1" x14ac:dyDescent="0.35">
      <c r="A2" s="286" t="s">
        <v>425</v>
      </c>
      <c r="B2" s="254" t="s">
        <v>963</v>
      </c>
      <c r="C2" s="254" t="s">
        <v>196</v>
      </c>
      <c r="D2" s="215" t="s">
        <v>342</v>
      </c>
      <c r="E2" s="254" t="s">
        <v>343</v>
      </c>
      <c r="F2" s="254" t="s">
        <v>119</v>
      </c>
      <c r="G2" s="254" t="s">
        <v>344</v>
      </c>
      <c r="H2" s="215" t="s">
        <v>120</v>
      </c>
      <c r="I2" s="215" t="s">
        <v>35</v>
      </c>
      <c r="J2" s="215" t="s">
        <v>36</v>
      </c>
      <c r="K2" s="215" t="s">
        <v>287</v>
      </c>
      <c r="L2" s="215" t="s">
        <v>37</v>
      </c>
      <c r="M2" s="215" t="s">
        <v>34</v>
      </c>
      <c r="N2" s="254" t="s">
        <v>121</v>
      </c>
      <c r="O2" s="215" t="s">
        <v>38</v>
      </c>
      <c r="P2" s="215" t="s">
        <v>388</v>
      </c>
      <c r="Q2" s="215" t="s">
        <v>387</v>
      </c>
      <c r="R2" s="215" t="s">
        <v>392</v>
      </c>
    </row>
    <row r="3" spans="1:18" x14ac:dyDescent="0.3">
      <c r="A3" s="78">
        <v>1</v>
      </c>
      <c r="B3" s="78">
        <v>0</v>
      </c>
      <c r="C3" s="78">
        <v>20</v>
      </c>
      <c r="D3" s="78">
        <f>34.8/(100/G3)</f>
        <v>0.43439913201665303</v>
      </c>
      <c r="E3" s="78">
        <f>27.9/(100/G3)</f>
        <v>0.34826826963404084</v>
      </c>
      <c r="F3" s="78">
        <f>14.1/(100/G3)</f>
        <v>0.17600654486881634</v>
      </c>
      <c r="G3" s="365">
        <v>1.2482733678639457</v>
      </c>
      <c r="H3" s="78">
        <f>1.5/1.72</f>
        <v>0.87209302325581395</v>
      </c>
      <c r="I3" s="366">
        <v>35.799999999999997</v>
      </c>
      <c r="J3" s="366">
        <v>17.12</v>
      </c>
      <c r="K3" s="366">
        <f>100-(I3+J3)</f>
        <v>47.08</v>
      </c>
      <c r="L3" s="367">
        <f>100-SUM(I3:K3)</f>
        <v>0</v>
      </c>
      <c r="N3" s="78">
        <f>(0.076/100-7.7/1000000-0.37/1000000)*100</f>
        <v>7.5192999999999996E-2</v>
      </c>
      <c r="Q3" s="366">
        <v>7.26</v>
      </c>
      <c r="R3" s="78">
        <f>(20*10000*10000*G3/1000)*0.015</f>
        <v>37448.20103591837</v>
      </c>
    </row>
    <row r="4" spans="1:18" x14ac:dyDescent="0.3">
      <c r="A4" s="78">
        <v>1</v>
      </c>
      <c r="B4" s="78">
        <v>20</v>
      </c>
      <c r="C4" s="78">
        <v>40</v>
      </c>
      <c r="D4" s="78">
        <f>34.8/(100/G4)</f>
        <v>0.43079696423119263</v>
      </c>
      <c r="E4" s="78">
        <f>29.1/(100/G4)</f>
        <v>0.36023539250366976</v>
      </c>
      <c r="F4" s="78">
        <f>14.1/(100/G4)</f>
        <v>0.17454704585229358</v>
      </c>
      <c r="G4" s="365">
        <v>1.2379223110091744</v>
      </c>
      <c r="H4" s="78">
        <f>1.5/1.72</f>
        <v>0.87209302325581395</v>
      </c>
      <c r="I4" s="366">
        <v>36.5</v>
      </c>
      <c r="J4" s="366">
        <v>18</v>
      </c>
      <c r="K4" s="366">
        <f>100-(I4+J4)</f>
        <v>45.5</v>
      </c>
      <c r="L4" s="367">
        <f>100-SUM(I4:K4)</f>
        <v>0</v>
      </c>
      <c r="N4" s="78">
        <f>(0.046/100-9.5/1000000-0.32/1000000)*100</f>
        <v>4.5018000000000002E-2</v>
      </c>
      <c r="Q4" s="366">
        <v>7.26</v>
      </c>
      <c r="R4" s="78">
        <f>(20*10000*10000*G4/1000)*0.015</f>
        <v>37137.669330275232</v>
      </c>
    </row>
    <row r="5" spans="1:18" x14ac:dyDescent="0.3">
      <c r="A5" s="78">
        <v>1</v>
      </c>
      <c r="B5" s="78">
        <v>40</v>
      </c>
      <c r="C5" s="78">
        <v>60</v>
      </c>
      <c r="D5" s="78">
        <f>36.1/(100/G5)</f>
        <v>0.44801266527612438</v>
      </c>
      <c r="E5" s="78">
        <f>29.7/(100/G5)</f>
        <v>0.36858659719393055</v>
      </c>
      <c r="F5" s="78">
        <f>14.9/(100/G5)</f>
        <v>0.18491381475385743</v>
      </c>
      <c r="G5" s="365">
        <v>1.241032313784278</v>
      </c>
      <c r="H5" s="78">
        <f>1/1.72</f>
        <v>0.58139534883720934</v>
      </c>
      <c r="I5" s="366">
        <v>36.700000000000003</v>
      </c>
      <c r="J5" s="366">
        <v>18</v>
      </c>
      <c r="K5" s="366">
        <f>100-(I5+J5)</f>
        <v>45.3</v>
      </c>
      <c r="L5" s="367">
        <f>100-SUM(I5:K5)</f>
        <v>0</v>
      </c>
      <c r="N5" s="78">
        <f>(0.027/100-4.6/1000000-0.26/1000000)*100</f>
        <v>2.6514000000000003E-2</v>
      </c>
      <c r="Q5" s="366">
        <v>7.64</v>
      </c>
      <c r="R5" s="78">
        <f>(20*10000*10000*G5/1000)*0.01</f>
        <v>24820.646275685562</v>
      </c>
    </row>
    <row r="6" spans="1:18" x14ac:dyDescent="0.3">
      <c r="A6" s="78">
        <v>1</v>
      </c>
      <c r="B6" s="78">
        <v>60</v>
      </c>
      <c r="C6" s="78">
        <v>80</v>
      </c>
      <c r="D6" s="78">
        <f>37.4/(100/G6)</f>
        <v>0.46664700310044788</v>
      </c>
      <c r="E6" s="78">
        <f>33.8/(100/G6)</f>
        <v>0.42172910975388067</v>
      </c>
      <c r="F6" s="78">
        <f>14.9/(100/G6)</f>
        <v>0.18591016968440305</v>
      </c>
      <c r="G6" s="365">
        <v>1.247719259626866</v>
      </c>
      <c r="H6" s="78">
        <f>1/1.72</f>
        <v>0.58139534883720934</v>
      </c>
      <c r="I6" s="366">
        <v>36.299999999999997</v>
      </c>
      <c r="J6" s="366">
        <v>17.3</v>
      </c>
      <c r="K6" s="366">
        <f>100-(I6+J6)</f>
        <v>46.400000000000006</v>
      </c>
      <c r="L6" s="367">
        <f>100-SUM(I6:K6)</f>
        <v>0</v>
      </c>
      <c r="N6" s="78">
        <f>(0.021/100-2.9/1000000-0.28/1000000)*100</f>
        <v>2.0682000000000002E-2</v>
      </c>
      <c r="Q6" s="366">
        <v>7.64</v>
      </c>
      <c r="R6" s="78">
        <f>(20*10000*10000*G6/1000)*0.01</f>
        <v>24954.385192537324</v>
      </c>
    </row>
    <row r="7" spans="1:18" x14ac:dyDescent="0.3">
      <c r="A7" s="78">
        <v>1</v>
      </c>
      <c r="B7" s="78">
        <v>80</v>
      </c>
      <c r="C7" s="78">
        <v>100</v>
      </c>
      <c r="D7" s="78">
        <f>41.9/(100/G7)</f>
        <v>0.5312141363920001</v>
      </c>
      <c r="E7" s="78">
        <f>35/(100/G7)</f>
        <v>0.44373495880000008</v>
      </c>
      <c r="F7" s="78">
        <f>17.1/(100/G7)</f>
        <v>0.21679622272800006</v>
      </c>
      <c r="G7" s="365">
        <v>1.2678141680000004</v>
      </c>
      <c r="H7" s="78">
        <f>0.6/1.72</f>
        <v>0.34883720930232559</v>
      </c>
      <c r="I7" s="366">
        <v>34.5</v>
      </c>
      <c r="J7" s="366">
        <v>18</v>
      </c>
      <c r="K7" s="366">
        <f>100-(I7+J7)</f>
        <v>47.5</v>
      </c>
      <c r="L7" s="367">
        <f>100-SUM(I7:K7)</f>
        <v>0</v>
      </c>
      <c r="N7" s="78">
        <f>(0.021/100-2.6/1000000-0.24/1000000)*100</f>
        <v>2.0715999999999998E-2</v>
      </c>
      <c r="Q7" s="366">
        <v>8.0399999999999991</v>
      </c>
      <c r="R7" s="78">
        <f>(20*10000*10000*G7/1000)*0.006</f>
        <v>15213.770016000004</v>
      </c>
    </row>
    <row r="852" spans="1:18" x14ac:dyDescent="0.3">
      <c r="A852" s="79"/>
      <c r="B852" s="79"/>
      <c r="C852" s="80"/>
      <c r="D852" s="80"/>
      <c r="E852" s="79"/>
      <c r="F852" s="79"/>
      <c r="G852" s="79"/>
      <c r="H852" s="79"/>
      <c r="I852" s="79"/>
      <c r="J852" s="79"/>
      <c r="K852" s="79"/>
      <c r="L852" s="79"/>
      <c r="M852" s="79"/>
      <c r="N852" s="79"/>
      <c r="O852" s="79"/>
      <c r="P852" s="79"/>
      <c r="Q852" s="79"/>
      <c r="R852" s="79"/>
    </row>
    <row r="853" spans="1:18" s="79" customFormat="1" x14ac:dyDescent="0.3">
      <c r="C853" s="80"/>
      <c r="D853" s="80"/>
    </row>
    <row r="854" spans="1:18" s="79" customFormat="1" x14ac:dyDescent="0.3">
      <c r="C854" s="80"/>
      <c r="D854" s="80"/>
    </row>
    <row r="855" spans="1:18" s="79" customFormat="1" x14ac:dyDescent="0.3">
      <c r="C855" s="80"/>
      <c r="D855" s="80"/>
    </row>
    <row r="856" spans="1:18" s="79" customFormat="1" x14ac:dyDescent="0.3">
      <c r="C856" s="80"/>
      <c r="D856" s="80"/>
    </row>
    <row r="857" spans="1:18" s="79" customFormat="1" x14ac:dyDescent="0.3">
      <c r="C857" s="80"/>
      <c r="D857" s="80"/>
    </row>
    <row r="858" spans="1:18" s="79" customFormat="1" x14ac:dyDescent="0.3">
      <c r="A858" s="78"/>
      <c r="B858" s="78"/>
      <c r="C858" s="78"/>
      <c r="D858" s="78"/>
      <c r="E858" s="78"/>
      <c r="F858" s="78"/>
      <c r="G858" s="78"/>
      <c r="H858" s="78"/>
      <c r="I858" s="78"/>
      <c r="J858" s="78"/>
      <c r="K858" s="78"/>
      <c r="L858" s="78"/>
      <c r="M858" s="78"/>
      <c r="N858" s="78"/>
      <c r="O858" s="78"/>
      <c r="P858" s="78"/>
      <c r="Q858" s="78"/>
      <c r="R858" s="78"/>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tint="-0.249977111117893"/>
  </sheetPr>
  <dimension ref="A1:R4"/>
  <sheetViews>
    <sheetView topLeftCell="J1" zoomScale="85" zoomScaleNormal="85" workbookViewId="0">
      <pane ySplit="2" topLeftCell="A3" activePane="bottomLeft" state="frozen"/>
      <selection pane="bottomLeft" activeCell="C7" sqref="C7"/>
    </sheetView>
  </sheetViews>
  <sheetFormatPr defaultColWidth="8.77734375" defaultRowHeight="14.4" x14ac:dyDescent="0.3"/>
  <cols>
    <col min="1" max="1" width="19.21875" style="3" bestFit="1" customWidth="1"/>
    <col min="2" max="2" width="22.77734375" style="3" bestFit="1" customWidth="1"/>
    <col min="3" max="3" width="23.21875" style="3" bestFit="1" customWidth="1"/>
    <col min="4" max="4" width="21.21875" style="3" bestFit="1" customWidth="1"/>
    <col min="5" max="6" width="18.21875" style="3" bestFit="1" customWidth="1"/>
    <col min="7" max="7" width="22.44140625" style="3" bestFit="1" customWidth="1"/>
    <col min="8" max="8" width="20.5546875" style="3" bestFit="1" customWidth="1"/>
    <col min="9" max="9" width="16.21875" style="3" bestFit="1" customWidth="1"/>
    <col min="10" max="10" width="22.77734375" style="3" bestFit="1" customWidth="1"/>
    <col min="11" max="11" width="16.77734375" style="3" bestFit="1" customWidth="1"/>
    <col min="12" max="12" width="21.44140625" style="3" bestFit="1" customWidth="1"/>
    <col min="13" max="13" width="23.21875" style="3" bestFit="1" customWidth="1"/>
    <col min="14" max="14" width="23" style="3" bestFit="1" customWidth="1"/>
    <col min="15" max="15" width="26.44140625" style="3" bestFit="1" customWidth="1"/>
    <col min="16" max="16" width="25.21875" style="3" bestFit="1" customWidth="1"/>
    <col min="17" max="17" width="28.21875" style="3" bestFit="1" customWidth="1"/>
    <col min="18" max="16384" width="8.77734375" style="3"/>
  </cols>
  <sheetData>
    <row r="1" spans="1:18" s="13" customFormat="1" ht="15" customHeight="1" x14ac:dyDescent="0.3">
      <c r="A1" s="342" t="s">
        <v>1031</v>
      </c>
      <c r="B1" s="334" t="s">
        <v>145</v>
      </c>
      <c r="C1" s="13" t="s">
        <v>240</v>
      </c>
      <c r="D1" s="223" t="s">
        <v>514</v>
      </c>
      <c r="E1" s="341" t="s">
        <v>1027</v>
      </c>
      <c r="F1" s="292" t="s">
        <v>1028</v>
      </c>
      <c r="G1" s="223" t="s">
        <v>517</v>
      </c>
      <c r="H1" s="223" t="s">
        <v>662</v>
      </c>
      <c r="I1" s="223" t="s">
        <v>659</v>
      </c>
      <c r="J1" s="44" t="s">
        <v>1020</v>
      </c>
      <c r="K1" s="44" t="s">
        <v>1024</v>
      </c>
      <c r="L1" s="292" t="s">
        <v>157</v>
      </c>
      <c r="M1" s="292" t="s">
        <v>159</v>
      </c>
      <c r="N1" s="296" t="s">
        <v>161</v>
      </c>
      <c r="O1" s="296" t="s">
        <v>163</v>
      </c>
      <c r="P1" s="296" t="s">
        <v>165</v>
      </c>
      <c r="Q1" s="296" t="s">
        <v>167</v>
      </c>
    </row>
    <row r="2" spans="1:18" s="13" customFormat="1" ht="15" thickBot="1" x14ac:dyDescent="0.35">
      <c r="A2" s="221" t="s">
        <v>1032</v>
      </c>
      <c r="B2" s="298" t="s">
        <v>53</v>
      </c>
      <c r="C2" s="297" t="s">
        <v>49</v>
      </c>
      <c r="D2" s="297" t="s">
        <v>513</v>
      </c>
      <c r="E2" s="298" t="s">
        <v>1029</v>
      </c>
      <c r="F2" s="298" t="s">
        <v>1030</v>
      </c>
      <c r="G2" s="297" t="s">
        <v>516</v>
      </c>
      <c r="H2" s="297" t="s">
        <v>663</v>
      </c>
      <c r="I2" s="297" t="s">
        <v>660</v>
      </c>
      <c r="J2" s="297" t="s">
        <v>1021</v>
      </c>
      <c r="K2" s="297" t="s">
        <v>1025</v>
      </c>
      <c r="L2" s="298" t="s">
        <v>50</v>
      </c>
      <c r="M2" s="298" t="s">
        <v>51</v>
      </c>
      <c r="N2" s="297" t="s">
        <v>52</v>
      </c>
      <c r="O2" s="297" t="s">
        <v>112</v>
      </c>
      <c r="P2" s="297" t="s">
        <v>113</v>
      </c>
      <c r="Q2" s="347" t="s">
        <v>76</v>
      </c>
    </row>
    <row r="3" spans="1:18" x14ac:dyDescent="0.3">
      <c r="A3" s="13" t="s">
        <v>1042</v>
      </c>
      <c r="B3" s="13" t="s">
        <v>1042</v>
      </c>
      <c r="C3" s="13" t="s">
        <v>1042</v>
      </c>
      <c r="D3" s="9" t="s">
        <v>1042</v>
      </c>
      <c r="E3" s="368">
        <v>42005</v>
      </c>
      <c r="F3" s="368">
        <v>42735</v>
      </c>
      <c r="G3" s="9"/>
      <c r="H3" s="9"/>
      <c r="L3" s="3">
        <v>40</v>
      </c>
      <c r="M3" s="3">
        <v>8.6</v>
      </c>
      <c r="N3" s="3">
        <v>9</v>
      </c>
      <c r="O3" s="3">
        <v>2</v>
      </c>
      <c r="P3" s="3">
        <v>2</v>
      </c>
      <c r="Q3" s="3">
        <v>400</v>
      </c>
      <c r="R3" s="31"/>
    </row>
    <row r="4" spans="1:18" x14ac:dyDescent="0.3">
      <c r="E4" s="368"/>
      <c r="F4" s="368"/>
      <c r="P4" s="31"/>
      <c r="Q4" s="31"/>
      <c r="R4" s="31"/>
    </row>
  </sheetData>
  <pageMargins left="0.7" right="0.7" top="0.75" bottom="0.75"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tint="-0.249977111117893"/>
  </sheetPr>
  <dimension ref="A1:K2111"/>
  <sheetViews>
    <sheetView topLeftCell="F1" workbookViewId="0">
      <pane ySplit="2" topLeftCell="A3" activePane="bottomLeft" state="frozen"/>
      <selection pane="bottomLeft" activeCell="B7" sqref="B7"/>
    </sheetView>
  </sheetViews>
  <sheetFormatPr defaultColWidth="9.21875" defaultRowHeight="14.4" x14ac:dyDescent="0.3"/>
  <cols>
    <col min="1" max="1" width="21.77734375" bestFit="1" customWidth="1"/>
    <col min="2" max="2" width="13.5546875" bestFit="1" customWidth="1"/>
    <col min="3" max="3" width="14.5546875" bestFit="1" customWidth="1"/>
    <col min="4" max="4" width="23" bestFit="1" customWidth="1"/>
    <col min="5" max="5" width="22.44140625" bestFit="1" customWidth="1"/>
    <col min="6" max="6" width="14.21875" bestFit="1" customWidth="1"/>
    <col min="7" max="7" width="22" bestFit="1" customWidth="1"/>
    <col min="8" max="8" width="17.21875" bestFit="1" customWidth="1"/>
    <col min="9" max="9" width="22.21875" bestFit="1" customWidth="1"/>
    <col min="10" max="11" width="21" bestFit="1" customWidth="1"/>
  </cols>
  <sheetData>
    <row r="1" spans="1:11" s="271" customFormat="1" x14ac:dyDescent="0.25">
      <c r="A1" s="342" t="s">
        <v>1031</v>
      </c>
      <c r="B1" s="287" t="s">
        <v>170</v>
      </c>
      <c r="C1" s="288" t="s">
        <v>172</v>
      </c>
      <c r="D1" s="288" t="s">
        <v>174</v>
      </c>
      <c r="E1" s="288" t="s">
        <v>176</v>
      </c>
      <c r="F1" s="288" t="s">
        <v>178</v>
      </c>
      <c r="G1" s="277" t="s">
        <v>357</v>
      </c>
      <c r="H1" s="277" t="s">
        <v>181</v>
      </c>
      <c r="I1" s="277" t="s">
        <v>184</v>
      </c>
      <c r="J1" s="277" t="s">
        <v>436</v>
      </c>
      <c r="K1" s="271" t="s">
        <v>185</v>
      </c>
    </row>
    <row r="2" spans="1:11" s="271" customFormat="1" ht="15" thickBot="1" x14ac:dyDescent="0.3">
      <c r="A2" s="221" t="s">
        <v>1032</v>
      </c>
      <c r="B2" s="289" t="s">
        <v>39</v>
      </c>
      <c r="C2" s="290" t="s">
        <v>40</v>
      </c>
      <c r="D2" s="290" t="s">
        <v>41</v>
      </c>
      <c r="E2" s="290" t="s">
        <v>42</v>
      </c>
      <c r="F2" s="290" t="s">
        <v>43</v>
      </c>
      <c r="G2" s="291" t="s">
        <v>356</v>
      </c>
      <c r="H2" s="291" t="s">
        <v>44</v>
      </c>
      <c r="I2" s="291" t="s">
        <v>45</v>
      </c>
      <c r="J2" s="291" t="s">
        <v>435</v>
      </c>
      <c r="K2" s="268" t="s">
        <v>115</v>
      </c>
    </row>
    <row r="3" spans="1:11" x14ac:dyDescent="0.3">
      <c r="A3" s="1" t="s">
        <v>1042</v>
      </c>
      <c r="B3" s="382">
        <v>42005</v>
      </c>
      <c r="C3" s="369">
        <v>10.3</v>
      </c>
      <c r="D3" s="370">
        <v>11.8</v>
      </c>
      <c r="E3" s="369">
        <v>0.7</v>
      </c>
      <c r="F3" s="371">
        <v>0.4</v>
      </c>
      <c r="G3" s="1">
        <f>0.611*EXP((17.27*E3)/(E3+237.3))</f>
        <v>0.64283692539220627</v>
      </c>
      <c r="H3" s="1">
        <f>1.1*(3600*24/1000)</f>
        <v>95.04000000000002</v>
      </c>
      <c r="I3" s="372"/>
      <c r="J3" s="372"/>
      <c r="K3" s="41">
        <v>78.5</v>
      </c>
    </row>
    <row r="4" spans="1:11" x14ac:dyDescent="0.3">
      <c r="A4" s="1" t="s">
        <v>1042</v>
      </c>
      <c r="B4" s="382">
        <v>42006</v>
      </c>
      <c r="C4" s="369">
        <v>9.8000000000000007</v>
      </c>
      <c r="D4" s="370">
        <v>14.2</v>
      </c>
      <c r="E4" s="369">
        <v>2.5</v>
      </c>
      <c r="F4" s="369">
        <v>0</v>
      </c>
      <c r="G4" s="1">
        <f t="shared" ref="G4:G67" si="0">0.611*EXP((17.27*E4)/(E4+237.3))</f>
        <v>0.73153336467415264</v>
      </c>
      <c r="H4" s="1">
        <f>0.9*(3600*24/1000)</f>
        <v>77.760000000000005</v>
      </c>
      <c r="I4" s="372"/>
      <c r="J4" s="372"/>
      <c r="K4" s="41">
        <v>84</v>
      </c>
    </row>
    <row r="5" spans="1:11" x14ac:dyDescent="0.3">
      <c r="A5" s="1" t="s">
        <v>1042</v>
      </c>
      <c r="B5" s="382">
        <v>42007</v>
      </c>
      <c r="C5" s="369">
        <v>6.7</v>
      </c>
      <c r="D5" s="370">
        <v>15.5</v>
      </c>
      <c r="E5" s="369">
        <v>8.6999999999999993</v>
      </c>
      <c r="F5" s="369">
        <v>0</v>
      </c>
      <c r="G5" s="1">
        <f t="shared" si="0"/>
        <v>1.1253678644990226</v>
      </c>
      <c r="H5" s="1">
        <f>1.2*(3600*24/1000)</f>
        <v>103.68</v>
      </c>
      <c r="I5" s="372"/>
      <c r="J5" s="372"/>
      <c r="K5" s="41">
        <v>95.5</v>
      </c>
    </row>
    <row r="6" spans="1:11" x14ac:dyDescent="0.3">
      <c r="A6" s="1" t="s">
        <v>1042</v>
      </c>
      <c r="B6" s="382">
        <v>42008</v>
      </c>
      <c r="C6" s="369">
        <v>7.9</v>
      </c>
      <c r="D6" s="370">
        <v>10.5</v>
      </c>
      <c r="E6" s="369">
        <v>8.3000000000000007</v>
      </c>
      <c r="F6" s="369">
        <v>0</v>
      </c>
      <c r="G6" s="1">
        <f t="shared" si="0"/>
        <v>1.0952445521994474</v>
      </c>
      <c r="H6" s="1">
        <f>1.3*(3600*24/1000)</f>
        <v>112.32000000000001</v>
      </c>
      <c r="I6" s="372"/>
      <c r="J6" s="372"/>
      <c r="K6" s="41">
        <v>94</v>
      </c>
    </row>
    <row r="7" spans="1:11" x14ac:dyDescent="0.3">
      <c r="A7" s="1" t="s">
        <v>1042</v>
      </c>
      <c r="B7" s="382">
        <v>42009</v>
      </c>
      <c r="C7" s="369">
        <v>10.5</v>
      </c>
      <c r="D7" s="370">
        <v>16</v>
      </c>
      <c r="E7" s="369">
        <v>5</v>
      </c>
      <c r="F7" s="371">
        <v>0</v>
      </c>
      <c r="G7" s="1">
        <f t="shared" si="0"/>
        <v>0.87259658934786222</v>
      </c>
      <c r="H7" s="1">
        <f>1.2*(3600*24/1000)</f>
        <v>103.68</v>
      </c>
      <c r="I7" s="372"/>
      <c r="J7" s="372"/>
      <c r="K7" s="41">
        <v>67</v>
      </c>
    </row>
    <row r="8" spans="1:11" x14ac:dyDescent="0.3">
      <c r="A8" s="1" t="s">
        <v>1042</v>
      </c>
      <c r="B8" s="382">
        <v>42010</v>
      </c>
      <c r="C8" s="369">
        <v>8</v>
      </c>
      <c r="D8" s="370">
        <v>14.5</v>
      </c>
      <c r="E8" s="369">
        <v>7.5</v>
      </c>
      <c r="F8" s="371">
        <v>0</v>
      </c>
      <c r="G8" s="1">
        <f t="shared" si="0"/>
        <v>1.0371194102680934</v>
      </c>
      <c r="H8" s="1">
        <f>0.7*(3600*24/1000)</f>
        <v>60.48</v>
      </c>
      <c r="I8" s="372"/>
      <c r="J8" s="372"/>
      <c r="K8" s="41">
        <v>89</v>
      </c>
    </row>
    <row r="9" spans="1:11" x14ac:dyDescent="0.3">
      <c r="A9" s="1" t="s">
        <v>1042</v>
      </c>
      <c r="B9" s="382">
        <v>42011</v>
      </c>
      <c r="C9" s="369">
        <v>10.5</v>
      </c>
      <c r="D9" s="370">
        <v>15</v>
      </c>
      <c r="E9" s="369">
        <v>7</v>
      </c>
      <c r="F9" s="371">
        <v>0</v>
      </c>
      <c r="G9" s="1">
        <f t="shared" si="0"/>
        <v>1.0021864739217894</v>
      </c>
      <c r="H9" s="1">
        <f>0.6*(3600*24/1000)</f>
        <v>51.84</v>
      </c>
      <c r="I9" s="372"/>
      <c r="J9" s="372"/>
      <c r="K9" s="41">
        <v>88.5</v>
      </c>
    </row>
    <row r="10" spans="1:11" x14ac:dyDescent="0.3">
      <c r="A10" s="1" t="s">
        <v>1042</v>
      </c>
      <c r="B10" s="382">
        <v>42012</v>
      </c>
      <c r="C10" s="369">
        <v>3.7</v>
      </c>
      <c r="D10" s="370">
        <v>14.5</v>
      </c>
      <c r="E10" s="369">
        <v>7</v>
      </c>
      <c r="F10" s="371">
        <v>0</v>
      </c>
      <c r="G10" s="1">
        <f t="shared" si="0"/>
        <v>1.0021864739217894</v>
      </c>
      <c r="H10" s="1">
        <f>0.5*(3600*24/1000)</f>
        <v>43.2</v>
      </c>
      <c r="I10" s="372"/>
      <c r="J10" s="372"/>
      <c r="K10" s="41">
        <v>87.25</v>
      </c>
    </row>
    <row r="11" spans="1:11" x14ac:dyDescent="0.3">
      <c r="A11" s="1" t="s">
        <v>1042</v>
      </c>
      <c r="B11" s="382">
        <v>42013</v>
      </c>
      <c r="C11" s="369">
        <v>5.0999999999999996</v>
      </c>
      <c r="D11" s="370">
        <v>14</v>
      </c>
      <c r="E11" s="369">
        <v>6.4</v>
      </c>
      <c r="F11" s="371">
        <v>0</v>
      </c>
      <c r="G11" s="1">
        <f t="shared" si="0"/>
        <v>0.96163811340513428</v>
      </c>
      <c r="H11" s="1">
        <f>1*(3600*24/1000)</f>
        <v>86.4</v>
      </c>
      <c r="I11" s="372"/>
      <c r="J11" s="372"/>
      <c r="K11" s="41">
        <v>92</v>
      </c>
    </row>
    <row r="12" spans="1:11" x14ac:dyDescent="0.3">
      <c r="A12" s="1" t="s">
        <v>1042</v>
      </c>
      <c r="B12" s="382">
        <v>42014</v>
      </c>
      <c r="C12" s="369">
        <v>3.6</v>
      </c>
      <c r="D12" s="370">
        <v>18</v>
      </c>
      <c r="E12" s="369">
        <v>11.5</v>
      </c>
      <c r="F12" s="371">
        <v>0</v>
      </c>
      <c r="G12" s="1">
        <f t="shared" si="0"/>
        <v>1.3574301110209714</v>
      </c>
      <c r="H12" s="1">
        <f>1.4*(3600*24/1000)</f>
        <v>120.96</v>
      </c>
      <c r="I12" s="372"/>
      <c r="J12" s="372"/>
      <c r="K12" s="41">
        <v>97</v>
      </c>
    </row>
    <row r="13" spans="1:11" x14ac:dyDescent="0.3">
      <c r="A13" s="1" t="s">
        <v>1042</v>
      </c>
      <c r="B13" s="382">
        <v>42015</v>
      </c>
      <c r="C13" s="369">
        <v>5.2</v>
      </c>
      <c r="D13" s="370">
        <v>15.1</v>
      </c>
      <c r="E13" s="369">
        <v>7</v>
      </c>
      <c r="F13" s="371">
        <v>0</v>
      </c>
      <c r="G13" s="1">
        <f t="shared" si="0"/>
        <v>1.0021864739217894</v>
      </c>
      <c r="H13" s="1">
        <f>1.1*(3600*24/1000)</f>
        <v>95.04000000000002</v>
      </c>
      <c r="I13" s="372"/>
      <c r="J13" s="372"/>
      <c r="K13" s="41">
        <v>92</v>
      </c>
    </row>
    <row r="14" spans="1:11" x14ac:dyDescent="0.3">
      <c r="A14" s="1" t="s">
        <v>1042</v>
      </c>
      <c r="B14" s="382">
        <v>42016</v>
      </c>
      <c r="C14" s="369">
        <v>10.199999999999999</v>
      </c>
      <c r="D14" s="370">
        <v>15</v>
      </c>
      <c r="E14" s="369">
        <v>6</v>
      </c>
      <c r="F14" s="371">
        <v>0</v>
      </c>
      <c r="G14" s="1">
        <f t="shared" si="0"/>
        <v>0.93541559507788385</v>
      </c>
      <c r="H14" s="1">
        <f>0.8*(3600*24/1000)</f>
        <v>69.12</v>
      </c>
      <c r="I14" s="372"/>
      <c r="J14" s="372"/>
      <c r="K14" s="41">
        <v>92</v>
      </c>
    </row>
    <row r="15" spans="1:11" x14ac:dyDescent="0.3">
      <c r="A15" s="1" t="s">
        <v>1042</v>
      </c>
      <c r="B15" s="382">
        <v>42017</v>
      </c>
      <c r="C15" s="369">
        <v>8.3000000000000007</v>
      </c>
      <c r="D15" s="370">
        <v>13</v>
      </c>
      <c r="E15" s="369">
        <v>4</v>
      </c>
      <c r="F15" s="371">
        <v>0</v>
      </c>
      <c r="G15" s="1">
        <f t="shared" si="0"/>
        <v>0.81352738957079329</v>
      </c>
      <c r="H15" s="1">
        <f>0.8*(3600*24/1000)</f>
        <v>69.12</v>
      </c>
      <c r="I15" s="372"/>
      <c r="J15" s="372"/>
      <c r="K15" s="41">
        <v>93</v>
      </c>
    </row>
    <row r="16" spans="1:11" x14ac:dyDescent="0.3">
      <c r="A16" s="1" t="s">
        <v>1042</v>
      </c>
      <c r="B16" s="382">
        <v>42018</v>
      </c>
      <c r="C16" s="369">
        <v>6.7</v>
      </c>
      <c r="D16" s="370">
        <v>15</v>
      </c>
      <c r="E16" s="369">
        <v>6.9</v>
      </c>
      <c r="F16" s="371">
        <v>0</v>
      </c>
      <c r="G16" s="1">
        <f t="shared" si="0"/>
        <v>0.99532561227749294</v>
      </c>
      <c r="H16" s="1">
        <f>0.6*(3600*24/1000)</f>
        <v>51.84</v>
      </c>
      <c r="I16" s="372"/>
      <c r="J16" s="372"/>
      <c r="K16" s="41">
        <v>95</v>
      </c>
    </row>
    <row r="17" spans="1:11" x14ac:dyDescent="0.3">
      <c r="A17" s="1" t="s">
        <v>1042</v>
      </c>
      <c r="B17" s="382">
        <v>42019</v>
      </c>
      <c r="C17" s="369">
        <v>10.4</v>
      </c>
      <c r="D17" s="370">
        <v>16.899999999999999</v>
      </c>
      <c r="E17" s="369">
        <v>7.1</v>
      </c>
      <c r="F17" s="371">
        <v>0.2</v>
      </c>
      <c r="G17" s="1">
        <f t="shared" si="0"/>
        <v>1.0090889554747804</v>
      </c>
      <c r="H17" s="1">
        <f>0.6*(3600*24/1000)</f>
        <v>51.84</v>
      </c>
      <c r="I17" s="372"/>
      <c r="J17" s="372"/>
      <c r="K17" s="41">
        <v>82.5</v>
      </c>
    </row>
    <row r="18" spans="1:11" x14ac:dyDescent="0.3">
      <c r="A18" s="1" t="s">
        <v>1042</v>
      </c>
      <c r="B18" s="382">
        <v>42020</v>
      </c>
      <c r="C18" s="369">
        <v>9.9</v>
      </c>
      <c r="D18" s="370">
        <v>19.2</v>
      </c>
      <c r="E18" s="369">
        <v>11.2</v>
      </c>
      <c r="F18" s="371">
        <v>0</v>
      </c>
      <c r="G18" s="1">
        <f t="shared" si="0"/>
        <v>1.3307036698161701</v>
      </c>
      <c r="H18" s="1">
        <f>1*(3600*24/1000)</f>
        <v>86.4</v>
      </c>
      <c r="I18" s="372"/>
      <c r="J18" s="372"/>
      <c r="K18" s="41">
        <v>76</v>
      </c>
    </row>
    <row r="19" spans="1:11" x14ac:dyDescent="0.3">
      <c r="A19" s="1" t="s">
        <v>1042</v>
      </c>
      <c r="B19" s="382">
        <v>42021</v>
      </c>
      <c r="C19" s="369">
        <v>6.6</v>
      </c>
      <c r="D19" s="370">
        <v>13.1</v>
      </c>
      <c r="E19" s="369">
        <v>5</v>
      </c>
      <c r="F19" s="371">
        <v>1.8</v>
      </c>
      <c r="G19" s="1">
        <f t="shared" si="0"/>
        <v>0.87259658934786222</v>
      </c>
      <c r="H19" s="1">
        <f>0.8*(3600*24/1000)</f>
        <v>69.12</v>
      </c>
      <c r="I19" s="372"/>
      <c r="J19" s="372"/>
      <c r="K19" s="41">
        <v>79.5</v>
      </c>
    </row>
    <row r="20" spans="1:11" x14ac:dyDescent="0.3">
      <c r="A20" s="1" t="s">
        <v>1042</v>
      </c>
      <c r="B20" s="382">
        <v>42022</v>
      </c>
      <c r="C20" s="369">
        <v>10.5</v>
      </c>
      <c r="D20" s="370">
        <v>12</v>
      </c>
      <c r="E20" s="369">
        <v>3</v>
      </c>
      <c r="F20" s="371">
        <v>0</v>
      </c>
      <c r="G20" s="1">
        <f t="shared" si="0"/>
        <v>0.75801445266818901</v>
      </c>
      <c r="H20" s="1">
        <f>0.8*(3600*24/1000)</f>
        <v>69.12</v>
      </c>
      <c r="I20" s="372"/>
      <c r="J20" s="372"/>
      <c r="K20" s="41">
        <v>85</v>
      </c>
    </row>
    <row r="21" spans="1:11" x14ac:dyDescent="0.3">
      <c r="A21" s="1" t="s">
        <v>1042</v>
      </c>
      <c r="B21" s="382">
        <v>42023</v>
      </c>
      <c r="C21" s="369">
        <v>8.3000000000000007</v>
      </c>
      <c r="D21" s="370">
        <v>14</v>
      </c>
      <c r="E21" s="369">
        <v>3</v>
      </c>
      <c r="F21" s="371">
        <v>0</v>
      </c>
      <c r="G21" s="1">
        <f t="shared" si="0"/>
        <v>0.75801445266818901</v>
      </c>
      <c r="H21" s="1">
        <f>1.2*(3600*24/1000)</f>
        <v>103.68</v>
      </c>
      <c r="I21" s="372"/>
      <c r="J21" s="372"/>
      <c r="K21" s="41">
        <v>71.5</v>
      </c>
    </row>
    <row r="22" spans="1:11" x14ac:dyDescent="0.3">
      <c r="A22" s="1" t="s">
        <v>1042</v>
      </c>
      <c r="B22" s="382">
        <v>42024</v>
      </c>
      <c r="C22" s="369">
        <v>4.9000000000000004</v>
      </c>
      <c r="D22" s="370">
        <v>13.9</v>
      </c>
      <c r="E22" s="369">
        <v>6</v>
      </c>
      <c r="F22" s="371">
        <v>0</v>
      </c>
      <c r="G22" s="1">
        <f t="shared" si="0"/>
        <v>0.93541559507788385</v>
      </c>
      <c r="H22" s="1">
        <f>1*(3600*24/1000)</f>
        <v>86.4</v>
      </c>
      <c r="I22" s="372"/>
      <c r="J22" s="372"/>
      <c r="K22" s="41">
        <v>71.5</v>
      </c>
    </row>
    <row r="23" spans="1:11" x14ac:dyDescent="0.3">
      <c r="A23" s="1" t="s">
        <v>1042</v>
      </c>
      <c r="B23" s="382">
        <v>42025</v>
      </c>
      <c r="C23" s="369">
        <v>6.3</v>
      </c>
      <c r="D23" s="370">
        <v>12</v>
      </c>
      <c r="E23" s="369">
        <v>6</v>
      </c>
      <c r="F23" s="371">
        <v>12.8</v>
      </c>
      <c r="G23" s="1">
        <f t="shared" si="0"/>
        <v>0.93541559507788385</v>
      </c>
      <c r="H23" s="1">
        <f>1.3*(3600*24/1000)</f>
        <v>112.32000000000001</v>
      </c>
      <c r="I23" s="372"/>
      <c r="J23" s="372"/>
      <c r="K23" s="41">
        <v>94.5</v>
      </c>
    </row>
    <row r="24" spans="1:11" x14ac:dyDescent="0.3">
      <c r="A24" s="1" t="s">
        <v>1042</v>
      </c>
      <c r="B24" s="382">
        <v>42026</v>
      </c>
      <c r="C24" s="369">
        <v>7.1</v>
      </c>
      <c r="D24" s="370">
        <v>11.2</v>
      </c>
      <c r="E24" s="369">
        <v>6</v>
      </c>
      <c r="F24" s="371">
        <v>0.2</v>
      </c>
      <c r="G24" s="1">
        <f t="shared" si="0"/>
        <v>0.93541559507788385</v>
      </c>
      <c r="H24" s="1">
        <f>1*(3600*24/1000)</f>
        <v>86.4</v>
      </c>
      <c r="I24" s="372"/>
      <c r="J24" s="372"/>
      <c r="K24" s="41">
        <v>94</v>
      </c>
    </row>
    <row r="25" spans="1:11" x14ac:dyDescent="0.3">
      <c r="A25" s="1" t="s">
        <v>1042</v>
      </c>
      <c r="B25" s="382">
        <v>42027</v>
      </c>
      <c r="C25" s="369">
        <v>7.2</v>
      </c>
      <c r="D25" s="370">
        <v>12</v>
      </c>
      <c r="E25" s="369">
        <v>6</v>
      </c>
      <c r="F25" s="371">
        <v>0</v>
      </c>
      <c r="G25" s="1">
        <f t="shared" si="0"/>
        <v>0.93541559507788385</v>
      </c>
      <c r="H25" s="1">
        <f>1.1*(3600*24/1000)</f>
        <v>95.04000000000002</v>
      </c>
      <c r="I25" s="372"/>
      <c r="J25" s="372"/>
      <c r="K25" s="41">
        <v>94.5</v>
      </c>
    </row>
    <row r="26" spans="1:11" x14ac:dyDescent="0.3">
      <c r="A26" s="1" t="s">
        <v>1042</v>
      </c>
      <c r="B26" s="382">
        <v>42028</v>
      </c>
      <c r="C26" s="369">
        <v>4.5999999999999996</v>
      </c>
      <c r="D26" s="370">
        <v>13.1</v>
      </c>
      <c r="E26" s="369">
        <v>7.1</v>
      </c>
      <c r="F26" s="371">
        <v>0.4</v>
      </c>
      <c r="G26" s="1">
        <f t="shared" si="0"/>
        <v>1.0090889554747804</v>
      </c>
      <c r="H26" s="1">
        <f>1.2*(3600*24/1000)</f>
        <v>103.68</v>
      </c>
      <c r="I26" s="372"/>
      <c r="J26" s="372"/>
      <c r="K26" s="41">
        <v>90.5</v>
      </c>
    </row>
    <row r="27" spans="1:11" x14ac:dyDescent="0.3">
      <c r="A27" s="1" t="s">
        <v>1042</v>
      </c>
      <c r="B27" s="382">
        <v>42029</v>
      </c>
      <c r="C27" s="369">
        <v>12.6</v>
      </c>
      <c r="D27" s="370">
        <v>12</v>
      </c>
      <c r="E27" s="369">
        <v>4</v>
      </c>
      <c r="F27" s="371">
        <v>0.4</v>
      </c>
      <c r="G27" s="1">
        <f t="shared" si="0"/>
        <v>0.81352738957079329</v>
      </c>
      <c r="H27" s="1">
        <f>1.9*(3600*24/1000)</f>
        <v>164.16</v>
      </c>
      <c r="I27" s="372"/>
      <c r="J27" s="372"/>
      <c r="K27" s="41">
        <v>81</v>
      </c>
    </row>
    <row r="28" spans="1:11" x14ac:dyDescent="0.3">
      <c r="A28" s="1" t="s">
        <v>1042</v>
      </c>
      <c r="B28" s="382">
        <v>42030</v>
      </c>
      <c r="C28" s="369">
        <v>10.199999999999999</v>
      </c>
      <c r="D28" s="370">
        <v>12</v>
      </c>
      <c r="E28" s="369">
        <v>2</v>
      </c>
      <c r="F28" s="371">
        <v>0</v>
      </c>
      <c r="G28" s="1">
        <f t="shared" si="0"/>
        <v>0.70587248896856769</v>
      </c>
      <c r="H28" s="1">
        <f>2.1*(3600*24/1000)</f>
        <v>181.44000000000003</v>
      </c>
      <c r="I28" s="372"/>
      <c r="J28" s="372"/>
      <c r="K28" s="41">
        <v>83</v>
      </c>
    </row>
    <row r="29" spans="1:11" x14ac:dyDescent="0.3">
      <c r="A29" s="1" t="s">
        <v>1042</v>
      </c>
      <c r="B29" s="382">
        <v>42031</v>
      </c>
      <c r="C29" s="369">
        <v>4.0999999999999996</v>
      </c>
      <c r="D29" s="370">
        <v>13</v>
      </c>
      <c r="E29" s="369">
        <v>1</v>
      </c>
      <c r="F29" s="371">
        <v>1.4</v>
      </c>
      <c r="G29" s="1">
        <f t="shared" si="0"/>
        <v>0.65692419645928013</v>
      </c>
      <c r="H29" s="1">
        <f>0.9*(3600*24/1000)</f>
        <v>77.760000000000005</v>
      </c>
      <c r="I29" s="372"/>
      <c r="J29" s="372"/>
      <c r="K29" s="41">
        <v>90</v>
      </c>
    </row>
    <row r="30" spans="1:11" x14ac:dyDescent="0.3">
      <c r="A30" s="1" t="s">
        <v>1042</v>
      </c>
      <c r="B30" s="382">
        <v>42032</v>
      </c>
      <c r="C30" s="369">
        <v>12</v>
      </c>
      <c r="D30" s="370">
        <v>12</v>
      </c>
      <c r="E30" s="369">
        <v>3</v>
      </c>
      <c r="F30" s="371">
        <v>0.2</v>
      </c>
      <c r="G30" s="1">
        <f t="shared" si="0"/>
        <v>0.75801445266818901</v>
      </c>
      <c r="H30" s="1">
        <f>1.1*(3600*24/1000)</f>
        <v>95.04000000000002</v>
      </c>
      <c r="I30" s="372"/>
      <c r="J30" s="372"/>
      <c r="K30" s="41">
        <v>69.5</v>
      </c>
    </row>
    <row r="31" spans="1:11" x14ac:dyDescent="0.3">
      <c r="A31" s="1" t="s">
        <v>1042</v>
      </c>
      <c r="B31" s="382">
        <v>42033</v>
      </c>
      <c r="C31" s="369">
        <v>4.5</v>
      </c>
      <c r="D31" s="370">
        <v>13</v>
      </c>
      <c r="E31" s="369">
        <v>2.5</v>
      </c>
      <c r="F31" s="371">
        <v>0.6</v>
      </c>
      <c r="G31" s="1">
        <f t="shared" si="0"/>
        <v>0.73153336467415264</v>
      </c>
      <c r="H31" s="1">
        <f>2*(3600*24/1000)</f>
        <v>172.8</v>
      </c>
      <c r="I31" s="372"/>
      <c r="J31" s="372"/>
      <c r="K31" s="41">
        <v>95.5</v>
      </c>
    </row>
    <row r="32" spans="1:11" x14ac:dyDescent="0.3">
      <c r="A32" s="1" t="s">
        <v>1042</v>
      </c>
      <c r="B32" s="382">
        <v>42034</v>
      </c>
      <c r="C32" s="369">
        <v>4.5</v>
      </c>
      <c r="D32" s="370">
        <v>12.5</v>
      </c>
      <c r="E32" s="369">
        <v>5.0999999999999996</v>
      </c>
      <c r="F32" s="371">
        <v>3.8</v>
      </c>
      <c r="G32" s="1">
        <f t="shared" si="0"/>
        <v>0.87870648225166126</v>
      </c>
      <c r="H32" s="1">
        <f>2.3*(3600*24/1000)</f>
        <v>198.72</v>
      </c>
      <c r="I32" s="372"/>
      <c r="J32" s="372"/>
      <c r="K32" s="41">
        <v>78</v>
      </c>
    </row>
    <row r="33" spans="1:11" x14ac:dyDescent="0.3">
      <c r="A33" s="1" t="s">
        <v>1042</v>
      </c>
      <c r="B33" s="382">
        <v>42035</v>
      </c>
      <c r="C33" s="369">
        <v>4.5</v>
      </c>
      <c r="D33" s="370">
        <v>11</v>
      </c>
      <c r="E33" s="369">
        <v>7</v>
      </c>
      <c r="F33" s="371">
        <v>4</v>
      </c>
      <c r="G33" s="1">
        <f t="shared" si="0"/>
        <v>1.0021864739217894</v>
      </c>
      <c r="H33" s="1">
        <f>1*(3600*24/1000)</f>
        <v>86.4</v>
      </c>
      <c r="I33" s="372"/>
      <c r="J33" s="372"/>
      <c r="K33" s="41">
        <v>92.5</v>
      </c>
    </row>
    <row r="34" spans="1:11" x14ac:dyDescent="0.3">
      <c r="A34" s="1" t="s">
        <v>1042</v>
      </c>
      <c r="B34" s="382">
        <v>42036</v>
      </c>
      <c r="C34" s="369">
        <v>7.1</v>
      </c>
      <c r="D34" s="371">
        <v>10</v>
      </c>
      <c r="E34" s="371">
        <v>5</v>
      </c>
      <c r="F34" s="373">
        <v>4.8</v>
      </c>
      <c r="G34" s="1">
        <f t="shared" si="0"/>
        <v>0.87259658934786222</v>
      </c>
      <c r="H34" s="1">
        <f>2.1*(3600*24/1000)</f>
        <v>181.44000000000003</v>
      </c>
      <c r="I34" s="374"/>
      <c r="J34" s="374"/>
      <c r="K34" s="41">
        <v>84.5</v>
      </c>
    </row>
    <row r="35" spans="1:11" x14ac:dyDescent="0.3">
      <c r="A35" s="1" t="s">
        <v>1042</v>
      </c>
      <c r="B35" s="382">
        <v>42037</v>
      </c>
      <c r="C35" s="369">
        <v>7.5</v>
      </c>
      <c r="D35" s="371">
        <v>10.1</v>
      </c>
      <c r="E35" s="371">
        <v>5</v>
      </c>
      <c r="F35" s="373">
        <v>2</v>
      </c>
      <c r="G35" s="1">
        <f t="shared" si="0"/>
        <v>0.87259658934786222</v>
      </c>
      <c r="H35" s="1">
        <f>1.8*(3600*24/1000)</f>
        <v>155.52000000000001</v>
      </c>
      <c r="I35" s="374"/>
      <c r="J35" s="374"/>
      <c r="K35" s="41">
        <v>84.5</v>
      </c>
    </row>
    <row r="36" spans="1:11" x14ac:dyDescent="0.3">
      <c r="A36" s="1" t="s">
        <v>1042</v>
      </c>
      <c r="B36" s="382">
        <v>42038</v>
      </c>
      <c r="C36" s="369">
        <v>4.5</v>
      </c>
      <c r="D36" s="371">
        <v>11</v>
      </c>
      <c r="E36" s="371">
        <v>3</v>
      </c>
      <c r="F36" s="373">
        <v>12.8</v>
      </c>
      <c r="G36" s="1">
        <f t="shared" si="0"/>
        <v>0.75801445266818901</v>
      </c>
      <c r="H36" s="1">
        <f>2.1*(3600*24/1000)</f>
        <v>181.44000000000003</v>
      </c>
      <c r="I36" s="374"/>
      <c r="J36" s="374"/>
      <c r="K36" s="41">
        <v>96</v>
      </c>
    </row>
    <row r="37" spans="1:11" x14ac:dyDescent="0.3">
      <c r="A37" s="1" t="s">
        <v>1042</v>
      </c>
      <c r="B37" s="382">
        <v>42039</v>
      </c>
      <c r="C37" s="369">
        <v>4.5</v>
      </c>
      <c r="D37" s="371">
        <v>10</v>
      </c>
      <c r="E37" s="371">
        <v>5</v>
      </c>
      <c r="F37" s="373">
        <v>9.6</v>
      </c>
      <c r="G37" s="1">
        <f t="shared" si="0"/>
        <v>0.87259658934786222</v>
      </c>
      <c r="H37" s="1">
        <f>1.5*(3600*24/1000)</f>
        <v>129.60000000000002</v>
      </c>
      <c r="I37" s="374"/>
      <c r="J37" s="374"/>
      <c r="K37" s="41">
        <v>93</v>
      </c>
    </row>
    <row r="38" spans="1:11" x14ac:dyDescent="0.3">
      <c r="A38" s="1" t="s">
        <v>1042</v>
      </c>
      <c r="B38" s="382">
        <v>42040</v>
      </c>
      <c r="C38" s="369">
        <v>5.7</v>
      </c>
      <c r="D38" s="371">
        <v>11</v>
      </c>
      <c r="E38" s="371">
        <v>5</v>
      </c>
      <c r="F38" s="373">
        <v>8.8000000000000007</v>
      </c>
      <c r="G38" s="1">
        <f t="shared" si="0"/>
        <v>0.87259658934786222</v>
      </c>
      <c r="H38" s="1">
        <f>2.4*(3600*24/1000)</f>
        <v>207.36</v>
      </c>
      <c r="I38" s="374"/>
      <c r="J38" s="374"/>
      <c r="K38" s="41">
        <v>85</v>
      </c>
    </row>
    <row r="39" spans="1:11" x14ac:dyDescent="0.3">
      <c r="A39" s="1" t="s">
        <v>1042</v>
      </c>
      <c r="B39" s="382">
        <v>42041</v>
      </c>
      <c r="C39" s="369">
        <v>11.8</v>
      </c>
      <c r="D39" s="371">
        <v>9</v>
      </c>
      <c r="E39" s="371">
        <v>3</v>
      </c>
      <c r="F39" s="373">
        <v>6</v>
      </c>
      <c r="G39" s="1">
        <f t="shared" si="0"/>
        <v>0.75801445266818901</v>
      </c>
      <c r="H39" s="1">
        <f>2*(3600*24/1000)</f>
        <v>172.8</v>
      </c>
      <c r="I39" s="374"/>
      <c r="J39" s="374"/>
      <c r="K39" s="41">
        <v>100</v>
      </c>
    </row>
    <row r="40" spans="1:11" x14ac:dyDescent="0.3">
      <c r="A40" s="1" t="s">
        <v>1042</v>
      </c>
      <c r="B40" s="382">
        <v>42042</v>
      </c>
      <c r="C40" s="369">
        <v>7.9</v>
      </c>
      <c r="D40" s="371">
        <v>11.5</v>
      </c>
      <c r="E40" s="371">
        <v>3</v>
      </c>
      <c r="F40" s="373">
        <v>2.8</v>
      </c>
      <c r="G40" s="1">
        <f t="shared" si="0"/>
        <v>0.75801445266818901</v>
      </c>
      <c r="H40" s="1">
        <f>1.3*(3600*24/1000)</f>
        <v>112.32000000000001</v>
      </c>
      <c r="I40" s="374"/>
      <c r="J40" s="374"/>
      <c r="K40" s="41">
        <v>93</v>
      </c>
    </row>
    <row r="41" spans="1:11" x14ac:dyDescent="0.3">
      <c r="A41" s="1" t="s">
        <v>1042</v>
      </c>
      <c r="B41" s="382">
        <v>42043</v>
      </c>
      <c r="C41" s="369">
        <v>4.3</v>
      </c>
      <c r="D41" s="371">
        <v>9.1999999999999993</v>
      </c>
      <c r="E41" s="371">
        <v>2.7</v>
      </c>
      <c r="F41" s="373">
        <v>0.2</v>
      </c>
      <c r="G41" s="1">
        <f t="shared" si="0"/>
        <v>0.74202613073523482</v>
      </c>
      <c r="H41" s="1">
        <f>1.2*(3600*24/1000)</f>
        <v>103.68</v>
      </c>
      <c r="I41" s="374"/>
      <c r="J41" s="374"/>
      <c r="K41" s="41">
        <v>97.5</v>
      </c>
    </row>
    <row r="42" spans="1:11" x14ac:dyDescent="0.3">
      <c r="A42" s="1" t="s">
        <v>1042</v>
      </c>
      <c r="B42" s="382">
        <v>42044</v>
      </c>
      <c r="C42" s="369">
        <v>14.9</v>
      </c>
      <c r="D42" s="371">
        <v>11.1</v>
      </c>
      <c r="E42" s="371">
        <v>5</v>
      </c>
      <c r="F42" s="373">
        <v>0</v>
      </c>
      <c r="G42" s="1">
        <f t="shared" si="0"/>
        <v>0.87259658934786222</v>
      </c>
      <c r="H42" s="1">
        <f>2.7*(3600*24/1000)</f>
        <v>233.28000000000003</v>
      </c>
      <c r="I42" s="374"/>
      <c r="J42" s="374"/>
      <c r="K42" s="41">
        <v>63</v>
      </c>
    </row>
    <row r="43" spans="1:11" x14ac:dyDescent="0.3">
      <c r="A43" s="1" t="s">
        <v>1042</v>
      </c>
      <c r="B43" s="382">
        <v>42045</v>
      </c>
      <c r="C43" s="369">
        <v>14.3</v>
      </c>
      <c r="D43" s="371">
        <v>13</v>
      </c>
      <c r="E43" s="371">
        <v>3</v>
      </c>
      <c r="F43" s="373">
        <v>0</v>
      </c>
      <c r="G43" s="1">
        <f t="shared" si="0"/>
        <v>0.75801445266818901</v>
      </c>
      <c r="H43" s="1">
        <f>0.9*(3600*24/1000)</f>
        <v>77.760000000000005</v>
      </c>
      <c r="I43" s="374"/>
      <c r="J43" s="374"/>
      <c r="K43" s="41">
        <v>86</v>
      </c>
    </row>
    <row r="44" spans="1:11" x14ac:dyDescent="0.3">
      <c r="A44" s="1" t="s">
        <v>1042</v>
      </c>
      <c r="B44" s="382">
        <v>42046</v>
      </c>
      <c r="C44" s="369">
        <v>14.6</v>
      </c>
      <c r="D44" s="371">
        <v>14</v>
      </c>
      <c r="E44" s="371">
        <v>5</v>
      </c>
      <c r="F44" s="373">
        <v>0</v>
      </c>
      <c r="G44" s="1">
        <f t="shared" si="0"/>
        <v>0.87259658934786222</v>
      </c>
      <c r="H44" s="1">
        <f>1.1*(3600*24/1000)</f>
        <v>95.04000000000002</v>
      </c>
      <c r="I44" s="374"/>
      <c r="J44" s="374"/>
      <c r="K44" s="41">
        <v>99</v>
      </c>
    </row>
    <row r="45" spans="1:11" x14ac:dyDescent="0.3">
      <c r="A45" s="1" t="s">
        <v>1042</v>
      </c>
      <c r="B45" s="382">
        <v>42047</v>
      </c>
      <c r="C45" s="369">
        <v>13</v>
      </c>
      <c r="D45" s="371">
        <v>20</v>
      </c>
      <c r="E45" s="371">
        <v>5</v>
      </c>
      <c r="F45" s="373">
        <v>0.2</v>
      </c>
      <c r="G45" s="1">
        <f t="shared" si="0"/>
        <v>0.87259658934786222</v>
      </c>
      <c r="H45" s="1">
        <f>0.9*(3600*24/1000)</f>
        <v>77.760000000000005</v>
      </c>
      <c r="I45" s="374"/>
      <c r="J45" s="374"/>
      <c r="K45" s="41">
        <v>82</v>
      </c>
    </row>
    <row r="46" spans="1:11" x14ac:dyDescent="0.3">
      <c r="A46" s="1" t="s">
        <v>1042</v>
      </c>
      <c r="B46" s="382">
        <v>42048</v>
      </c>
      <c r="C46" s="369">
        <v>12.7</v>
      </c>
      <c r="D46" s="371">
        <v>14.5</v>
      </c>
      <c r="E46" s="371">
        <v>6</v>
      </c>
      <c r="F46" s="373">
        <v>0</v>
      </c>
      <c r="G46" s="1">
        <f t="shared" si="0"/>
        <v>0.93541559507788385</v>
      </c>
      <c r="H46" s="1">
        <f>0.9*(3600*24/1000)</f>
        <v>77.760000000000005</v>
      </c>
      <c r="I46" s="374"/>
      <c r="J46" s="374"/>
      <c r="K46" s="41">
        <v>83</v>
      </c>
    </row>
    <row r="47" spans="1:11" x14ac:dyDescent="0.3">
      <c r="A47" s="1" t="s">
        <v>1042</v>
      </c>
      <c r="B47" s="382">
        <v>42049</v>
      </c>
      <c r="C47" s="369">
        <v>8.6999999999999993</v>
      </c>
      <c r="D47" s="371">
        <v>13.5</v>
      </c>
      <c r="E47" s="371">
        <v>5</v>
      </c>
      <c r="F47" s="373">
        <v>0.8</v>
      </c>
      <c r="G47" s="1">
        <f t="shared" si="0"/>
        <v>0.87259658934786222</v>
      </c>
      <c r="H47" s="1">
        <f>1*(3600*24/1000)</f>
        <v>86.4</v>
      </c>
      <c r="I47" s="374"/>
      <c r="J47" s="374"/>
      <c r="K47" s="41">
        <v>88.5</v>
      </c>
    </row>
    <row r="48" spans="1:11" x14ac:dyDescent="0.3">
      <c r="A48" s="1" t="s">
        <v>1042</v>
      </c>
      <c r="B48" s="382">
        <v>42050</v>
      </c>
      <c r="C48" s="369">
        <v>5</v>
      </c>
      <c r="D48" s="371">
        <v>14</v>
      </c>
      <c r="E48" s="371">
        <v>1.9</v>
      </c>
      <c r="F48" s="373">
        <v>12.8</v>
      </c>
      <c r="G48" s="1">
        <f t="shared" si="0"/>
        <v>0.70083680221327738</v>
      </c>
      <c r="H48" s="1">
        <f>1*(3600*24/1000)</f>
        <v>86.4</v>
      </c>
      <c r="I48" s="374"/>
      <c r="J48" s="374"/>
      <c r="K48" s="41">
        <v>94.5</v>
      </c>
    </row>
    <row r="49" spans="1:11" x14ac:dyDescent="0.3">
      <c r="A49" s="1" t="s">
        <v>1042</v>
      </c>
      <c r="B49" s="382">
        <v>42051</v>
      </c>
      <c r="C49" s="369">
        <v>7.8</v>
      </c>
      <c r="D49" s="371">
        <v>13</v>
      </c>
      <c r="E49" s="371">
        <v>5.5</v>
      </c>
      <c r="F49" s="373">
        <v>0.4</v>
      </c>
      <c r="G49" s="1">
        <f t="shared" si="0"/>
        <v>0.90352494025987484</v>
      </c>
      <c r="H49" s="1">
        <f>0.8*(3600*24/1000)</f>
        <v>69.12</v>
      </c>
      <c r="I49" s="374"/>
      <c r="J49" s="374"/>
      <c r="K49" s="41">
        <v>91</v>
      </c>
    </row>
    <row r="50" spans="1:11" x14ac:dyDescent="0.3">
      <c r="A50" s="1" t="s">
        <v>1042</v>
      </c>
      <c r="B50" s="382">
        <v>42052</v>
      </c>
      <c r="C50" s="369">
        <v>10.9</v>
      </c>
      <c r="D50" s="371">
        <v>16</v>
      </c>
      <c r="E50" s="371">
        <v>5.5</v>
      </c>
      <c r="F50" s="373">
        <v>0</v>
      </c>
      <c r="G50" s="1">
        <f t="shared" si="0"/>
        <v>0.90352494025987484</v>
      </c>
      <c r="H50" s="1">
        <f>2.5*(3600*24/1000)</f>
        <v>216</v>
      </c>
      <c r="I50" s="374"/>
      <c r="J50" s="374"/>
      <c r="K50" s="41">
        <v>89.5</v>
      </c>
    </row>
    <row r="51" spans="1:11" x14ac:dyDescent="0.3">
      <c r="A51" s="1" t="s">
        <v>1042</v>
      </c>
      <c r="B51" s="382">
        <v>42053</v>
      </c>
      <c r="C51" s="369">
        <v>12.9</v>
      </c>
      <c r="D51" s="371">
        <v>14.5</v>
      </c>
      <c r="E51" s="371">
        <v>2.5</v>
      </c>
      <c r="F51" s="373">
        <v>0</v>
      </c>
      <c r="G51" s="1">
        <f t="shared" si="0"/>
        <v>0.73153336467415264</v>
      </c>
      <c r="H51" s="1">
        <f>3.1*(3600*24/1000)</f>
        <v>267.84000000000003</v>
      </c>
      <c r="I51" s="374"/>
      <c r="J51" s="374"/>
      <c r="K51" s="41">
        <v>83.5</v>
      </c>
    </row>
    <row r="52" spans="1:11" x14ac:dyDescent="0.3">
      <c r="A52" s="1" t="s">
        <v>1042</v>
      </c>
      <c r="B52" s="382">
        <v>42054</v>
      </c>
      <c r="C52" s="369">
        <v>14.5</v>
      </c>
      <c r="D52" s="371">
        <v>15</v>
      </c>
      <c r="E52" s="371">
        <v>4.9000000000000004</v>
      </c>
      <c r="F52" s="373">
        <v>0</v>
      </c>
      <c r="G52" s="1">
        <f t="shared" si="0"/>
        <v>0.86652418747176108</v>
      </c>
      <c r="H52" s="1">
        <f>0.9*(3600*24/1000)</f>
        <v>77.760000000000005</v>
      </c>
      <c r="I52" s="374"/>
      <c r="J52" s="374"/>
      <c r="K52" s="41">
        <v>76</v>
      </c>
    </row>
    <row r="53" spans="1:11" x14ac:dyDescent="0.3">
      <c r="A53" s="1" t="s">
        <v>1042</v>
      </c>
      <c r="B53" s="382">
        <v>42055</v>
      </c>
      <c r="C53" s="369">
        <v>12.8</v>
      </c>
      <c r="D53" s="371">
        <v>15</v>
      </c>
      <c r="E53" s="371">
        <v>4.9000000000000004</v>
      </c>
      <c r="F53" s="373">
        <v>0</v>
      </c>
      <c r="G53" s="1">
        <f t="shared" si="0"/>
        <v>0.86652418747176108</v>
      </c>
      <c r="H53" s="1">
        <f>1.1*(3600*24/1000)</f>
        <v>95.04000000000002</v>
      </c>
      <c r="I53" s="374"/>
      <c r="J53" s="374"/>
      <c r="K53" s="41">
        <v>83</v>
      </c>
    </row>
    <row r="54" spans="1:11" x14ac:dyDescent="0.3">
      <c r="A54" s="1" t="s">
        <v>1042</v>
      </c>
      <c r="B54" s="382">
        <v>42056</v>
      </c>
      <c r="C54" s="369">
        <v>5.4</v>
      </c>
      <c r="D54" s="371">
        <v>12</v>
      </c>
      <c r="E54" s="371">
        <v>6</v>
      </c>
      <c r="F54" s="373">
        <v>1.8</v>
      </c>
      <c r="G54" s="1">
        <f t="shared" si="0"/>
        <v>0.93541559507788385</v>
      </c>
      <c r="H54" s="1">
        <f>1.2*(3600*24/1000)</f>
        <v>103.68</v>
      </c>
      <c r="I54" s="374"/>
      <c r="J54" s="374"/>
      <c r="K54" s="41">
        <v>93</v>
      </c>
    </row>
    <row r="55" spans="1:11" x14ac:dyDescent="0.3">
      <c r="A55" s="1" t="s">
        <v>1042</v>
      </c>
      <c r="B55" s="382">
        <v>42057</v>
      </c>
      <c r="C55" s="369">
        <v>7.5</v>
      </c>
      <c r="D55" s="371">
        <v>12</v>
      </c>
      <c r="E55" s="371">
        <v>7</v>
      </c>
      <c r="F55" s="373">
        <v>5.8</v>
      </c>
      <c r="G55" s="1">
        <f t="shared" si="0"/>
        <v>1.0021864739217894</v>
      </c>
      <c r="H55" s="1">
        <f>0.9*(3600*24/1000)</f>
        <v>77.760000000000005</v>
      </c>
      <c r="I55" s="374"/>
      <c r="J55" s="374"/>
      <c r="K55" s="41">
        <v>98.5</v>
      </c>
    </row>
    <row r="56" spans="1:11" x14ac:dyDescent="0.3">
      <c r="A56" s="1" t="s">
        <v>1042</v>
      </c>
      <c r="B56" s="382">
        <v>42058</v>
      </c>
      <c r="C56" s="369">
        <v>9.9</v>
      </c>
      <c r="D56" s="371">
        <v>13</v>
      </c>
      <c r="E56" s="371">
        <v>8</v>
      </c>
      <c r="F56" s="373">
        <v>0.4</v>
      </c>
      <c r="G56" s="1">
        <f t="shared" si="0"/>
        <v>1.0731200926872433</v>
      </c>
      <c r="H56" s="1">
        <f>1.4*(3600*24/1000)</f>
        <v>120.96</v>
      </c>
      <c r="I56" s="374"/>
      <c r="J56" s="374"/>
      <c r="K56" s="41">
        <v>86.5</v>
      </c>
    </row>
    <row r="57" spans="1:11" x14ac:dyDescent="0.3">
      <c r="A57" s="1" t="s">
        <v>1042</v>
      </c>
      <c r="B57" s="382">
        <v>42059</v>
      </c>
      <c r="C57" s="369">
        <v>9.6999999999999993</v>
      </c>
      <c r="D57" s="371">
        <v>11.5</v>
      </c>
      <c r="E57" s="371">
        <v>5.0999999999999996</v>
      </c>
      <c r="F57" s="373">
        <v>13.8</v>
      </c>
      <c r="G57" s="1">
        <f t="shared" si="0"/>
        <v>0.87870648225166126</v>
      </c>
      <c r="H57" s="1">
        <f>2.4*(3600*24/1000)</f>
        <v>207.36</v>
      </c>
      <c r="I57" s="374"/>
      <c r="J57" s="374"/>
      <c r="K57" s="41">
        <v>87</v>
      </c>
    </row>
    <row r="58" spans="1:11" x14ac:dyDescent="0.3">
      <c r="A58" s="1" t="s">
        <v>1042</v>
      </c>
      <c r="B58" s="382">
        <v>42060</v>
      </c>
      <c r="C58" s="369">
        <v>5</v>
      </c>
      <c r="D58" s="371">
        <v>12.1</v>
      </c>
      <c r="E58" s="371">
        <v>6</v>
      </c>
      <c r="F58" s="373">
        <v>8</v>
      </c>
      <c r="G58" s="1">
        <f t="shared" si="0"/>
        <v>0.93541559507788385</v>
      </c>
      <c r="H58" s="1">
        <f>1.7*(3600*24/1000)</f>
        <v>146.88</v>
      </c>
      <c r="I58" s="374"/>
      <c r="J58" s="374"/>
      <c r="K58" s="41">
        <v>91.5</v>
      </c>
    </row>
    <row r="59" spans="1:11" x14ac:dyDescent="0.3">
      <c r="A59" s="1" t="s">
        <v>1042</v>
      </c>
      <c r="B59" s="382">
        <v>42061</v>
      </c>
      <c r="C59" s="369">
        <v>11.5</v>
      </c>
      <c r="D59" s="371">
        <v>14.5</v>
      </c>
      <c r="E59" s="371">
        <v>7</v>
      </c>
      <c r="F59" s="373">
        <v>0</v>
      </c>
      <c r="G59" s="1">
        <f t="shared" si="0"/>
        <v>1.0021864739217894</v>
      </c>
      <c r="H59" s="1">
        <f>1.1*(3600*24/1000)</f>
        <v>95.04000000000002</v>
      </c>
      <c r="I59" s="374"/>
      <c r="J59" s="374"/>
      <c r="K59" s="41">
        <v>94.5</v>
      </c>
    </row>
    <row r="60" spans="1:11" x14ac:dyDescent="0.3">
      <c r="A60" s="1" t="s">
        <v>1042</v>
      </c>
      <c r="B60" s="382">
        <v>42062</v>
      </c>
      <c r="C60" s="369">
        <v>10.4</v>
      </c>
      <c r="D60" s="371">
        <v>15.9</v>
      </c>
      <c r="E60" s="371">
        <v>5</v>
      </c>
      <c r="F60" s="373">
        <v>0</v>
      </c>
      <c r="G60" s="1">
        <f t="shared" si="0"/>
        <v>0.87259658934786222</v>
      </c>
      <c r="H60" s="1">
        <f>0.8*(3600*24/1000)</f>
        <v>69.12</v>
      </c>
      <c r="I60" s="374"/>
      <c r="J60" s="374"/>
      <c r="K60" s="41">
        <v>91</v>
      </c>
    </row>
    <row r="61" spans="1:11" x14ac:dyDescent="0.3">
      <c r="A61" s="1" t="s">
        <v>1042</v>
      </c>
      <c r="B61" s="382">
        <v>42063</v>
      </c>
      <c r="C61" s="369">
        <v>4.5</v>
      </c>
      <c r="D61" s="371">
        <v>11</v>
      </c>
      <c r="E61" s="371">
        <v>4.5</v>
      </c>
      <c r="F61" s="373">
        <v>0.6</v>
      </c>
      <c r="G61" s="1">
        <f t="shared" si="0"/>
        <v>0.84260555674484927</v>
      </c>
      <c r="H61" s="1">
        <f>1*(3600*24/1000)</f>
        <v>86.4</v>
      </c>
      <c r="I61" s="374"/>
      <c r="J61" s="374"/>
      <c r="K61" s="41">
        <v>96</v>
      </c>
    </row>
    <row r="62" spans="1:11" x14ac:dyDescent="0.3">
      <c r="A62" s="1" t="s">
        <v>1042</v>
      </c>
      <c r="B62" s="382">
        <v>42064</v>
      </c>
      <c r="C62" s="369">
        <v>11</v>
      </c>
      <c r="D62" s="371">
        <v>12</v>
      </c>
      <c r="E62" s="371">
        <v>3</v>
      </c>
      <c r="F62" s="373">
        <v>0.4</v>
      </c>
      <c r="G62" s="1">
        <f t="shared" si="0"/>
        <v>0.75801445266818901</v>
      </c>
      <c r="H62" s="1">
        <f>1.1*(3600*24/1000)</f>
        <v>95.04000000000002</v>
      </c>
      <c r="I62" s="374"/>
      <c r="J62" s="374"/>
      <c r="K62" s="41">
        <v>94.5</v>
      </c>
    </row>
    <row r="63" spans="1:11" x14ac:dyDescent="0.3">
      <c r="A63" s="1" t="s">
        <v>1042</v>
      </c>
      <c r="B63" s="382">
        <v>42065</v>
      </c>
      <c r="C63" s="369">
        <v>6</v>
      </c>
      <c r="D63" s="371">
        <v>15.1</v>
      </c>
      <c r="E63" s="371">
        <v>12</v>
      </c>
      <c r="F63" s="373">
        <v>0</v>
      </c>
      <c r="G63" s="1">
        <f t="shared" si="0"/>
        <v>1.4030231277532583</v>
      </c>
      <c r="H63" s="1">
        <f>1.2*(3600*24/1000)</f>
        <v>103.68</v>
      </c>
      <c r="I63" s="374"/>
      <c r="J63" s="374"/>
      <c r="K63" s="41">
        <v>100</v>
      </c>
    </row>
    <row r="64" spans="1:11" x14ac:dyDescent="0.3">
      <c r="A64" s="1" t="s">
        <v>1042</v>
      </c>
      <c r="B64" s="382">
        <v>42066</v>
      </c>
      <c r="C64" s="369">
        <v>15.9</v>
      </c>
      <c r="D64" s="371">
        <v>16</v>
      </c>
      <c r="E64" s="371">
        <v>9</v>
      </c>
      <c r="F64" s="373">
        <v>0</v>
      </c>
      <c r="G64" s="1">
        <f t="shared" si="0"/>
        <v>1.148436398239401</v>
      </c>
      <c r="H64" s="1">
        <f>1.2*(3600*24/1000)</f>
        <v>103.68</v>
      </c>
      <c r="I64" s="374"/>
      <c r="J64" s="374"/>
      <c r="K64" s="41">
        <v>86</v>
      </c>
    </row>
    <row r="65" spans="1:11" x14ac:dyDescent="0.3">
      <c r="A65" s="1" t="s">
        <v>1042</v>
      </c>
      <c r="B65" s="382">
        <v>42067</v>
      </c>
      <c r="C65" s="369">
        <v>10.8</v>
      </c>
      <c r="D65" s="371">
        <v>14.1</v>
      </c>
      <c r="E65" s="371">
        <v>7.5</v>
      </c>
      <c r="F65" s="373">
        <v>14.8</v>
      </c>
      <c r="G65" s="1">
        <f t="shared" si="0"/>
        <v>1.0371194102680934</v>
      </c>
      <c r="H65" s="1">
        <f>1.1*(3600*24/1000)</f>
        <v>95.04000000000002</v>
      </c>
      <c r="I65" s="374"/>
      <c r="J65" s="374"/>
      <c r="K65" s="41">
        <v>100</v>
      </c>
    </row>
    <row r="66" spans="1:11" x14ac:dyDescent="0.3">
      <c r="A66" s="1" t="s">
        <v>1042</v>
      </c>
      <c r="B66" s="382">
        <v>42068</v>
      </c>
      <c r="C66" s="369">
        <v>7.2</v>
      </c>
      <c r="D66" s="371">
        <v>11</v>
      </c>
      <c r="E66" s="371">
        <v>6</v>
      </c>
      <c r="F66" s="373">
        <v>2.2000000000000002</v>
      </c>
      <c r="G66" s="1">
        <f t="shared" si="0"/>
        <v>0.93541559507788385</v>
      </c>
      <c r="H66" s="1">
        <f>2.1*(3600*24/1000)</f>
        <v>181.44000000000003</v>
      </c>
      <c r="I66" s="374"/>
      <c r="J66" s="374"/>
      <c r="K66" s="41">
        <v>69</v>
      </c>
    </row>
    <row r="67" spans="1:11" x14ac:dyDescent="0.3">
      <c r="A67" s="1" t="s">
        <v>1042</v>
      </c>
      <c r="B67" s="382">
        <v>42069</v>
      </c>
      <c r="C67" s="369">
        <v>15.7</v>
      </c>
      <c r="D67" s="371">
        <v>12.5</v>
      </c>
      <c r="E67" s="371">
        <v>7</v>
      </c>
      <c r="F67" s="373">
        <v>0</v>
      </c>
      <c r="G67" s="1">
        <f t="shared" si="0"/>
        <v>1.0021864739217894</v>
      </c>
      <c r="H67" s="1">
        <f>2.7*(3600*24/1000)</f>
        <v>233.28000000000003</v>
      </c>
      <c r="I67" s="374"/>
      <c r="J67" s="374"/>
      <c r="K67" s="41">
        <v>54.5</v>
      </c>
    </row>
    <row r="68" spans="1:11" x14ac:dyDescent="0.3">
      <c r="A68" s="1" t="s">
        <v>1042</v>
      </c>
      <c r="B68" s="382">
        <v>42070</v>
      </c>
      <c r="C68" s="369">
        <v>19.600000000000001</v>
      </c>
      <c r="D68" s="371">
        <v>14</v>
      </c>
      <c r="E68" s="371">
        <v>7</v>
      </c>
      <c r="F68" s="373">
        <v>0</v>
      </c>
      <c r="G68" s="1">
        <f t="shared" ref="G68:G131" si="1">0.611*EXP((17.27*E68)/(E68+237.3))</f>
        <v>1.0021864739217894</v>
      </c>
      <c r="H68" s="1">
        <f>1.7*(3600*24/1000)</f>
        <v>146.88</v>
      </c>
      <c r="I68" s="374"/>
      <c r="J68" s="374"/>
      <c r="K68" s="41">
        <v>59.5</v>
      </c>
    </row>
    <row r="69" spans="1:11" x14ac:dyDescent="0.3">
      <c r="A69" s="1" t="s">
        <v>1042</v>
      </c>
      <c r="B69" s="382">
        <v>42071</v>
      </c>
      <c r="C69" s="369">
        <v>18.2</v>
      </c>
      <c r="D69" s="371">
        <v>13</v>
      </c>
      <c r="E69" s="371">
        <v>4</v>
      </c>
      <c r="F69" s="373">
        <v>0</v>
      </c>
      <c r="G69" s="1">
        <f t="shared" si="1"/>
        <v>0.81352738957079329</v>
      </c>
      <c r="H69" s="1">
        <f>2.1*(3600*24/1000)</f>
        <v>181.44000000000003</v>
      </c>
      <c r="I69" s="374"/>
      <c r="J69" s="374"/>
      <c r="K69" s="41">
        <v>74</v>
      </c>
    </row>
    <row r="70" spans="1:11" x14ac:dyDescent="0.3">
      <c r="A70" s="1" t="s">
        <v>1042</v>
      </c>
      <c r="B70" s="382">
        <v>42072</v>
      </c>
      <c r="C70" s="369">
        <v>8.1999999999999993</v>
      </c>
      <c r="D70" s="371">
        <v>13</v>
      </c>
      <c r="E70" s="371">
        <v>2.5</v>
      </c>
      <c r="F70" s="373">
        <v>0</v>
      </c>
      <c r="G70" s="1">
        <f t="shared" si="1"/>
        <v>0.73153336467415264</v>
      </c>
      <c r="H70" s="1">
        <f>1.3*(3600*24/1000)</f>
        <v>112.32000000000001</v>
      </c>
      <c r="I70" s="374"/>
      <c r="J70" s="374"/>
      <c r="K70" s="41">
        <v>81</v>
      </c>
    </row>
    <row r="71" spans="1:11" x14ac:dyDescent="0.3">
      <c r="A71" s="1" t="s">
        <v>1042</v>
      </c>
      <c r="B71" s="382">
        <v>42073</v>
      </c>
      <c r="C71" s="369">
        <v>19.2</v>
      </c>
      <c r="D71" s="371">
        <v>13.5</v>
      </c>
      <c r="E71" s="371">
        <v>2.5</v>
      </c>
      <c r="F71" s="373">
        <v>0.2</v>
      </c>
      <c r="G71" s="1">
        <f t="shared" si="1"/>
        <v>0.73153336467415264</v>
      </c>
      <c r="H71" s="1">
        <f>1.1*(3600*24/1000)</f>
        <v>95.04000000000002</v>
      </c>
      <c r="I71" s="374"/>
      <c r="J71" s="374"/>
      <c r="K71" s="41">
        <v>92</v>
      </c>
    </row>
    <row r="72" spans="1:11" x14ac:dyDescent="0.3">
      <c r="A72" s="1" t="s">
        <v>1042</v>
      </c>
      <c r="B72" s="382">
        <v>42074</v>
      </c>
      <c r="C72" s="369">
        <v>14.7</v>
      </c>
      <c r="D72" s="371">
        <v>15</v>
      </c>
      <c r="E72" s="371">
        <v>5.5</v>
      </c>
      <c r="F72" s="373">
        <v>0.4</v>
      </c>
      <c r="G72" s="1">
        <f t="shared" si="1"/>
        <v>0.90352494025987484</v>
      </c>
      <c r="H72" s="1">
        <f>1.1*(3600*24/1000)</f>
        <v>95.04000000000002</v>
      </c>
      <c r="I72" s="374"/>
      <c r="J72" s="374"/>
      <c r="K72" s="41">
        <v>97</v>
      </c>
    </row>
    <row r="73" spans="1:11" x14ac:dyDescent="0.3">
      <c r="A73" s="1" t="s">
        <v>1042</v>
      </c>
      <c r="B73" s="382">
        <v>42075</v>
      </c>
      <c r="C73" s="369">
        <v>19.600000000000001</v>
      </c>
      <c r="D73" s="371">
        <v>16</v>
      </c>
      <c r="E73" s="371">
        <v>4</v>
      </c>
      <c r="F73" s="373">
        <v>0.4</v>
      </c>
      <c r="G73" s="1">
        <f t="shared" si="1"/>
        <v>0.81352738957079329</v>
      </c>
      <c r="H73" s="1">
        <f>2.4*(3600*24/1000)</f>
        <v>207.36</v>
      </c>
      <c r="I73" s="374"/>
      <c r="J73" s="374"/>
      <c r="K73" s="41">
        <v>64.5</v>
      </c>
    </row>
    <row r="74" spans="1:11" x14ac:dyDescent="0.3">
      <c r="A74" s="1" t="s">
        <v>1042</v>
      </c>
      <c r="B74" s="382">
        <v>42076</v>
      </c>
      <c r="C74" s="369">
        <v>19.100000000000001</v>
      </c>
      <c r="D74" s="371">
        <v>14.5</v>
      </c>
      <c r="E74" s="371">
        <v>2</v>
      </c>
      <c r="F74" s="373">
        <v>0.6</v>
      </c>
      <c r="G74" s="1">
        <f t="shared" si="1"/>
        <v>0.70587248896856769</v>
      </c>
      <c r="H74" s="1">
        <f>1.3*(3600*24/1000)</f>
        <v>112.32000000000001</v>
      </c>
      <c r="I74" s="374"/>
      <c r="J74" s="374"/>
      <c r="K74" s="41">
        <v>77.5</v>
      </c>
    </row>
    <row r="75" spans="1:11" x14ac:dyDescent="0.3">
      <c r="A75" s="1" t="s">
        <v>1042</v>
      </c>
      <c r="B75" s="382">
        <v>42077</v>
      </c>
      <c r="C75" s="369">
        <v>12.1</v>
      </c>
      <c r="D75" s="371">
        <v>16</v>
      </c>
      <c r="E75" s="371">
        <v>8</v>
      </c>
      <c r="F75" s="373">
        <v>3.6</v>
      </c>
      <c r="G75" s="1">
        <f t="shared" si="1"/>
        <v>1.0731200926872433</v>
      </c>
      <c r="H75" s="1">
        <f>0.9*(3600*24/1000)</f>
        <v>77.760000000000005</v>
      </c>
      <c r="I75" s="374"/>
      <c r="J75" s="374"/>
      <c r="K75" s="41">
        <v>92</v>
      </c>
    </row>
    <row r="76" spans="1:11" x14ac:dyDescent="0.3">
      <c r="A76" s="1" t="s">
        <v>1042</v>
      </c>
      <c r="B76" s="382">
        <v>42078</v>
      </c>
      <c r="C76" s="369">
        <v>10</v>
      </c>
      <c r="D76" s="371">
        <v>13</v>
      </c>
      <c r="E76" s="371">
        <v>7.5</v>
      </c>
      <c r="F76" s="373">
        <v>5.8</v>
      </c>
      <c r="G76" s="1">
        <f t="shared" si="1"/>
        <v>1.0371194102680934</v>
      </c>
      <c r="H76" s="1">
        <f>2.2*(3600*24/1000)</f>
        <v>190.08000000000004</v>
      </c>
      <c r="I76" s="374"/>
      <c r="J76" s="374"/>
      <c r="K76" s="41">
        <v>96</v>
      </c>
    </row>
    <row r="77" spans="1:11" x14ac:dyDescent="0.3">
      <c r="A77" s="1" t="s">
        <v>1042</v>
      </c>
      <c r="B77" s="382">
        <v>42079</v>
      </c>
      <c r="C77" s="369">
        <v>7.6</v>
      </c>
      <c r="D77" s="371">
        <v>12</v>
      </c>
      <c r="E77" s="371">
        <v>7.5</v>
      </c>
      <c r="F77" s="373">
        <v>5.2</v>
      </c>
      <c r="G77" s="1">
        <f t="shared" si="1"/>
        <v>1.0371194102680934</v>
      </c>
      <c r="H77" s="1">
        <f>1.7*(3600*24/1000)</f>
        <v>146.88</v>
      </c>
      <c r="I77" s="374"/>
      <c r="J77" s="374"/>
      <c r="K77" s="41">
        <v>100</v>
      </c>
    </row>
    <row r="78" spans="1:11" x14ac:dyDescent="0.3">
      <c r="A78" s="1" t="s">
        <v>1042</v>
      </c>
      <c r="B78" s="382">
        <v>42080</v>
      </c>
      <c r="C78" s="369">
        <v>10.6</v>
      </c>
      <c r="D78" s="371">
        <v>15</v>
      </c>
      <c r="E78" s="371">
        <v>7.5</v>
      </c>
      <c r="F78" s="373">
        <v>0.2</v>
      </c>
      <c r="G78" s="1">
        <f t="shared" si="1"/>
        <v>1.0371194102680934</v>
      </c>
      <c r="H78" s="1">
        <f>0.9*(3600*24/1000)</f>
        <v>77.760000000000005</v>
      </c>
      <c r="I78" s="374"/>
      <c r="J78" s="374"/>
      <c r="K78" s="41">
        <v>100</v>
      </c>
    </row>
    <row r="79" spans="1:11" x14ac:dyDescent="0.3">
      <c r="A79" s="1" t="s">
        <v>1042</v>
      </c>
      <c r="B79" s="382">
        <v>42081</v>
      </c>
      <c r="C79" s="369">
        <v>14.6</v>
      </c>
      <c r="D79" s="371">
        <v>16</v>
      </c>
      <c r="E79" s="371">
        <v>7.5</v>
      </c>
      <c r="F79" s="373">
        <v>0</v>
      </c>
      <c r="G79" s="1">
        <f t="shared" si="1"/>
        <v>1.0371194102680934</v>
      </c>
      <c r="H79" s="1">
        <f>1*(3600*24/1000)</f>
        <v>86.4</v>
      </c>
      <c r="I79" s="374"/>
      <c r="J79" s="374"/>
      <c r="K79" s="41">
        <v>100</v>
      </c>
    </row>
    <row r="80" spans="1:11" x14ac:dyDescent="0.3">
      <c r="A80" s="1" t="s">
        <v>1042</v>
      </c>
      <c r="B80" s="382">
        <v>42082</v>
      </c>
      <c r="C80" s="369">
        <v>15.6</v>
      </c>
      <c r="D80" s="371">
        <v>20</v>
      </c>
      <c r="E80" s="371">
        <v>7</v>
      </c>
      <c r="F80" s="373">
        <v>0</v>
      </c>
      <c r="G80" s="1">
        <f t="shared" si="1"/>
        <v>1.0021864739217894</v>
      </c>
      <c r="H80" s="1">
        <f>2.1*(3600*24/1000)</f>
        <v>181.44000000000003</v>
      </c>
      <c r="I80" s="374"/>
      <c r="J80" s="374"/>
      <c r="K80" s="41">
        <v>83</v>
      </c>
    </row>
    <row r="81" spans="1:11" x14ac:dyDescent="0.3">
      <c r="A81" s="1" t="s">
        <v>1042</v>
      </c>
      <c r="B81" s="382">
        <v>42083</v>
      </c>
      <c r="C81" s="369">
        <v>14.6</v>
      </c>
      <c r="D81" s="371">
        <v>19</v>
      </c>
      <c r="E81" s="371">
        <v>7.5</v>
      </c>
      <c r="F81" s="373">
        <v>0</v>
      </c>
      <c r="G81" s="1">
        <f t="shared" si="1"/>
        <v>1.0371194102680934</v>
      </c>
      <c r="H81" s="1">
        <f>2.6*(3600*24/1000)</f>
        <v>224.64000000000001</v>
      </c>
      <c r="I81" s="374"/>
      <c r="J81" s="374"/>
      <c r="K81" s="41">
        <v>79.5</v>
      </c>
    </row>
    <row r="82" spans="1:11" x14ac:dyDescent="0.3">
      <c r="A82" s="1" t="s">
        <v>1042</v>
      </c>
      <c r="B82" s="382">
        <v>42084</v>
      </c>
      <c r="C82" s="369">
        <v>9.1999999999999993</v>
      </c>
      <c r="D82" s="371">
        <v>17</v>
      </c>
      <c r="E82" s="371">
        <v>10.5</v>
      </c>
      <c r="F82" s="373">
        <v>0.8</v>
      </c>
      <c r="G82" s="1">
        <f t="shared" si="1"/>
        <v>1.2701326466613394</v>
      </c>
      <c r="H82" s="1">
        <f>2.3*(3600*24/1000)</f>
        <v>198.72</v>
      </c>
      <c r="I82" s="374"/>
      <c r="J82" s="374"/>
      <c r="K82" s="41">
        <v>87</v>
      </c>
    </row>
    <row r="83" spans="1:11" x14ac:dyDescent="0.3">
      <c r="A83" s="1" t="s">
        <v>1042</v>
      </c>
      <c r="B83" s="382">
        <v>42085</v>
      </c>
      <c r="C83" s="369">
        <v>12.4</v>
      </c>
      <c r="D83" s="371">
        <v>15</v>
      </c>
      <c r="E83" s="371">
        <v>11.5</v>
      </c>
      <c r="F83" s="373">
        <v>0</v>
      </c>
      <c r="G83" s="1">
        <f t="shared" si="1"/>
        <v>1.3574301110209714</v>
      </c>
      <c r="H83" s="1">
        <f>1.9*(3600*24/1000)</f>
        <v>164.16</v>
      </c>
      <c r="I83" s="374"/>
      <c r="J83" s="374"/>
      <c r="K83" s="41">
        <v>100</v>
      </c>
    </row>
    <row r="84" spans="1:11" x14ac:dyDescent="0.3">
      <c r="A84" s="1" t="s">
        <v>1042</v>
      </c>
      <c r="B84" s="382">
        <v>42086</v>
      </c>
      <c r="C84" s="369">
        <v>13.7</v>
      </c>
      <c r="D84" s="371">
        <v>11</v>
      </c>
      <c r="E84" s="371">
        <v>6.5</v>
      </c>
      <c r="F84" s="373">
        <v>0</v>
      </c>
      <c r="G84" s="1">
        <f t="shared" si="1"/>
        <v>0.96829408068935052</v>
      </c>
      <c r="H84" s="1">
        <f>1.5*(3600*24/1000)</f>
        <v>129.60000000000002</v>
      </c>
      <c r="I84" s="374"/>
      <c r="J84" s="374"/>
      <c r="K84" s="41">
        <v>89.5</v>
      </c>
    </row>
    <row r="85" spans="1:11" x14ac:dyDescent="0.3">
      <c r="A85" s="1" t="s">
        <v>1042</v>
      </c>
      <c r="B85" s="382">
        <v>42087</v>
      </c>
      <c r="C85" s="369">
        <v>6.8</v>
      </c>
      <c r="D85" s="371">
        <v>18</v>
      </c>
      <c r="E85" s="371">
        <v>6.5</v>
      </c>
      <c r="F85" s="373">
        <v>1</v>
      </c>
      <c r="G85" s="1">
        <f t="shared" si="1"/>
        <v>0.96829408068935052</v>
      </c>
      <c r="H85" s="1">
        <f>3.3*(3600*24/1000)</f>
        <v>285.12</v>
      </c>
      <c r="I85" s="374"/>
      <c r="J85" s="374"/>
      <c r="K85" s="41">
        <v>88</v>
      </c>
    </row>
    <row r="86" spans="1:11" x14ac:dyDescent="0.3">
      <c r="A86" s="1" t="s">
        <v>1042</v>
      </c>
      <c r="B86" s="382">
        <v>42088</v>
      </c>
      <c r="C86" s="369">
        <v>7.4</v>
      </c>
      <c r="D86" s="371">
        <v>13</v>
      </c>
      <c r="E86" s="371">
        <v>11</v>
      </c>
      <c r="F86" s="373">
        <v>14.2</v>
      </c>
      <c r="G86" s="1">
        <f t="shared" si="1"/>
        <v>1.313143973467028</v>
      </c>
      <c r="H86" s="1">
        <f>1.6*(3600*24/1000)</f>
        <v>138.24</v>
      </c>
      <c r="I86" s="374"/>
      <c r="J86" s="374"/>
      <c r="K86" s="41">
        <v>100</v>
      </c>
    </row>
    <row r="87" spans="1:11" x14ac:dyDescent="0.3">
      <c r="A87" s="1" t="s">
        <v>1042</v>
      </c>
      <c r="B87" s="382">
        <v>42089</v>
      </c>
      <c r="C87" s="369">
        <v>10.199999999999999</v>
      </c>
      <c r="D87" s="371">
        <v>12</v>
      </c>
      <c r="E87" s="371">
        <v>9.1</v>
      </c>
      <c r="F87" s="373">
        <v>0.2</v>
      </c>
      <c r="G87" s="1">
        <f t="shared" si="1"/>
        <v>1.156217822409108</v>
      </c>
      <c r="H87" s="1">
        <f>1.4*(3600*24/1000)</f>
        <v>120.96</v>
      </c>
      <c r="I87" s="374"/>
      <c r="J87" s="374"/>
      <c r="K87" s="41">
        <v>100</v>
      </c>
    </row>
    <row r="88" spans="1:11" x14ac:dyDescent="0.3">
      <c r="A88" s="1" t="s">
        <v>1042</v>
      </c>
      <c r="B88" s="382">
        <v>42090</v>
      </c>
      <c r="C88" s="369">
        <v>9.8000000000000007</v>
      </c>
      <c r="D88" s="371">
        <v>14.9</v>
      </c>
      <c r="E88" s="371">
        <v>8.5</v>
      </c>
      <c r="F88" s="373">
        <v>0.2</v>
      </c>
      <c r="G88" s="1">
        <f t="shared" si="1"/>
        <v>1.110216300480029</v>
      </c>
      <c r="H88" s="1">
        <f>1.7*(3600*24/1000)</f>
        <v>146.88</v>
      </c>
      <c r="I88" s="374"/>
      <c r="J88" s="374"/>
      <c r="K88" s="41">
        <v>99</v>
      </c>
    </row>
    <row r="89" spans="1:11" x14ac:dyDescent="0.3">
      <c r="A89" s="1" t="s">
        <v>1042</v>
      </c>
      <c r="B89" s="382">
        <v>42091</v>
      </c>
      <c r="C89" s="369">
        <v>22.7</v>
      </c>
      <c r="D89" s="371">
        <v>16.5</v>
      </c>
      <c r="E89" s="371">
        <v>6</v>
      </c>
      <c r="F89" s="373">
        <v>0</v>
      </c>
      <c r="G89" s="1">
        <f t="shared" si="1"/>
        <v>0.93541559507788385</v>
      </c>
      <c r="H89" s="1">
        <f>1.2*(3600*24/1000)</f>
        <v>103.68</v>
      </c>
      <c r="I89" s="374"/>
      <c r="J89" s="374"/>
      <c r="K89" s="41">
        <v>86</v>
      </c>
    </row>
    <row r="90" spans="1:11" x14ac:dyDescent="0.3">
      <c r="A90" s="1" t="s">
        <v>1042</v>
      </c>
      <c r="B90" s="382">
        <v>42092</v>
      </c>
      <c r="C90" s="369">
        <v>10.5</v>
      </c>
      <c r="D90" s="371">
        <v>15.5</v>
      </c>
      <c r="E90" s="371">
        <v>7.5</v>
      </c>
      <c r="F90" s="373">
        <v>0</v>
      </c>
      <c r="G90" s="1">
        <f t="shared" si="1"/>
        <v>1.0371194102680934</v>
      </c>
      <c r="H90" s="1">
        <f>1.3*(3600*24/1000)</f>
        <v>112.32000000000001</v>
      </c>
      <c r="I90" s="374"/>
      <c r="J90" s="374"/>
      <c r="K90" s="41">
        <v>100</v>
      </c>
    </row>
    <row r="91" spans="1:11" x14ac:dyDescent="0.3">
      <c r="A91" s="1" t="s">
        <v>1042</v>
      </c>
      <c r="B91" s="382">
        <v>42093</v>
      </c>
      <c r="C91" s="369">
        <v>16</v>
      </c>
      <c r="D91" s="371">
        <v>16.899999999999999</v>
      </c>
      <c r="E91" s="371">
        <v>12.5</v>
      </c>
      <c r="F91" s="373">
        <v>0</v>
      </c>
      <c r="G91" s="1">
        <f t="shared" si="1"/>
        <v>1.4499557420926388</v>
      </c>
      <c r="H91" s="1">
        <f>2*(3600*24/1000)</f>
        <v>172.8</v>
      </c>
      <c r="I91" s="374"/>
      <c r="J91" s="374"/>
      <c r="K91" s="41">
        <v>91.5</v>
      </c>
    </row>
    <row r="92" spans="1:11" x14ac:dyDescent="0.3">
      <c r="A92" s="1" t="s">
        <v>1042</v>
      </c>
      <c r="B92" s="382">
        <v>42094</v>
      </c>
      <c r="C92" s="369">
        <v>22.2</v>
      </c>
      <c r="D92" s="373">
        <v>19</v>
      </c>
      <c r="E92" s="373">
        <v>11</v>
      </c>
      <c r="F92" s="373">
        <v>0</v>
      </c>
      <c r="G92" s="1">
        <f t="shared" si="1"/>
        <v>1.313143973467028</v>
      </c>
      <c r="H92" s="1">
        <f>1.6*(3600*24/1000)</f>
        <v>138.24</v>
      </c>
      <c r="I92" s="374"/>
      <c r="J92" s="374"/>
      <c r="K92" s="41">
        <v>92</v>
      </c>
    </row>
    <row r="93" spans="1:11" x14ac:dyDescent="0.3">
      <c r="A93" s="1" t="s">
        <v>1042</v>
      </c>
      <c r="B93" s="382">
        <v>42095</v>
      </c>
      <c r="C93" s="369">
        <v>20.100000000000001</v>
      </c>
      <c r="D93" s="373">
        <v>14.5</v>
      </c>
      <c r="E93" s="373">
        <v>10</v>
      </c>
      <c r="F93" s="373">
        <v>0</v>
      </c>
      <c r="G93" s="1">
        <f t="shared" si="1"/>
        <v>1.2283647027117881</v>
      </c>
      <c r="H93" s="1">
        <f>1.8*(3600*24/1000)</f>
        <v>155.52000000000001</v>
      </c>
      <c r="I93" s="374"/>
      <c r="J93" s="374"/>
      <c r="K93" s="41">
        <v>89</v>
      </c>
    </row>
    <row r="94" spans="1:11" x14ac:dyDescent="0.3">
      <c r="A94" s="1" t="s">
        <v>1042</v>
      </c>
      <c r="B94" s="382">
        <v>42096</v>
      </c>
      <c r="C94" s="369">
        <v>17.399999999999999</v>
      </c>
      <c r="D94" s="373">
        <v>15.1</v>
      </c>
      <c r="E94" s="373">
        <v>6</v>
      </c>
      <c r="F94" s="373">
        <v>0</v>
      </c>
      <c r="G94" s="1">
        <f t="shared" si="1"/>
        <v>0.93541559507788385</v>
      </c>
      <c r="H94" s="1">
        <f>1.4*(3600*24/1000)</f>
        <v>120.96</v>
      </c>
      <c r="I94" s="374"/>
      <c r="J94" s="374"/>
      <c r="K94" s="41">
        <v>90</v>
      </c>
    </row>
    <row r="95" spans="1:11" x14ac:dyDescent="0.3">
      <c r="A95" s="1" t="s">
        <v>1042</v>
      </c>
      <c r="B95" s="382">
        <v>42097</v>
      </c>
      <c r="C95" s="369">
        <v>13.7</v>
      </c>
      <c r="D95" s="373">
        <v>18</v>
      </c>
      <c r="E95" s="373">
        <v>11</v>
      </c>
      <c r="F95" s="373">
        <v>0</v>
      </c>
      <c r="G95" s="1">
        <f t="shared" si="1"/>
        <v>1.313143973467028</v>
      </c>
      <c r="H95" s="1">
        <f>1.5*(3600*24/1000)</f>
        <v>129.60000000000002</v>
      </c>
      <c r="I95" s="374"/>
      <c r="J95" s="374"/>
      <c r="K95" s="41">
        <v>90</v>
      </c>
    </row>
    <row r="96" spans="1:11" x14ac:dyDescent="0.3">
      <c r="A96" s="1" t="s">
        <v>1042</v>
      </c>
      <c r="B96" s="382">
        <v>42098</v>
      </c>
      <c r="C96" s="369">
        <v>13</v>
      </c>
      <c r="D96" s="373">
        <v>16.5</v>
      </c>
      <c r="E96" s="373">
        <v>9.5</v>
      </c>
      <c r="F96" s="373">
        <v>0</v>
      </c>
      <c r="G96" s="1">
        <f t="shared" si="1"/>
        <v>1.1878093448750482</v>
      </c>
      <c r="H96" s="1">
        <f>1.1*(3600*24/1000)</f>
        <v>95.04000000000002</v>
      </c>
      <c r="I96" s="374"/>
      <c r="J96" s="374"/>
      <c r="K96" s="41">
        <v>94.5</v>
      </c>
    </row>
    <row r="97" spans="1:11" x14ac:dyDescent="0.3">
      <c r="A97" s="1" t="s">
        <v>1042</v>
      </c>
      <c r="B97" s="382">
        <v>42099</v>
      </c>
      <c r="C97" s="369">
        <v>12.2</v>
      </c>
      <c r="D97" s="373">
        <v>12</v>
      </c>
      <c r="E97" s="373">
        <v>7</v>
      </c>
      <c r="F97" s="373">
        <v>13.6</v>
      </c>
      <c r="G97" s="1">
        <f t="shared" si="1"/>
        <v>1.0021864739217894</v>
      </c>
      <c r="H97" s="1">
        <f>1.8*(3600*24/1000)</f>
        <v>155.52000000000001</v>
      </c>
      <c r="I97" s="374"/>
      <c r="J97" s="374"/>
      <c r="K97" s="41">
        <v>100</v>
      </c>
    </row>
    <row r="98" spans="1:11" x14ac:dyDescent="0.3">
      <c r="A98" s="1" t="s">
        <v>1042</v>
      </c>
      <c r="B98" s="382">
        <v>42100</v>
      </c>
      <c r="C98" s="369">
        <v>24.5</v>
      </c>
      <c r="D98" s="373">
        <v>14</v>
      </c>
      <c r="E98" s="373">
        <v>5</v>
      </c>
      <c r="F98" s="373">
        <v>0.2</v>
      </c>
      <c r="G98" s="1">
        <f t="shared" si="1"/>
        <v>0.87259658934786222</v>
      </c>
      <c r="H98" s="1">
        <f>1.4*(3600*24/1000)</f>
        <v>120.96</v>
      </c>
      <c r="I98" s="374"/>
      <c r="J98" s="374"/>
      <c r="K98" s="41">
        <v>83.5</v>
      </c>
    </row>
    <row r="99" spans="1:11" x14ac:dyDescent="0.3">
      <c r="A99" s="1" t="s">
        <v>1042</v>
      </c>
      <c r="B99" s="382">
        <v>42101</v>
      </c>
      <c r="C99" s="369">
        <v>23.7</v>
      </c>
      <c r="D99" s="373">
        <v>13</v>
      </c>
      <c r="E99" s="373">
        <v>3</v>
      </c>
      <c r="F99" s="373">
        <v>0</v>
      </c>
      <c r="G99" s="1">
        <f t="shared" si="1"/>
        <v>0.75801445266818901</v>
      </c>
      <c r="H99" s="1">
        <f>2.3*(3600*24/1000)</f>
        <v>198.72</v>
      </c>
      <c r="I99" s="374"/>
      <c r="J99" s="374"/>
      <c r="K99" s="41">
        <v>74</v>
      </c>
    </row>
    <row r="100" spans="1:11" x14ac:dyDescent="0.3">
      <c r="A100" s="1" t="s">
        <v>1042</v>
      </c>
      <c r="B100" s="382">
        <v>42102</v>
      </c>
      <c r="C100" s="369">
        <v>24.9</v>
      </c>
      <c r="D100" s="373">
        <v>14</v>
      </c>
      <c r="E100" s="373">
        <v>1.5</v>
      </c>
      <c r="F100" s="373">
        <v>0</v>
      </c>
      <c r="G100" s="1">
        <f t="shared" si="1"/>
        <v>0.68100991033793745</v>
      </c>
      <c r="H100" s="1">
        <f>1.4*(3600*24/1000)</f>
        <v>120.96</v>
      </c>
      <c r="I100" s="374"/>
      <c r="J100" s="374"/>
      <c r="K100" s="41">
        <v>74</v>
      </c>
    </row>
    <row r="101" spans="1:11" x14ac:dyDescent="0.3">
      <c r="A101" s="1" t="s">
        <v>1042</v>
      </c>
      <c r="B101" s="382">
        <v>42103</v>
      </c>
      <c r="C101" s="369">
        <v>24.8</v>
      </c>
      <c r="D101" s="373">
        <v>15</v>
      </c>
      <c r="E101" s="373">
        <v>4</v>
      </c>
      <c r="F101" s="373">
        <v>0.2</v>
      </c>
      <c r="G101" s="1">
        <f t="shared" si="1"/>
        <v>0.81352738957079329</v>
      </c>
      <c r="H101" s="1">
        <f>1.4*(3600*24/1000)</f>
        <v>120.96</v>
      </c>
      <c r="I101" s="374"/>
      <c r="J101" s="374"/>
      <c r="K101" s="41">
        <v>89</v>
      </c>
    </row>
    <row r="102" spans="1:11" x14ac:dyDescent="0.3">
      <c r="A102" s="1" t="s">
        <v>1042</v>
      </c>
      <c r="B102" s="382">
        <v>42104</v>
      </c>
      <c r="C102" s="369">
        <v>23.9</v>
      </c>
      <c r="D102" s="373">
        <v>16</v>
      </c>
      <c r="E102" s="373">
        <v>4.9000000000000004</v>
      </c>
      <c r="F102" s="373">
        <v>0</v>
      </c>
      <c r="G102" s="1">
        <f t="shared" si="1"/>
        <v>0.86652418747176108</v>
      </c>
      <c r="H102" s="1">
        <f>1.3*(3600*24/1000)</f>
        <v>112.32000000000001</v>
      </c>
      <c r="I102" s="374"/>
      <c r="J102" s="374"/>
      <c r="K102" s="41">
        <v>76.5</v>
      </c>
    </row>
    <row r="103" spans="1:11" x14ac:dyDescent="0.3">
      <c r="A103" s="1" t="s">
        <v>1042</v>
      </c>
      <c r="B103" s="382">
        <v>42105</v>
      </c>
      <c r="C103" s="369">
        <v>21.2</v>
      </c>
      <c r="D103" s="373">
        <v>17</v>
      </c>
      <c r="E103" s="373">
        <v>7</v>
      </c>
      <c r="F103" s="373">
        <v>0</v>
      </c>
      <c r="G103" s="1">
        <f t="shared" si="1"/>
        <v>1.0021864739217894</v>
      </c>
      <c r="H103" s="1">
        <f>1.4*(3600*24/1000)</f>
        <v>120.96</v>
      </c>
      <c r="I103" s="374"/>
      <c r="J103" s="374"/>
      <c r="K103" s="41">
        <v>90</v>
      </c>
    </row>
    <row r="104" spans="1:11" x14ac:dyDescent="0.3">
      <c r="A104" s="1" t="s">
        <v>1042</v>
      </c>
      <c r="B104" s="382">
        <v>42106</v>
      </c>
      <c r="C104" s="369">
        <v>22.5</v>
      </c>
      <c r="D104" s="373">
        <v>18</v>
      </c>
      <c r="E104" s="373">
        <v>7</v>
      </c>
      <c r="F104" s="373">
        <v>0</v>
      </c>
      <c r="G104" s="1">
        <f t="shared" si="1"/>
        <v>1.0021864739217894</v>
      </c>
      <c r="H104" s="1">
        <f>1.1*(3600*24/1000)</f>
        <v>95.04000000000002</v>
      </c>
      <c r="I104" s="374"/>
      <c r="J104" s="374"/>
      <c r="K104" s="41">
        <v>89</v>
      </c>
    </row>
    <row r="105" spans="1:11" x14ac:dyDescent="0.3">
      <c r="A105" s="1" t="s">
        <v>1042</v>
      </c>
      <c r="B105" s="382">
        <v>42107</v>
      </c>
      <c r="C105" s="369">
        <v>23.9</v>
      </c>
      <c r="D105" s="373">
        <v>17</v>
      </c>
      <c r="E105" s="373">
        <v>6</v>
      </c>
      <c r="F105" s="373">
        <v>1</v>
      </c>
      <c r="G105" s="1">
        <f t="shared" si="1"/>
        <v>0.93541559507788385</v>
      </c>
      <c r="H105" s="1">
        <f>1.1*(3600*24/1000)</f>
        <v>95.04000000000002</v>
      </c>
      <c r="I105" s="374"/>
      <c r="J105" s="374"/>
      <c r="K105" s="41">
        <v>93.5</v>
      </c>
    </row>
    <row r="106" spans="1:11" x14ac:dyDescent="0.3">
      <c r="A106" s="1" t="s">
        <v>1042</v>
      </c>
      <c r="B106" s="382">
        <v>42108</v>
      </c>
      <c r="C106" s="369">
        <v>25.2</v>
      </c>
      <c r="D106" s="371">
        <v>19</v>
      </c>
      <c r="E106" s="371">
        <v>5</v>
      </c>
      <c r="F106" s="373">
        <v>0</v>
      </c>
      <c r="G106" s="1">
        <f t="shared" si="1"/>
        <v>0.87259658934786222</v>
      </c>
      <c r="H106" s="1">
        <f>1.2*(3600*24/1000)</f>
        <v>103.68</v>
      </c>
      <c r="I106" s="374"/>
      <c r="J106" s="374"/>
      <c r="K106" s="41">
        <v>85</v>
      </c>
    </row>
    <row r="107" spans="1:11" x14ac:dyDescent="0.3">
      <c r="A107" s="1" t="s">
        <v>1042</v>
      </c>
      <c r="B107" s="382">
        <v>42109</v>
      </c>
      <c r="C107" s="369">
        <v>24.6</v>
      </c>
      <c r="D107" s="371">
        <v>20.5</v>
      </c>
      <c r="E107" s="371">
        <v>6.5</v>
      </c>
      <c r="F107" s="373">
        <v>0</v>
      </c>
      <c r="G107" s="1">
        <f t="shared" si="1"/>
        <v>0.96829408068935052</v>
      </c>
      <c r="H107" s="1">
        <f>0.9*(3600*24/1000)</f>
        <v>77.760000000000005</v>
      </c>
      <c r="I107" s="374"/>
      <c r="J107" s="374"/>
      <c r="K107" s="41">
        <v>80</v>
      </c>
    </row>
    <row r="108" spans="1:11" x14ac:dyDescent="0.3">
      <c r="A108" s="1" t="s">
        <v>1042</v>
      </c>
      <c r="B108" s="382">
        <v>42110</v>
      </c>
      <c r="C108" s="369">
        <v>18.600000000000001</v>
      </c>
      <c r="D108" s="371">
        <v>24</v>
      </c>
      <c r="E108" s="371">
        <v>8.5</v>
      </c>
      <c r="F108" s="373">
        <v>0.4</v>
      </c>
      <c r="G108" s="1">
        <f t="shared" si="1"/>
        <v>1.110216300480029</v>
      </c>
      <c r="H108" s="1">
        <f>1.6*(3600*24/1000)</f>
        <v>138.24</v>
      </c>
      <c r="I108" s="374"/>
      <c r="J108" s="374"/>
      <c r="K108" s="41">
        <v>79.5</v>
      </c>
    </row>
    <row r="109" spans="1:11" x14ac:dyDescent="0.3">
      <c r="A109" s="1" t="s">
        <v>1042</v>
      </c>
      <c r="B109" s="382">
        <v>42111</v>
      </c>
      <c r="C109" s="369">
        <v>19.3</v>
      </c>
      <c r="D109" s="371">
        <v>21</v>
      </c>
      <c r="E109" s="371">
        <v>12.5</v>
      </c>
      <c r="F109" s="373">
        <v>0.2</v>
      </c>
      <c r="G109" s="1">
        <f t="shared" si="1"/>
        <v>1.4499557420926388</v>
      </c>
      <c r="H109" s="1">
        <f>1.6*(3600*24/1000)</f>
        <v>138.24</v>
      </c>
      <c r="I109" s="374"/>
      <c r="J109" s="374"/>
      <c r="K109" s="41">
        <v>89.5</v>
      </c>
    </row>
    <row r="110" spans="1:11" x14ac:dyDescent="0.3">
      <c r="A110" s="1" t="s">
        <v>1042</v>
      </c>
      <c r="B110" s="382">
        <v>42112</v>
      </c>
      <c r="C110" s="369">
        <v>24.6</v>
      </c>
      <c r="D110" s="371">
        <v>21.5</v>
      </c>
      <c r="E110" s="371">
        <v>11</v>
      </c>
      <c r="F110" s="373">
        <v>0</v>
      </c>
      <c r="G110" s="1">
        <f t="shared" si="1"/>
        <v>1.313143973467028</v>
      </c>
      <c r="H110" s="1">
        <f>1*(3600*24/1000)</f>
        <v>86.4</v>
      </c>
      <c r="I110" s="374"/>
      <c r="J110" s="374"/>
      <c r="K110" s="41">
        <v>96.5</v>
      </c>
    </row>
    <row r="111" spans="1:11" x14ac:dyDescent="0.3">
      <c r="A111" s="1" t="s">
        <v>1042</v>
      </c>
      <c r="B111" s="382">
        <v>42113</v>
      </c>
      <c r="C111" s="369">
        <v>20.9</v>
      </c>
      <c r="D111" s="371">
        <v>19.5</v>
      </c>
      <c r="E111" s="371">
        <v>9</v>
      </c>
      <c r="F111" s="373">
        <v>0</v>
      </c>
      <c r="G111" s="1">
        <f t="shared" si="1"/>
        <v>1.148436398239401</v>
      </c>
      <c r="H111" s="1">
        <f>1.3*(3600*24/1000)</f>
        <v>112.32000000000001</v>
      </c>
      <c r="I111" s="374"/>
      <c r="J111" s="374"/>
      <c r="K111" s="41">
        <v>99</v>
      </c>
    </row>
    <row r="112" spans="1:11" x14ac:dyDescent="0.3">
      <c r="A112" s="1" t="s">
        <v>1042</v>
      </c>
      <c r="B112" s="382">
        <v>42114</v>
      </c>
      <c r="C112" s="369">
        <v>19.100000000000001</v>
      </c>
      <c r="D112" s="371">
        <v>18</v>
      </c>
      <c r="E112" s="371">
        <v>11.5</v>
      </c>
      <c r="F112" s="373">
        <v>15.2</v>
      </c>
      <c r="G112" s="1">
        <f t="shared" si="1"/>
        <v>1.3574301110209714</v>
      </c>
      <c r="H112" s="1">
        <f>1.3*(3600*24/1000)</f>
        <v>112.32000000000001</v>
      </c>
      <c r="I112" s="374"/>
      <c r="J112" s="374"/>
      <c r="K112" s="41">
        <v>100</v>
      </c>
    </row>
    <row r="113" spans="1:11" x14ac:dyDescent="0.3">
      <c r="A113" s="1" t="s">
        <v>1042</v>
      </c>
      <c r="B113" s="382">
        <v>42115</v>
      </c>
      <c r="C113" s="369">
        <v>26</v>
      </c>
      <c r="D113" s="371">
        <v>17</v>
      </c>
      <c r="E113" s="371">
        <v>7</v>
      </c>
      <c r="F113" s="373">
        <v>0.2</v>
      </c>
      <c r="G113" s="1">
        <f t="shared" si="1"/>
        <v>1.0021864739217894</v>
      </c>
      <c r="H113" s="1">
        <f>1.2*(3600*24/1000)</f>
        <v>103.68</v>
      </c>
      <c r="I113" s="374"/>
      <c r="J113" s="374"/>
      <c r="K113" s="41">
        <v>85.5</v>
      </c>
    </row>
    <row r="114" spans="1:11" x14ac:dyDescent="0.3">
      <c r="A114" s="1" t="s">
        <v>1042</v>
      </c>
      <c r="B114" s="382">
        <v>42116</v>
      </c>
      <c r="C114" s="369">
        <v>18</v>
      </c>
      <c r="D114" s="371">
        <v>19.5</v>
      </c>
      <c r="E114" s="371">
        <v>7</v>
      </c>
      <c r="F114" s="373">
        <v>0</v>
      </c>
      <c r="G114" s="1">
        <f t="shared" si="1"/>
        <v>1.0021864739217894</v>
      </c>
      <c r="H114" s="1">
        <f>1.2*(3600*24/1000)</f>
        <v>103.68</v>
      </c>
      <c r="I114" s="374"/>
      <c r="J114" s="374"/>
      <c r="K114" s="41">
        <v>78</v>
      </c>
    </row>
    <row r="115" spans="1:11" x14ac:dyDescent="0.3">
      <c r="A115" s="1" t="s">
        <v>1042</v>
      </c>
      <c r="B115" s="382">
        <v>42117</v>
      </c>
      <c r="C115" s="369">
        <v>20.399999999999999</v>
      </c>
      <c r="D115" s="371">
        <v>21.5</v>
      </c>
      <c r="E115" s="371">
        <v>9.5</v>
      </c>
      <c r="F115" s="373">
        <v>0</v>
      </c>
      <c r="G115" s="1">
        <f t="shared" si="1"/>
        <v>1.1878093448750482</v>
      </c>
      <c r="H115" s="1">
        <f>1.3*(3600*24/1000)</f>
        <v>112.32000000000001</v>
      </c>
      <c r="I115" s="374"/>
      <c r="J115" s="374"/>
      <c r="K115" s="41">
        <v>72</v>
      </c>
    </row>
    <row r="116" spans="1:11" x14ac:dyDescent="0.3">
      <c r="A116" s="1" t="s">
        <v>1042</v>
      </c>
      <c r="B116" s="382">
        <v>42118</v>
      </c>
      <c r="C116" s="369">
        <v>25.6</v>
      </c>
      <c r="D116" s="371">
        <v>21</v>
      </c>
      <c r="E116" s="371">
        <v>10</v>
      </c>
      <c r="F116" s="373">
        <v>0</v>
      </c>
      <c r="G116" s="1">
        <f t="shared" si="1"/>
        <v>1.2283647027117881</v>
      </c>
      <c r="H116" s="1">
        <f>1.2*(3600*24/1000)</f>
        <v>103.68</v>
      </c>
      <c r="I116" s="374"/>
      <c r="J116" s="374"/>
      <c r="K116" s="41">
        <v>87</v>
      </c>
    </row>
    <row r="117" spans="1:11" x14ac:dyDescent="0.3">
      <c r="A117" s="1" t="s">
        <v>1042</v>
      </c>
      <c r="B117" s="382">
        <v>42119</v>
      </c>
      <c r="C117" s="369">
        <v>23</v>
      </c>
      <c r="D117" s="371">
        <v>21.5</v>
      </c>
      <c r="E117" s="371">
        <v>10</v>
      </c>
      <c r="F117" s="373">
        <v>0</v>
      </c>
      <c r="G117" s="1">
        <f t="shared" si="1"/>
        <v>1.2283647027117881</v>
      </c>
      <c r="H117" s="1">
        <f>1.2*(3600*24/1000)</f>
        <v>103.68</v>
      </c>
      <c r="I117" s="374"/>
      <c r="J117" s="374"/>
      <c r="K117" s="41">
        <v>96</v>
      </c>
    </row>
    <row r="118" spans="1:11" x14ac:dyDescent="0.3">
      <c r="A118" s="1" t="s">
        <v>1042</v>
      </c>
      <c r="B118" s="382">
        <v>42120</v>
      </c>
      <c r="C118" s="369">
        <v>14.9</v>
      </c>
      <c r="D118" s="371">
        <v>19.5</v>
      </c>
      <c r="E118" s="371">
        <v>13</v>
      </c>
      <c r="F118" s="373">
        <v>0</v>
      </c>
      <c r="G118" s="1">
        <f t="shared" si="1"/>
        <v>1.498261331998219</v>
      </c>
      <c r="H118" s="1">
        <f>1.3*(3600*24/1000)</f>
        <v>112.32000000000001</v>
      </c>
      <c r="I118" s="374"/>
      <c r="J118" s="374"/>
      <c r="K118" s="41">
        <v>96</v>
      </c>
    </row>
    <row r="119" spans="1:11" x14ac:dyDescent="0.3">
      <c r="A119" s="1" t="s">
        <v>1042</v>
      </c>
      <c r="B119" s="382">
        <v>42121</v>
      </c>
      <c r="C119" s="369">
        <v>12.6</v>
      </c>
      <c r="D119" s="371">
        <v>20</v>
      </c>
      <c r="E119" s="371">
        <v>14</v>
      </c>
      <c r="F119" s="373">
        <v>3.6</v>
      </c>
      <c r="G119" s="1">
        <f t="shared" si="1"/>
        <v>1.5991283056791965</v>
      </c>
      <c r="H119" s="1">
        <f>2.2*(3600*24/1000)</f>
        <v>190.08000000000004</v>
      </c>
      <c r="I119" s="374"/>
      <c r="J119" s="374"/>
      <c r="K119" s="41">
        <v>97.5</v>
      </c>
    </row>
    <row r="120" spans="1:11" x14ac:dyDescent="0.3">
      <c r="A120" s="1" t="s">
        <v>1042</v>
      </c>
      <c r="B120" s="382">
        <v>42122</v>
      </c>
      <c r="C120" s="369">
        <v>13.3</v>
      </c>
      <c r="D120" s="371">
        <v>15</v>
      </c>
      <c r="E120" s="371">
        <v>10</v>
      </c>
      <c r="F120" s="373">
        <v>5.6</v>
      </c>
      <c r="G120" s="1">
        <f t="shared" si="1"/>
        <v>1.2283647027117881</v>
      </c>
      <c r="H120" s="1">
        <f>2.5*(3600*24/1000)</f>
        <v>216</v>
      </c>
      <c r="I120" s="374"/>
      <c r="J120" s="374"/>
      <c r="K120" s="41">
        <v>92</v>
      </c>
    </row>
    <row r="121" spans="1:11" x14ac:dyDescent="0.3">
      <c r="A121" s="1" t="s">
        <v>1042</v>
      </c>
      <c r="B121" s="382">
        <v>42123</v>
      </c>
      <c r="C121" s="369">
        <v>24.6</v>
      </c>
      <c r="D121" s="371">
        <v>17</v>
      </c>
      <c r="E121" s="371">
        <v>8</v>
      </c>
      <c r="F121" s="373">
        <v>0</v>
      </c>
      <c r="G121" s="1">
        <f t="shared" si="1"/>
        <v>1.0731200926872433</v>
      </c>
      <c r="H121" s="1">
        <f>1.3*(3600*24/1000)</f>
        <v>112.32000000000001</v>
      </c>
      <c r="I121" s="374"/>
      <c r="J121" s="374"/>
      <c r="K121" s="41">
        <v>85</v>
      </c>
    </row>
    <row r="122" spans="1:11" x14ac:dyDescent="0.3">
      <c r="A122" s="1" t="s">
        <v>1042</v>
      </c>
      <c r="B122" s="382">
        <v>42124</v>
      </c>
      <c r="C122" s="369">
        <v>22.9</v>
      </c>
      <c r="D122" s="371">
        <v>19.5</v>
      </c>
      <c r="E122" s="371">
        <v>10</v>
      </c>
      <c r="F122" s="373">
        <v>0</v>
      </c>
      <c r="G122" s="1">
        <f t="shared" si="1"/>
        <v>1.2283647027117881</v>
      </c>
      <c r="H122" s="1">
        <f>1.1*(3600*24/1000)</f>
        <v>95.04000000000002</v>
      </c>
      <c r="I122" s="374"/>
      <c r="J122" s="374"/>
      <c r="K122" s="41">
        <v>79.5</v>
      </c>
    </row>
    <row r="123" spans="1:11" x14ac:dyDescent="0.3">
      <c r="A123" s="1" t="s">
        <v>1042</v>
      </c>
      <c r="B123" s="382">
        <v>42125</v>
      </c>
      <c r="C123" s="369">
        <v>24.7</v>
      </c>
      <c r="D123" s="371">
        <v>22</v>
      </c>
      <c r="E123" s="371">
        <v>10.5</v>
      </c>
      <c r="F123" s="373">
        <v>0</v>
      </c>
      <c r="G123" s="1">
        <f t="shared" si="1"/>
        <v>1.2701326466613394</v>
      </c>
      <c r="H123" s="1">
        <f>1.1*(3600*24/1000)</f>
        <v>95.04000000000002</v>
      </c>
      <c r="I123" s="374"/>
      <c r="J123" s="374"/>
      <c r="K123" s="41">
        <v>69</v>
      </c>
    </row>
    <row r="124" spans="1:11" x14ac:dyDescent="0.3">
      <c r="A124" s="1" t="s">
        <v>1042</v>
      </c>
      <c r="B124" s="382">
        <v>42126</v>
      </c>
      <c r="C124" s="369">
        <v>25.5</v>
      </c>
      <c r="D124" s="371">
        <v>24</v>
      </c>
      <c r="E124" s="371">
        <v>14</v>
      </c>
      <c r="F124" s="373">
        <v>0</v>
      </c>
      <c r="G124" s="1">
        <f t="shared" si="1"/>
        <v>1.5991283056791965</v>
      </c>
      <c r="H124" s="1">
        <f>1*(3600*24/1000)</f>
        <v>86.4</v>
      </c>
      <c r="I124" s="374"/>
      <c r="J124" s="374"/>
      <c r="K124" s="41">
        <v>84</v>
      </c>
    </row>
    <row r="125" spans="1:11" x14ac:dyDescent="0.3">
      <c r="A125" s="1" t="s">
        <v>1042</v>
      </c>
      <c r="B125" s="382">
        <v>42127</v>
      </c>
      <c r="C125" s="369">
        <v>27</v>
      </c>
      <c r="D125" s="371">
        <v>25</v>
      </c>
      <c r="E125" s="371">
        <v>11.5</v>
      </c>
      <c r="F125" s="373">
        <v>0</v>
      </c>
      <c r="G125" s="1">
        <f t="shared" si="1"/>
        <v>1.3574301110209714</v>
      </c>
      <c r="H125" s="1">
        <f>1.1*(3600*24/1000)</f>
        <v>95.04000000000002</v>
      </c>
      <c r="I125" s="374"/>
      <c r="J125" s="374"/>
      <c r="K125" s="41">
        <v>77</v>
      </c>
    </row>
    <row r="126" spans="1:11" x14ac:dyDescent="0.3">
      <c r="A126" s="1" t="s">
        <v>1042</v>
      </c>
      <c r="B126" s="382">
        <v>42128</v>
      </c>
      <c r="C126" s="369">
        <v>24</v>
      </c>
      <c r="D126" s="371">
        <v>25</v>
      </c>
      <c r="E126" s="371">
        <v>13</v>
      </c>
      <c r="F126" s="373">
        <v>0</v>
      </c>
      <c r="G126" s="1">
        <f t="shared" si="1"/>
        <v>1.498261331998219</v>
      </c>
      <c r="H126" s="1">
        <f>1.4*(3600*24/1000)</f>
        <v>120.96</v>
      </c>
      <c r="I126" s="374"/>
      <c r="J126" s="374"/>
      <c r="K126" s="41">
        <v>89</v>
      </c>
    </row>
    <row r="127" spans="1:11" x14ac:dyDescent="0.3">
      <c r="A127" s="1" t="s">
        <v>1042</v>
      </c>
      <c r="B127" s="382">
        <v>42129</v>
      </c>
      <c r="C127" s="369">
        <v>24.5</v>
      </c>
      <c r="D127" s="371">
        <v>16</v>
      </c>
      <c r="E127" s="371">
        <v>14</v>
      </c>
      <c r="F127" s="373">
        <v>0</v>
      </c>
      <c r="G127" s="1">
        <f t="shared" si="1"/>
        <v>1.5991283056791965</v>
      </c>
      <c r="H127" s="1">
        <f>1.5*(3600*24/1000)</f>
        <v>129.60000000000002</v>
      </c>
      <c r="I127" s="374"/>
      <c r="J127" s="374"/>
      <c r="K127" s="41">
        <v>89</v>
      </c>
    </row>
    <row r="128" spans="1:11" x14ac:dyDescent="0.3">
      <c r="A128" s="1" t="s">
        <v>1042</v>
      </c>
      <c r="B128" s="382">
        <v>42130</v>
      </c>
      <c r="C128" s="369">
        <v>11.6</v>
      </c>
      <c r="D128" s="371">
        <v>24</v>
      </c>
      <c r="E128" s="371">
        <v>15.5</v>
      </c>
      <c r="F128" s="373">
        <v>0</v>
      </c>
      <c r="G128" s="1">
        <f t="shared" si="1"/>
        <v>1.7615995264429876</v>
      </c>
      <c r="H128" s="1">
        <f>1.2*(3600*24/1000)</f>
        <v>103.68</v>
      </c>
      <c r="I128" s="374"/>
      <c r="J128" s="374"/>
      <c r="K128" s="41">
        <v>91</v>
      </c>
    </row>
    <row r="129" spans="1:11" x14ac:dyDescent="0.3">
      <c r="A129" s="1" t="s">
        <v>1042</v>
      </c>
      <c r="B129" s="382">
        <v>42131</v>
      </c>
      <c r="C129" s="369">
        <v>26.5</v>
      </c>
      <c r="D129" s="371">
        <v>23</v>
      </c>
      <c r="E129" s="371">
        <v>10.5</v>
      </c>
      <c r="F129" s="373">
        <v>0</v>
      </c>
      <c r="G129" s="1">
        <f t="shared" si="1"/>
        <v>1.2701326466613394</v>
      </c>
      <c r="H129" s="1">
        <f>1.1*(3600*24/1000)</f>
        <v>95.04000000000002</v>
      </c>
      <c r="I129" s="374"/>
      <c r="J129" s="374"/>
      <c r="K129" s="41">
        <v>71</v>
      </c>
    </row>
    <row r="130" spans="1:11" x14ac:dyDescent="0.3">
      <c r="A130" s="1" t="s">
        <v>1042</v>
      </c>
      <c r="B130" s="382">
        <v>42132</v>
      </c>
      <c r="C130" s="369">
        <v>27.4</v>
      </c>
      <c r="D130" s="371">
        <v>21</v>
      </c>
      <c r="E130" s="371">
        <v>8</v>
      </c>
      <c r="F130" s="373">
        <v>0</v>
      </c>
      <c r="G130" s="1">
        <f t="shared" si="1"/>
        <v>1.0731200926872433</v>
      </c>
      <c r="H130" s="1">
        <f>1.2*(3600*24/1000)</f>
        <v>103.68</v>
      </c>
      <c r="I130" s="374"/>
      <c r="J130" s="374"/>
      <c r="K130" s="41">
        <v>82.5</v>
      </c>
    </row>
    <row r="131" spans="1:11" x14ac:dyDescent="0.3">
      <c r="A131" s="1" t="s">
        <v>1042</v>
      </c>
      <c r="B131" s="382">
        <v>42133</v>
      </c>
      <c r="C131" s="369">
        <v>23.6</v>
      </c>
      <c r="D131" s="371">
        <v>20.5</v>
      </c>
      <c r="E131" s="371">
        <v>12</v>
      </c>
      <c r="F131" s="373">
        <v>0</v>
      </c>
      <c r="G131" s="1">
        <f t="shared" si="1"/>
        <v>1.4030231277532583</v>
      </c>
      <c r="H131" s="1">
        <f>1.4*(3600*24/1000)</f>
        <v>120.96</v>
      </c>
      <c r="I131" s="374"/>
      <c r="J131" s="374"/>
      <c r="K131" s="41">
        <v>97</v>
      </c>
    </row>
    <row r="132" spans="1:11" x14ac:dyDescent="0.3">
      <c r="A132" s="1" t="s">
        <v>1042</v>
      </c>
      <c r="B132" s="382">
        <v>42134</v>
      </c>
      <c r="C132" s="369">
        <v>26.9</v>
      </c>
      <c r="D132" s="371">
        <v>23</v>
      </c>
      <c r="E132" s="371">
        <v>12</v>
      </c>
      <c r="F132" s="373">
        <v>0</v>
      </c>
      <c r="G132" s="1">
        <f t="shared" ref="G132:G195" si="2">0.611*EXP((17.27*E132)/(E132+237.3))</f>
        <v>1.4030231277532583</v>
      </c>
      <c r="H132" s="1">
        <f>1.1*(3600*24/1000)</f>
        <v>95.04000000000002</v>
      </c>
      <c r="I132" s="374"/>
      <c r="J132" s="374"/>
      <c r="K132" s="41">
        <v>92</v>
      </c>
    </row>
    <row r="133" spans="1:11" x14ac:dyDescent="0.3">
      <c r="A133" s="1" t="s">
        <v>1042</v>
      </c>
      <c r="B133" s="382">
        <v>42135</v>
      </c>
      <c r="C133" s="369">
        <v>27.6</v>
      </c>
      <c r="D133" s="371">
        <v>23.5</v>
      </c>
      <c r="E133" s="371">
        <v>10</v>
      </c>
      <c r="F133" s="373">
        <v>0</v>
      </c>
      <c r="G133" s="1">
        <f t="shared" si="2"/>
        <v>1.2283647027117881</v>
      </c>
      <c r="H133" s="1">
        <f>1.3*(3600*24/1000)</f>
        <v>112.32000000000001</v>
      </c>
      <c r="I133" s="374"/>
      <c r="J133" s="374"/>
      <c r="K133" s="41">
        <v>81</v>
      </c>
    </row>
    <row r="134" spans="1:11" x14ac:dyDescent="0.3">
      <c r="A134" s="1" t="s">
        <v>1042</v>
      </c>
      <c r="B134" s="382">
        <v>42136</v>
      </c>
      <c r="C134" s="369">
        <v>28</v>
      </c>
      <c r="D134" s="371">
        <v>24</v>
      </c>
      <c r="E134" s="371">
        <v>12</v>
      </c>
      <c r="F134" s="373">
        <v>0</v>
      </c>
      <c r="G134" s="1">
        <f t="shared" si="2"/>
        <v>1.4030231277532583</v>
      </c>
      <c r="H134" s="1">
        <f>1.5*(3600*24/1000)</f>
        <v>129.60000000000002</v>
      </c>
      <c r="I134" s="374"/>
      <c r="J134" s="374"/>
      <c r="K134" s="41">
        <v>82</v>
      </c>
    </row>
    <row r="135" spans="1:11" x14ac:dyDescent="0.3">
      <c r="A135" s="1" t="s">
        <v>1042</v>
      </c>
      <c r="B135" s="382">
        <v>42137</v>
      </c>
      <c r="C135" s="369">
        <v>28.2</v>
      </c>
      <c r="D135" s="371">
        <v>27</v>
      </c>
      <c r="E135" s="371">
        <v>10.5</v>
      </c>
      <c r="F135" s="373">
        <v>0</v>
      </c>
      <c r="G135" s="1">
        <f t="shared" si="2"/>
        <v>1.2701326466613394</v>
      </c>
      <c r="H135" s="1">
        <f>1.1*(3600*24/1000)</f>
        <v>95.04000000000002</v>
      </c>
      <c r="I135" s="374"/>
      <c r="J135" s="374"/>
      <c r="K135" s="41">
        <v>69.5</v>
      </c>
    </row>
    <row r="136" spans="1:11" x14ac:dyDescent="0.3">
      <c r="A136" s="1" t="s">
        <v>1042</v>
      </c>
      <c r="B136" s="382">
        <v>42138</v>
      </c>
      <c r="C136" s="369">
        <v>24.7</v>
      </c>
      <c r="D136" s="371">
        <v>22</v>
      </c>
      <c r="E136" s="371">
        <v>14.5</v>
      </c>
      <c r="F136" s="373">
        <v>0</v>
      </c>
      <c r="G136" s="1">
        <f t="shared" si="2"/>
        <v>1.6517598297933815</v>
      </c>
      <c r="H136" s="1">
        <f>1.2*(3600*24/1000)</f>
        <v>103.68</v>
      </c>
      <c r="I136" s="374"/>
      <c r="J136" s="374"/>
      <c r="K136" s="41">
        <v>50</v>
      </c>
    </row>
    <row r="137" spans="1:11" x14ac:dyDescent="0.3">
      <c r="A137" s="1" t="s">
        <v>1042</v>
      </c>
      <c r="B137" s="382">
        <v>42139</v>
      </c>
      <c r="C137" s="369">
        <v>16.899999999999999</v>
      </c>
      <c r="D137" s="371">
        <v>29</v>
      </c>
      <c r="E137" s="371">
        <v>12</v>
      </c>
      <c r="F137" s="373">
        <v>0</v>
      </c>
      <c r="G137" s="1">
        <f t="shared" si="2"/>
        <v>1.4030231277532583</v>
      </c>
      <c r="H137" s="1">
        <f>1.4*(3600*24/1000)</f>
        <v>120.96</v>
      </c>
      <c r="I137" s="374"/>
      <c r="J137" s="374"/>
      <c r="K137" s="41">
        <v>87</v>
      </c>
    </row>
    <row r="138" spans="1:11" x14ac:dyDescent="0.3">
      <c r="A138" s="1" t="s">
        <v>1042</v>
      </c>
      <c r="B138" s="382">
        <v>42140</v>
      </c>
      <c r="C138" s="369">
        <v>14.9</v>
      </c>
      <c r="D138" s="371">
        <v>20</v>
      </c>
      <c r="E138" s="371">
        <v>10</v>
      </c>
      <c r="F138" s="373">
        <v>1.4</v>
      </c>
      <c r="G138" s="1">
        <f t="shared" si="2"/>
        <v>1.2283647027117881</v>
      </c>
      <c r="H138" s="1">
        <f>1.3*(3600*24/1000)</f>
        <v>112.32000000000001</v>
      </c>
      <c r="I138" s="374"/>
      <c r="J138" s="374"/>
      <c r="K138" s="41">
        <v>82.5</v>
      </c>
    </row>
    <row r="139" spans="1:11" x14ac:dyDescent="0.3">
      <c r="A139" s="1" t="s">
        <v>1042</v>
      </c>
      <c r="B139" s="382">
        <v>42141</v>
      </c>
      <c r="C139" s="369">
        <v>25.5</v>
      </c>
      <c r="D139" s="371">
        <v>21</v>
      </c>
      <c r="E139" s="371">
        <v>10</v>
      </c>
      <c r="F139" s="373">
        <v>0</v>
      </c>
      <c r="G139" s="1">
        <f t="shared" si="2"/>
        <v>1.2283647027117881</v>
      </c>
      <c r="H139" s="1">
        <f>1.5*(3600*24/1000)</f>
        <v>129.60000000000002</v>
      </c>
      <c r="I139" s="374"/>
      <c r="J139" s="374"/>
      <c r="K139" s="41">
        <v>92.5</v>
      </c>
    </row>
    <row r="140" spans="1:11" x14ac:dyDescent="0.3">
      <c r="A140" s="1" t="s">
        <v>1042</v>
      </c>
      <c r="B140" s="382">
        <v>42142</v>
      </c>
      <c r="C140" s="369">
        <v>28.6</v>
      </c>
      <c r="D140" s="371">
        <v>24</v>
      </c>
      <c r="E140" s="371">
        <v>12</v>
      </c>
      <c r="F140" s="373">
        <v>0.4</v>
      </c>
      <c r="G140" s="1">
        <f t="shared" si="2"/>
        <v>1.4030231277532583</v>
      </c>
      <c r="H140" s="1">
        <f>1.5*(3600*24/1000)</f>
        <v>129.60000000000002</v>
      </c>
      <c r="I140" s="374"/>
      <c r="J140" s="374"/>
      <c r="K140" s="41">
        <v>90</v>
      </c>
    </row>
    <row r="141" spans="1:11" x14ac:dyDescent="0.3">
      <c r="A141" s="1" t="s">
        <v>1042</v>
      </c>
      <c r="B141" s="382">
        <v>42143</v>
      </c>
      <c r="C141" s="369">
        <v>27.3</v>
      </c>
      <c r="D141" s="371">
        <v>23</v>
      </c>
      <c r="E141" s="371">
        <v>12</v>
      </c>
      <c r="F141" s="373">
        <v>0</v>
      </c>
      <c r="G141" s="1">
        <f t="shared" si="2"/>
        <v>1.4030231277532583</v>
      </c>
      <c r="H141" s="1">
        <f>1.1*(3600*24/1000)</f>
        <v>95.04000000000002</v>
      </c>
      <c r="I141" s="374"/>
      <c r="J141" s="374"/>
      <c r="K141" s="41">
        <v>77.5</v>
      </c>
    </row>
    <row r="142" spans="1:11" x14ac:dyDescent="0.3">
      <c r="A142" s="1" t="s">
        <v>1042</v>
      </c>
      <c r="B142" s="382">
        <v>42144</v>
      </c>
      <c r="C142" s="369">
        <v>18</v>
      </c>
      <c r="D142" s="371">
        <v>18</v>
      </c>
      <c r="E142" s="371">
        <v>11</v>
      </c>
      <c r="F142" s="373">
        <v>0</v>
      </c>
      <c r="G142" s="1">
        <f t="shared" si="2"/>
        <v>1.313143973467028</v>
      </c>
      <c r="H142" s="1">
        <f>1.5*(3600*24/1000)</f>
        <v>129.60000000000002</v>
      </c>
      <c r="I142" s="374"/>
      <c r="J142" s="374"/>
      <c r="K142" s="41">
        <v>89</v>
      </c>
    </row>
    <row r="143" spans="1:11" x14ac:dyDescent="0.3">
      <c r="A143" s="1" t="s">
        <v>1042</v>
      </c>
      <c r="B143" s="382">
        <v>42145</v>
      </c>
      <c r="C143" s="369">
        <v>26.9</v>
      </c>
      <c r="D143" s="371">
        <v>17</v>
      </c>
      <c r="E143" s="371">
        <v>10</v>
      </c>
      <c r="F143" s="373">
        <v>0</v>
      </c>
      <c r="G143" s="1">
        <f t="shared" si="2"/>
        <v>1.2283647027117881</v>
      </c>
      <c r="H143" s="1">
        <f>1.6*(3600*24/1000)</f>
        <v>138.24</v>
      </c>
      <c r="I143" s="374"/>
      <c r="J143" s="374"/>
      <c r="K143" s="41">
        <v>84</v>
      </c>
    </row>
    <row r="144" spans="1:11" x14ac:dyDescent="0.3">
      <c r="A144" s="1" t="s">
        <v>1042</v>
      </c>
      <c r="B144" s="382">
        <v>42146</v>
      </c>
      <c r="C144" s="369">
        <v>26.6</v>
      </c>
      <c r="D144" s="371">
        <v>19</v>
      </c>
      <c r="E144" s="371">
        <v>9.5</v>
      </c>
      <c r="F144" s="373">
        <v>8.1999999999999993</v>
      </c>
      <c r="G144" s="1">
        <f t="shared" si="2"/>
        <v>1.1878093448750482</v>
      </c>
      <c r="H144" s="1">
        <f>1.5*(3600*24/1000)</f>
        <v>129.60000000000002</v>
      </c>
      <c r="I144" s="374"/>
      <c r="J144" s="374"/>
      <c r="K144" s="41">
        <v>81</v>
      </c>
    </row>
    <row r="145" spans="1:11" x14ac:dyDescent="0.3">
      <c r="A145" s="1" t="s">
        <v>1042</v>
      </c>
      <c r="B145" s="382">
        <v>42147</v>
      </c>
      <c r="C145" s="369">
        <v>20.3</v>
      </c>
      <c r="D145" s="371">
        <v>19</v>
      </c>
      <c r="E145" s="371">
        <v>10</v>
      </c>
      <c r="F145" s="373">
        <v>0</v>
      </c>
      <c r="G145" s="1">
        <f t="shared" si="2"/>
        <v>1.2283647027117881</v>
      </c>
      <c r="H145" s="1">
        <f>1.7*(3600*24/1000)</f>
        <v>146.88</v>
      </c>
      <c r="I145" s="374"/>
      <c r="J145" s="374"/>
      <c r="K145" s="41">
        <v>85</v>
      </c>
    </row>
    <row r="146" spans="1:11" x14ac:dyDescent="0.3">
      <c r="A146" s="1" t="s">
        <v>1042</v>
      </c>
      <c r="B146" s="382">
        <v>42148</v>
      </c>
      <c r="C146" s="369">
        <v>24</v>
      </c>
      <c r="D146" s="371">
        <v>21</v>
      </c>
      <c r="E146" s="371">
        <v>12</v>
      </c>
      <c r="F146" s="373">
        <v>0</v>
      </c>
      <c r="G146" s="1">
        <f t="shared" si="2"/>
        <v>1.4030231277532583</v>
      </c>
      <c r="H146" s="1">
        <f>1.4*(3600*24/1000)</f>
        <v>120.96</v>
      </c>
      <c r="I146" s="374"/>
      <c r="J146" s="374"/>
      <c r="K146" s="41">
        <v>91</v>
      </c>
    </row>
    <row r="147" spans="1:11" x14ac:dyDescent="0.3">
      <c r="A147" s="1" t="s">
        <v>1042</v>
      </c>
      <c r="B147" s="382">
        <v>42149</v>
      </c>
      <c r="C147" s="369">
        <v>29.3</v>
      </c>
      <c r="D147" s="371">
        <v>19.5</v>
      </c>
      <c r="E147" s="371">
        <v>11</v>
      </c>
      <c r="F147" s="373">
        <v>0</v>
      </c>
      <c r="G147" s="1">
        <f t="shared" si="2"/>
        <v>1.313143973467028</v>
      </c>
      <c r="H147" s="1">
        <f>1.4*(3600*24/1000)</f>
        <v>120.96</v>
      </c>
      <c r="I147" s="374"/>
      <c r="J147" s="374"/>
      <c r="K147" s="41">
        <v>100</v>
      </c>
    </row>
    <row r="148" spans="1:11" x14ac:dyDescent="0.3">
      <c r="A148" s="1" t="s">
        <v>1042</v>
      </c>
      <c r="B148" s="382">
        <v>42150</v>
      </c>
      <c r="C148" s="369">
        <v>11.8</v>
      </c>
      <c r="D148" s="371">
        <v>20.5</v>
      </c>
      <c r="E148" s="371">
        <v>12.5</v>
      </c>
      <c r="F148" s="373">
        <v>0</v>
      </c>
      <c r="G148" s="1">
        <f t="shared" si="2"/>
        <v>1.4499557420926388</v>
      </c>
      <c r="H148" s="1">
        <f>1.5*(3600*24/1000)</f>
        <v>129.60000000000002</v>
      </c>
      <c r="I148" s="374"/>
      <c r="J148" s="374"/>
      <c r="K148" s="41">
        <v>100</v>
      </c>
    </row>
    <row r="149" spans="1:11" x14ac:dyDescent="0.3">
      <c r="A149" s="1" t="s">
        <v>1042</v>
      </c>
      <c r="B149" s="382">
        <v>42151</v>
      </c>
      <c r="C149" s="369">
        <v>28.3</v>
      </c>
      <c r="D149" s="371">
        <v>23</v>
      </c>
      <c r="E149" s="371">
        <v>14</v>
      </c>
      <c r="F149" s="373">
        <v>2.4</v>
      </c>
      <c r="G149" s="1">
        <f t="shared" si="2"/>
        <v>1.5991283056791965</v>
      </c>
      <c r="H149" s="1">
        <f>1.5*(3600*24/1000)</f>
        <v>129.60000000000002</v>
      </c>
      <c r="I149" s="374"/>
      <c r="J149" s="374"/>
      <c r="K149" s="41">
        <v>51</v>
      </c>
    </row>
    <row r="150" spans="1:11" x14ac:dyDescent="0.3">
      <c r="A150" s="1" t="s">
        <v>1042</v>
      </c>
      <c r="B150" s="382">
        <v>42152</v>
      </c>
      <c r="C150" s="369">
        <v>30</v>
      </c>
      <c r="D150" s="371">
        <v>24</v>
      </c>
      <c r="E150" s="371">
        <v>11.5</v>
      </c>
      <c r="F150" s="373">
        <v>0</v>
      </c>
      <c r="G150" s="1">
        <f t="shared" si="2"/>
        <v>1.3574301110209714</v>
      </c>
      <c r="H150" s="1">
        <f>1.3*(3600*24/1000)</f>
        <v>112.32000000000001</v>
      </c>
      <c r="I150" s="374"/>
      <c r="J150" s="374"/>
      <c r="K150" s="41">
        <v>66</v>
      </c>
    </row>
    <row r="151" spans="1:11" x14ac:dyDescent="0.3">
      <c r="A151" s="1" t="s">
        <v>1042</v>
      </c>
      <c r="B151" s="382">
        <v>42153</v>
      </c>
      <c r="C151" s="369">
        <v>30.1</v>
      </c>
      <c r="D151" s="371">
        <v>22</v>
      </c>
      <c r="E151" s="371">
        <v>10.5</v>
      </c>
      <c r="F151" s="373">
        <v>0</v>
      </c>
      <c r="G151" s="1">
        <f t="shared" si="2"/>
        <v>1.2701326466613394</v>
      </c>
      <c r="H151" s="1">
        <f>1.2*(3600*24/1000)</f>
        <v>103.68</v>
      </c>
      <c r="I151" s="374"/>
      <c r="J151" s="374"/>
      <c r="K151" s="41">
        <v>76.5</v>
      </c>
    </row>
    <row r="152" spans="1:11" x14ac:dyDescent="0.3">
      <c r="A152" s="1" t="s">
        <v>1042</v>
      </c>
      <c r="B152" s="382">
        <v>42154</v>
      </c>
      <c r="C152" s="369">
        <v>22</v>
      </c>
      <c r="D152" s="371">
        <v>22</v>
      </c>
      <c r="E152" s="371">
        <v>10</v>
      </c>
      <c r="F152" s="373">
        <v>0</v>
      </c>
      <c r="G152" s="1">
        <f t="shared" si="2"/>
        <v>1.2283647027117881</v>
      </c>
      <c r="H152" s="1">
        <f>1.4*(3600*24/1000)</f>
        <v>120.96</v>
      </c>
      <c r="I152" s="374"/>
      <c r="J152" s="374"/>
      <c r="K152" s="41">
        <v>77.5</v>
      </c>
    </row>
    <row r="153" spans="1:11" x14ac:dyDescent="0.3">
      <c r="A153" s="1" t="s">
        <v>1042</v>
      </c>
      <c r="B153" s="382">
        <v>42155</v>
      </c>
      <c r="C153" s="369">
        <v>29.7</v>
      </c>
      <c r="D153" s="371">
        <v>23</v>
      </c>
      <c r="E153" s="371">
        <v>12</v>
      </c>
      <c r="F153" s="373">
        <v>0</v>
      </c>
      <c r="G153" s="1">
        <f t="shared" si="2"/>
        <v>1.4030231277532583</v>
      </c>
      <c r="H153" s="1">
        <f>1.2*(3600*24/1000)</f>
        <v>103.68</v>
      </c>
      <c r="I153" s="374"/>
      <c r="J153" s="374"/>
      <c r="K153" s="41">
        <v>87.5</v>
      </c>
    </row>
    <row r="154" spans="1:11" x14ac:dyDescent="0.3">
      <c r="A154" s="1" t="s">
        <v>1042</v>
      </c>
      <c r="B154" s="382">
        <v>42156</v>
      </c>
      <c r="C154" s="369">
        <v>29.7</v>
      </c>
      <c r="D154" s="371">
        <v>22.5</v>
      </c>
      <c r="E154" s="371">
        <v>14</v>
      </c>
      <c r="F154" s="373">
        <v>0</v>
      </c>
      <c r="G154" s="1">
        <f t="shared" si="2"/>
        <v>1.5991283056791965</v>
      </c>
      <c r="H154" s="1">
        <f>1.5*(3600*24/1000)</f>
        <v>129.60000000000002</v>
      </c>
      <c r="I154" s="374"/>
      <c r="J154" s="374"/>
      <c r="K154" s="41">
        <v>95</v>
      </c>
    </row>
    <row r="155" spans="1:11" x14ac:dyDescent="0.3">
      <c r="A155" s="1" t="s">
        <v>1042</v>
      </c>
      <c r="B155" s="382">
        <v>42157</v>
      </c>
      <c r="C155" s="369">
        <v>29.7</v>
      </c>
      <c r="D155" s="371">
        <v>23</v>
      </c>
      <c r="E155" s="371">
        <v>11</v>
      </c>
      <c r="F155" s="373">
        <v>0</v>
      </c>
      <c r="G155" s="1">
        <f t="shared" si="2"/>
        <v>1.313143973467028</v>
      </c>
      <c r="H155" s="1">
        <f>1.5*(3600*24/1000)</f>
        <v>129.60000000000002</v>
      </c>
      <c r="I155" s="374"/>
      <c r="J155" s="374"/>
      <c r="K155" s="41">
        <v>84.5</v>
      </c>
    </row>
    <row r="156" spans="1:11" x14ac:dyDescent="0.3">
      <c r="A156" s="1" t="s">
        <v>1042</v>
      </c>
      <c r="B156" s="382">
        <v>42158</v>
      </c>
      <c r="C156" s="369">
        <v>30</v>
      </c>
      <c r="D156" s="371">
        <v>24.5</v>
      </c>
      <c r="E156" s="371">
        <v>11.5</v>
      </c>
      <c r="F156" s="373">
        <v>0</v>
      </c>
      <c r="G156" s="1">
        <f t="shared" si="2"/>
        <v>1.3574301110209714</v>
      </c>
      <c r="H156" s="1">
        <f>1.5*(3600*24/1000)</f>
        <v>129.60000000000002</v>
      </c>
      <c r="I156" s="374"/>
      <c r="J156" s="374"/>
      <c r="K156" s="41">
        <v>81</v>
      </c>
    </row>
    <row r="157" spans="1:11" x14ac:dyDescent="0.3">
      <c r="A157" s="1" t="s">
        <v>1042</v>
      </c>
      <c r="B157" s="382">
        <v>42159</v>
      </c>
      <c r="C157" s="369">
        <v>29.6</v>
      </c>
      <c r="D157" s="371">
        <v>24</v>
      </c>
      <c r="E157" s="371">
        <v>12</v>
      </c>
      <c r="F157" s="373">
        <v>0</v>
      </c>
      <c r="G157" s="1">
        <f t="shared" si="2"/>
        <v>1.4030231277532583</v>
      </c>
      <c r="H157" s="1">
        <f>1.5*(3600*24/1000)</f>
        <v>129.60000000000002</v>
      </c>
      <c r="I157" s="374"/>
      <c r="J157" s="374"/>
      <c r="K157" s="41">
        <v>86.5</v>
      </c>
    </row>
    <row r="158" spans="1:11" x14ac:dyDescent="0.3">
      <c r="A158" s="1" t="s">
        <v>1042</v>
      </c>
      <c r="B158" s="382">
        <v>42160</v>
      </c>
      <c r="C158" s="369">
        <v>29.1</v>
      </c>
      <c r="D158" s="371">
        <v>24.5</v>
      </c>
      <c r="E158" s="371">
        <v>13.5</v>
      </c>
      <c r="F158" s="373">
        <v>0</v>
      </c>
      <c r="G158" s="1">
        <f t="shared" si="2"/>
        <v>1.5479739445616383</v>
      </c>
      <c r="H158" s="1">
        <f>1.7*(3600*24/1000)</f>
        <v>146.88</v>
      </c>
      <c r="I158" s="374"/>
      <c r="J158" s="374"/>
      <c r="K158" s="41">
        <v>90.5</v>
      </c>
    </row>
    <row r="159" spans="1:11" x14ac:dyDescent="0.3">
      <c r="A159" s="1" t="s">
        <v>1042</v>
      </c>
      <c r="B159" s="382">
        <v>42161</v>
      </c>
      <c r="C159" s="369">
        <v>25.5</v>
      </c>
      <c r="D159" s="371">
        <v>26</v>
      </c>
      <c r="E159" s="371">
        <v>15</v>
      </c>
      <c r="F159" s="373">
        <v>0</v>
      </c>
      <c r="G159" s="1">
        <f t="shared" si="2"/>
        <v>1.7059046297032363</v>
      </c>
      <c r="H159" s="1">
        <f>1.3*(3600*24/1000)</f>
        <v>112.32000000000001</v>
      </c>
      <c r="I159" s="374"/>
      <c r="J159" s="374"/>
      <c r="K159" s="41">
        <v>84.5</v>
      </c>
    </row>
    <row r="160" spans="1:11" x14ac:dyDescent="0.3">
      <c r="A160" s="1" t="s">
        <v>1042</v>
      </c>
      <c r="B160" s="382">
        <v>42162</v>
      </c>
      <c r="C160" s="369">
        <v>21.1</v>
      </c>
      <c r="D160" s="371">
        <v>27</v>
      </c>
      <c r="E160" s="371">
        <v>15</v>
      </c>
      <c r="F160" s="373">
        <v>0</v>
      </c>
      <c r="G160" s="1">
        <f t="shared" si="2"/>
        <v>1.7059046297032363</v>
      </c>
      <c r="H160" s="1">
        <f>1.1*(3600*24/1000)</f>
        <v>95.04000000000002</v>
      </c>
      <c r="I160" s="374"/>
      <c r="J160" s="374"/>
      <c r="K160" s="41">
        <v>89.5</v>
      </c>
    </row>
    <row r="161" spans="1:11" x14ac:dyDescent="0.3">
      <c r="A161" s="1" t="s">
        <v>1042</v>
      </c>
      <c r="B161" s="382">
        <v>42163</v>
      </c>
      <c r="C161" s="369">
        <v>15.4</v>
      </c>
      <c r="D161" s="371">
        <v>27</v>
      </c>
      <c r="E161" s="371">
        <v>16</v>
      </c>
      <c r="F161" s="373">
        <v>0</v>
      </c>
      <c r="G161" s="1">
        <f t="shared" si="2"/>
        <v>1.8188820592283421</v>
      </c>
      <c r="H161" s="1">
        <f>1.2*(3600*24/1000)</f>
        <v>103.68</v>
      </c>
      <c r="I161" s="374"/>
      <c r="J161" s="374"/>
      <c r="K161" s="41">
        <v>81</v>
      </c>
    </row>
    <row r="162" spans="1:11" x14ac:dyDescent="0.3">
      <c r="A162" s="1" t="s">
        <v>1042</v>
      </c>
      <c r="B162" s="382">
        <v>42164</v>
      </c>
      <c r="C162" s="369">
        <v>29.9</v>
      </c>
      <c r="D162" s="371">
        <v>26.5</v>
      </c>
      <c r="E162" s="371">
        <v>16</v>
      </c>
      <c r="F162" s="373">
        <v>0</v>
      </c>
      <c r="G162" s="1">
        <f t="shared" si="2"/>
        <v>1.8188820592283421</v>
      </c>
      <c r="H162" s="1">
        <f>1.2*(3600*24/1000)</f>
        <v>103.68</v>
      </c>
      <c r="I162" s="374"/>
      <c r="J162" s="374"/>
      <c r="K162" s="41">
        <v>84</v>
      </c>
    </row>
    <row r="163" spans="1:11" x14ac:dyDescent="0.3">
      <c r="A163" s="1" t="s">
        <v>1042</v>
      </c>
      <c r="B163" s="382">
        <v>42165</v>
      </c>
      <c r="C163" s="369">
        <v>28.6</v>
      </c>
      <c r="D163" s="371">
        <v>30</v>
      </c>
      <c r="E163" s="371">
        <v>16.5</v>
      </c>
      <c r="F163" s="373">
        <v>0</v>
      </c>
      <c r="G163" s="1">
        <f t="shared" si="2"/>
        <v>1.8777904954698514</v>
      </c>
      <c r="H163" s="1">
        <f>1.6*(3600*24/1000)</f>
        <v>138.24</v>
      </c>
      <c r="I163" s="374"/>
      <c r="J163" s="374"/>
      <c r="K163" s="41">
        <v>77</v>
      </c>
    </row>
    <row r="164" spans="1:11" x14ac:dyDescent="0.3">
      <c r="A164" s="1" t="s">
        <v>1042</v>
      </c>
      <c r="B164" s="382">
        <v>42166</v>
      </c>
      <c r="C164" s="369">
        <v>25.3</v>
      </c>
      <c r="D164" s="371">
        <v>30</v>
      </c>
      <c r="E164" s="371">
        <v>18</v>
      </c>
      <c r="F164" s="373">
        <v>0</v>
      </c>
      <c r="G164" s="1">
        <f t="shared" si="2"/>
        <v>2.0646650340955413</v>
      </c>
      <c r="H164" s="1">
        <f>2.3*(3600*24/1000)</f>
        <v>198.72</v>
      </c>
      <c r="I164" s="374"/>
      <c r="J164" s="374"/>
      <c r="K164" s="41">
        <v>77.5</v>
      </c>
    </row>
    <row r="165" spans="1:11" x14ac:dyDescent="0.3">
      <c r="A165" s="1" t="s">
        <v>1042</v>
      </c>
      <c r="B165" s="382">
        <v>42167</v>
      </c>
      <c r="C165" s="369">
        <v>12.5</v>
      </c>
      <c r="D165" s="371">
        <v>27.5</v>
      </c>
      <c r="E165" s="371">
        <v>19.5</v>
      </c>
      <c r="F165" s="373">
        <v>2.4</v>
      </c>
      <c r="G165" s="1">
        <f t="shared" si="2"/>
        <v>2.2676223668943285</v>
      </c>
      <c r="H165" s="1">
        <f>2.3*(3600*24/1000)</f>
        <v>198.72</v>
      </c>
      <c r="I165" s="374"/>
      <c r="J165" s="374"/>
      <c r="K165" s="41">
        <v>82</v>
      </c>
    </row>
    <row r="166" spans="1:11" x14ac:dyDescent="0.3">
      <c r="A166" s="1" t="s">
        <v>1042</v>
      </c>
      <c r="B166" s="382">
        <v>42168</v>
      </c>
      <c r="C166" s="369">
        <v>25.3</v>
      </c>
      <c r="D166" s="371">
        <v>26</v>
      </c>
      <c r="E166" s="371">
        <v>17.5</v>
      </c>
      <c r="F166" s="373">
        <v>0</v>
      </c>
      <c r="G166" s="1">
        <f t="shared" si="2"/>
        <v>2.0006418494824323</v>
      </c>
      <c r="H166" s="1">
        <f>2*(3600*24/1000)</f>
        <v>172.8</v>
      </c>
      <c r="I166" s="374"/>
      <c r="J166" s="374"/>
      <c r="K166" s="41">
        <v>95</v>
      </c>
    </row>
    <row r="167" spans="1:11" x14ac:dyDescent="0.3">
      <c r="A167" s="1" t="s">
        <v>1042</v>
      </c>
      <c r="B167" s="382">
        <v>42169</v>
      </c>
      <c r="C167" s="369">
        <v>24.5</v>
      </c>
      <c r="D167" s="371">
        <v>25</v>
      </c>
      <c r="E167" s="371">
        <v>19.5</v>
      </c>
      <c r="F167" s="373">
        <v>0</v>
      </c>
      <c r="G167" s="1">
        <f t="shared" si="2"/>
        <v>2.2676223668943285</v>
      </c>
      <c r="H167" s="1">
        <f>2.5*(3600*24/1000)</f>
        <v>216</v>
      </c>
      <c r="I167" s="374"/>
      <c r="J167" s="374"/>
      <c r="K167" s="41">
        <v>95</v>
      </c>
    </row>
    <row r="168" spans="1:11" x14ac:dyDescent="0.3">
      <c r="A168" s="1" t="s">
        <v>1042</v>
      </c>
      <c r="B168" s="382">
        <v>42170</v>
      </c>
      <c r="C168" s="369">
        <v>17.8</v>
      </c>
      <c r="D168" s="371">
        <v>25</v>
      </c>
      <c r="E168" s="371">
        <v>18</v>
      </c>
      <c r="F168" s="373">
        <v>0</v>
      </c>
      <c r="G168" s="1">
        <f t="shared" si="2"/>
        <v>2.0646650340955413</v>
      </c>
      <c r="H168" s="1">
        <f>1*(3600*24/1000)</f>
        <v>86.4</v>
      </c>
      <c r="I168" s="374"/>
      <c r="J168" s="374"/>
      <c r="K168" s="41">
        <v>100</v>
      </c>
    </row>
    <row r="169" spans="1:11" x14ac:dyDescent="0.3">
      <c r="A169" s="1" t="s">
        <v>1042</v>
      </c>
      <c r="B169" s="382">
        <v>42171</v>
      </c>
      <c r="C169" s="369">
        <v>19.899999999999999</v>
      </c>
      <c r="D169" s="371">
        <v>26</v>
      </c>
      <c r="E169" s="371">
        <v>15.5</v>
      </c>
      <c r="F169" s="371">
        <v>0</v>
      </c>
      <c r="G169" s="1">
        <f t="shared" si="2"/>
        <v>1.7615995264429876</v>
      </c>
      <c r="H169" s="1">
        <f>1.3*(3600*24/1000)</f>
        <v>112.32000000000001</v>
      </c>
      <c r="I169" s="375"/>
      <c r="J169" s="375"/>
      <c r="K169" s="41">
        <v>92</v>
      </c>
    </row>
    <row r="170" spans="1:11" x14ac:dyDescent="0.3">
      <c r="A170" s="1" t="s">
        <v>1042</v>
      </c>
      <c r="B170" s="382">
        <v>42172</v>
      </c>
      <c r="C170" s="369">
        <v>18.2</v>
      </c>
      <c r="D170" s="371">
        <v>23</v>
      </c>
      <c r="E170" s="371">
        <v>15.5</v>
      </c>
      <c r="F170" s="371">
        <v>16</v>
      </c>
      <c r="G170" s="1">
        <f t="shared" si="2"/>
        <v>1.7615995264429876</v>
      </c>
      <c r="H170" s="1">
        <f>0.9*(3600*24/1000)</f>
        <v>77.760000000000005</v>
      </c>
      <c r="I170" s="375"/>
      <c r="J170" s="375"/>
      <c r="K170" s="41">
        <v>85</v>
      </c>
    </row>
    <row r="171" spans="1:11" x14ac:dyDescent="0.3">
      <c r="A171" s="1" t="s">
        <v>1042</v>
      </c>
      <c r="B171" s="382">
        <v>42173</v>
      </c>
      <c r="C171" s="369">
        <v>29.7</v>
      </c>
      <c r="D171" s="371">
        <v>26</v>
      </c>
      <c r="E171" s="371">
        <v>16</v>
      </c>
      <c r="F171" s="371">
        <v>0</v>
      </c>
      <c r="G171" s="1">
        <f t="shared" si="2"/>
        <v>1.8188820592283421</v>
      </c>
      <c r="H171" s="1">
        <f>1.4*(3600*24/1000)</f>
        <v>120.96</v>
      </c>
      <c r="I171" s="375"/>
      <c r="J171" s="375"/>
      <c r="K171" s="41">
        <v>87</v>
      </c>
    </row>
    <row r="172" spans="1:11" x14ac:dyDescent="0.3">
      <c r="A172" s="1" t="s">
        <v>1042</v>
      </c>
      <c r="B172" s="382">
        <v>42174</v>
      </c>
      <c r="C172" s="369">
        <v>18.100000000000001</v>
      </c>
      <c r="D172" s="371">
        <v>24</v>
      </c>
      <c r="E172" s="371">
        <v>11</v>
      </c>
      <c r="F172" s="371">
        <v>0</v>
      </c>
      <c r="G172" s="1">
        <f t="shared" si="2"/>
        <v>1.313143973467028</v>
      </c>
      <c r="H172" s="1">
        <f>1.5*(3600*24/1000)</f>
        <v>129.60000000000002</v>
      </c>
      <c r="I172" s="375"/>
      <c r="J172" s="375"/>
      <c r="K172" s="41">
        <v>96</v>
      </c>
    </row>
    <row r="173" spans="1:11" x14ac:dyDescent="0.3">
      <c r="A173" s="1" t="s">
        <v>1042</v>
      </c>
      <c r="B173" s="382">
        <v>42175</v>
      </c>
      <c r="C173" s="369">
        <v>25.1</v>
      </c>
      <c r="D173" s="371">
        <v>26</v>
      </c>
      <c r="E173" s="371">
        <v>11</v>
      </c>
      <c r="F173" s="371">
        <v>0</v>
      </c>
      <c r="G173" s="1">
        <f t="shared" si="2"/>
        <v>1.313143973467028</v>
      </c>
      <c r="H173" s="1">
        <f>1.7*(3600*24/1000)</f>
        <v>146.88</v>
      </c>
      <c r="I173" s="375"/>
      <c r="J173" s="375"/>
      <c r="K173" s="41">
        <v>92</v>
      </c>
    </row>
    <row r="174" spans="1:11" x14ac:dyDescent="0.3">
      <c r="A174" s="1" t="s">
        <v>1042</v>
      </c>
      <c r="B174" s="382">
        <v>42176</v>
      </c>
      <c r="C174" s="369">
        <v>27.9</v>
      </c>
      <c r="D174" s="371">
        <v>24.5</v>
      </c>
      <c r="E174" s="371">
        <v>11.5</v>
      </c>
      <c r="F174" s="371">
        <v>0</v>
      </c>
      <c r="G174" s="1">
        <f t="shared" si="2"/>
        <v>1.3574301110209714</v>
      </c>
      <c r="H174" s="1">
        <f>1.6*(3600*24/1000)</f>
        <v>138.24</v>
      </c>
      <c r="I174" s="375"/>
      <c r="J174" s="375"/>
      <c r="K174" s="41">
        <v>97.5</v>
      </c>
    </row>
    <row r="175" spans="1:11" x14ac:dyDescent="0.3">
      <c r="A175" s="1" t="s">
        <v>1042</v>
      </c>
      <c r="B175" s="382">
        <v>42177</v>
      </c>
      <c r="C175" s="369">
        <v>29.8</v>
      </c>
      <c r="D175" s="371">
        <v>29</v>
      </c>
      <c r="E175" s="371">
        <v>16</v>
      </c>
      <c r="F175" s="371">
        <v>0</v>
      </c>
      <c r="G175" s="1">
        <f t="shared" si="2"/>
        <v>1.8188820592283421</v>
      </c>
      <c r="H175" s="1">
        <f>1.4*(3600*24/1000)</f>
        <v>120.96</v>
      </c>
      <c r="I175" s="375"/>
      <c r="J175" s="375"/>
      <c r="K175" s="41">
        <v>46.5</v>
      </c>
    </row>
    <row r="176" spans="1:11" x14ac:dyDescent="0.3">
      <c r="A176" s="1" t="s">
        <v>1042</v>
      </c>
      <c r="B176" s="382">
        <v>42178</v>
      </c>
      <c r="C176" s="369">
        <v>24</v>
      </c>
      <c r="D176" s="371">
        <v>31</v>
      </c>
      <c r="E176" s="371">
        <v>17.5</v>
      </c>
      <c r="F176" s="371">
        <v>0</v>
      </c>
      <c r="G176" s="1">
        <f t="shared" si="2"/>
        <v>2.0006418494824323</v>
      </c>
      <c r="H176" s="1">
        <f>1.2*(3600*24/1000)</f>
        <v>103.68</v>
      </c>
      <c r="I176" s="375"/>
      <c r="J176" s="375"/>
      <c r="K176" s="41">
        <v>49.5</v>
      </c>
    </row>
    <row r="177" spans="1:11" x14ac:dyDescent="0.3">
      <c r="A177" s="1" t="s">
        <v>1042</v>
      </c>
      <c r="B177" s="382">
        <v>42179</v>
      </c>
      <c r="C177" s="369">
        <v>30.1</v>
      </c>
      <c r="D177" s="371">
        <v>28</v>
      </c>
      <c r="E177" s="371">
        <v>17</v>
      </c>
      <c r="F177" s="371">
        <v>0</v>
      </c>
      <c r="G177" s="1">
        <f t="shared" si="2"/>
        <v>1.9383638408527206</v>
      </c>
      <c r="H177" s="1">
        <f>1.5*(3600*24/1000)</f>
        <v>129.60000000000002</v>
      </c>
      <c r="I177" s="375"/>
      <c r="J177" s="375"/>
      <c r="K177" s="41">
        <v>57</v>
      </c>
    </row>
    <row r="178" spans="1:11" x14ac:dyDescent="0.3">
      <c r="A178" s="1" t="s">
        <v>1042</v>
      </c>
      <c r="B178" s="382">
        <v>42180</v>
      </c>
      <c r="C178" s="369">
        <v>26.6</v>
      </c>
      <c r="D178" s="371">
        <v>28</v>
      </c>
      <c r="E178" s="371">
        <v>16.5</v>
      </c>
      <c r="F178" s="371">
        <v>0</v>
      </c>
      <c r="G178" s="1">
        <f t="shared" si="2"/>
        <v>1.8777904954698514</v>
      </c>
      <c r="H178" s="1">
        <f>1.3*(3600*24/1000)</f>
        <v>112.32000000000001</v>
      </c>
      <c r="I178" s="375"/>
      <c r="J178" s="375"/>
      <c r="K178" s="41">
        <v>62</v>
      </c>
    </row>
    <row r="179" spans="1:11" x14ac:dyDescent="0.3">
      <c r="A179" s="1" t="s">
        <v>1042</v>
      </c>
      <c r="B179" s="382">
        <v>42181</v>
      </c>
      <c r="C179" s="369">
        <v>30.3</v>
      </c>
      <c r="D179" s="371">
        <v>28</v>
      </c>
      <c r="E179" s="371">
        <v>16</v>
      </c>
      <c r="F179" s="371">
        <v>0</v>
      </c>
      <c r="G179" s="1">
        <f t="shared" si="2"/>
        <v>1.8188820592283421</v>
      </c>
      <c r="H179" s="1">
        <f>1.4*(3600*24/1000)</f>
        <v>120.96</v>
      </c>
      <c r="I179" s="375"/>
      <c r="J179" s="375"/>
      <c r="K179" s="41">
        <v>49.5</v>
      </c>
    </row>
    <row r="180" spans="1:11" x14ac:dyDescent="0.3">
      <c r="A180" s="1" t="s">
        <v>1042</v>
      </c>
      <c r="B180" s="382">
        <v>42182</v>
      </c>
      <c r="C180" s="369">
        <v>29.4</v>
      </c>
      <c r="D180" s="371">
        <v>30</v>
      </c>
      <c r="E180" s="371">
        <v>18.5</v>
      </c>
      <c r="F180" s="371">
        <v>0</v>
      </c>
      <c r="G180" s="1">
        <f t="shared" si="2"/>
        <v>2.1304746763349707</v>
      </c>
      <c r="H180" s="1">
        <f>1.5*(3600*24/1000)</f>
        <v>129.60000000000002</v>
      </c>
      <c r="I180" s="375"/>
      <c r="J180" s="375"/>
      <c r="K180" s="41">
        <v>55</v>
      </c>
    </row>
    <row r="181" spans="1:11" x14ac:dyDescent="0.3">
      <c r="A181" s="1" t="s">
        <v>1042</v>
      </c>
      <c r="B181" s="382">
        <v>42183</v>
      </c>
      <c r="C181" s="369">
        <v>29.4</v>
      </c>
      <c r="D181" s="371">
        <v>30</v>
      </c>
      <c r="E181" s="371">
        <v>20</v>
      </c>
      <c r="F181" s="371">
        <v>0</v>
      </c>
      <c r="G181" s="1">
        <f t="shared" si="2"/>
        <v>2.3390469163992624</v>
      </c>
      <c r="H181" s="1">
        <f>1.6*(3600*24/1000)</f>
        <v>138.24</v>
      </c>
      <c r="I181" s="375"/>
      <c r="J181" s="375"/>
      <c r="K181" s="41">
        <v>57.5</v>
      </c>
    </row>
    <row r="182" spans="1:11" x14ac:dyDescent="0.3">
      <c r="A182" s="1" t="s">
        <v>1042</v>
      </c>
      <c r="B182" s="382">
        <v>42184</v>
      </c>
      <c r="C182" s="369">
        <v>28.8</v>
      </c>
      <c r="D182" s="371">
        <v>30</v>
      </c>
      <c r="E182" s="371">
        <v>17.5</v>
      </c>
      <c r="F182" s="371">
        <v>0</v>
      </c>
      <c r="G182" s="1">
        <f t="shared" si="2"/>
        <v>2.0006418494824323</v>
      </c>
      <c r="H182" s="1">
        <f>1.4*(3600*24/1000)</f>
        <v>120.96</v>
      </c>
      <c r="I182" s="375"/>
      <c r="J182" s="375"/>
      <c r="K182" s="41">
        <v>68</v>
      </c>
    </row>
    <row r="183" spans="1:11" x14ac:dyDescent="0.3">
      <c r="A183" s="1" t="s">
        <v>1042</v>
      </c>
      <c r="B183" s="382">
        <v>42185</v>
      </c>
      <c r="C183" s="369">
        <v>29.2</v>
      </c>
      <c r="D183" s="371">
        <v>28.5</v>
      </c>
      <c r="E183" s="371">
        <v>18</v>
      </c>
      <c r="F183" s="371">
        <v>0</v>
      </c>
      <c r="G183" s="1">
        <f t="shared" si="2"/>
        <v>2.0646650340955413</v>
      </c>
      <c r="H183" s="1">
        <f>1.3*(3600*24/1000)</f>
        <v>112.32000000000001</v>
      </c>
      <c r="I183" s="375"/>
      <c r="J183" s="375"/>
      <c r="K183" s="41">
        <v>52.5</v>
      </c>
    </row>
    <row r="184" spans="1:11" x14ac:dyDescent="0.3">
      <c r="A184" s="1" t="s">
        <v>1042</v>
      </c>
      <c r="B184" s="382">
        <v>42186</v>
      </c>
      <c r="C184" s="369">
        <v>29.1</v>
      </c>
      <c r="D184" s="370">
        <v>31</v>
      </c>
      <c r="E184" s="369">
        <v>20</v>
      </c>
      <c r="F184" s="371">
        <v>0</v>
      </c>
      <c r="G184" s="1">
        <f t="shared" si="2"/>
        <v>2.3390469163992624</v>
      </c>
      <c r="H184" s="1">
        <f>1.4*(3600*24/1000)</f>
        <v>120.96</v>
      </c>
      <c r="I184" s="372"/>
      <c r="J184" s="372"/>
      <c r="K184" s="41">
        <v>64.5</v>
      </c>
    </row>
    <row r="185" spans="1:11" x14ac:dyDescent="0.3">
      <c r="A185" s="1" t="s">
        <v>1042</v>
      </c>
      <c r="B185" s="382">
        <v>42187</v>
      </c>
      <c r="C185" s="369">
        <v>29.5</v>
      </c>
      <c r="D185" s="370">
        <v>31</v>
      </c>
      <c r="E185" s="369">
        <v>19.8</v>
      </c>
      <c r="F185" s="371">
        <v>0</v>
      </c>
      <c r="G185" s="1">
        <f t="shared" si="2"/>
        <v>2.3102444669922537</v>
      </c>
      <c r="H185" s="1">
        <f>1.3*(3600*24/1000)</f>
        <v>112.32000000000001</v>
      </c>
      <c r="I185" s="372"/>
      <c r="J185" s="372"/>
      <c r="K185" s="41">
        <v>55.5</v>
      </c>
    </row>
    <row r="186" spans="1:11" x14ac:dyDescent="0.3">
      <c r="A186" s="1" t="s">
        <v>1042</v>
      </c>
      <c r="B186" s="382">
        <v>42188</v>
      </c>
      <c r="C186" s="369">
        <v>28.3</v>
      </c>
      <c r="D186" s="370">
        <v>31</v>
      </c>
      <c r="E186" s="369">
        <v>19</v>
      </c>
      <c r="F186" s="371">
        <v>0</v>
      </c>
      <c r="G186" s="1">
        <f t="shared" si="2"/>
        <v>2.1981128370891554</v>
      </c>
      <c r="H186" s="1">
        <f>1.6*(3600*24/1000)</f>
        <v>138.24</v>
      </c>
      <c r="I186" s="372"/>
      <c r="J186" s="372"/>
      <c r="K186" s="41">
        <v>51</v>
      </c>
    </row>
    <row r="187" spans="1:11" x14ac:dyDescent="0.3">
      <c r="A187" s="1" t="s">
        <v>1042</v>
      </c>
      <c r="B187" s="382">
        <v>42189</v>
      </c>
      <c r="C187" s="369">
        <v>27.9</v>
      </c>
      <c r="D187" s="370">
        <v>32</v>
      </c>
      <c r="E187" s="369">
        <v>20.5</v>
      </c>
      <c r="F187" s="371">
        <v>0</v>
      </c>
      <c r="G187" s="1">
        <f t="shared" si="2"/>
        <v>2.4124309468917491</v>
      </c>
      <c r="H187" s="1">
        <f>1.7*(3600*24/1000)</f>
        <v>146.88</v>
      </c>
      <c r="I187" s="372"/>
      <c r="J187" s="372"/>
      <c r="K187" s="41">
        <v>58.5</v>
      </c>
    </row>
    <row r="188" spans="1:11" x14ac:dyDescent="0.3">
      <c r="A188" s="1" t="s">
        <v>1042</v>
      </c>
      <c r="B188" s="382">
        <v>42190</v>
      </c>
      <c r="C188" s="369">
        <v>27.5</v>
      </c>
      <c r="D188" s="370">
        <v>31.5</v>
      </c>
      <c r="E188" s="369">
        <v>21</v>
      </c>
      <c r="F188" s="371">
        <v>0</v>
      </c>
      <c r="G188" s="1">
        <f t="shared" si="2"/>
        <v>2.4878197408861031</v>
      </c>
      <c r="H188" s="1">
        <f>1.6*(3600*24/1000)</f>
        <v>138.24</v>
      </c>
      <c r="I188" s="372"/>
      <c r="J188" s="372"/>
      <c r="K188" s="41">
        <v>50.5</v>
      </c>
    </row>
    <row r="189" spans="1:11" x14ac:dyDescent="0.3">
      <c r="A189" s="1" t="s">
        <v>1042</v>
      </c>
      <c r="B189" s="382">
        <v>42191</v>
      </c>
      <c r="C189" s="369">
        <v>28.1</v>
      </c>
      <c r="D189" s="370">
        <v>32</v>
      </c>
      <c r="E189" s="369">
        <v>18.8</v>
      </c>
      <c r="F189" s="371">
        <v>0</v>
      </c>
      <c r="G189" s="1">
        <f t="shared" si="2"/>
        <v>2.1708354259411062</v>
      </c>
      <c r="H189" s="1">
        <f>1.7*(3600*24/1000)</f>
        <v>146.88</v>
      </c>
      <c r="I189" s="372"/>
      <c r="J189" s="372"/>
      <c r="K189" s="41">
        <v>48.5</v>
      </c>
    </row>
    <row r="190" spans="1:11" x14ac:dyDescent="0.3">
      <c r="A190" s="1" t="s">
        <v>1042</v>
      </c>
      <c r="B190" s="382">
        <v>42192</v>
      </c>
      <c r="C190" s="369">
        <v>27.5</v>
      </c>
      <c r="D190" s="370">
        <v>32</v>
      </c>
      <c r="E190" s="369">
        <v>21</v>
      </c>
      <c r="F190" s="371">
        <v>0</v>
      </c>
      <c r="G190" s="1">
        <f t="shared" si="2"/>
        <v>2.4878197408861031</v>
      </c>
      <c r="H190" s="1">
        <f>1.4*(3600*24/1000)</f>
        <v>120.96</v>
      </c>
      <c r="I190" s="372"/>
      <c r="J190" s="372"/>
      <c r="K190" s="41">
        <v>56</v>
      </c>
    </row>
    <row r="191" spans="1:11" x14ac:dyDescent="0.3">
      <c r="A191" s="1" t="s">
        <v>1042</v>
      </c>
      <c r="B191" s="382">
        <v>42193</v>
      </c>
      <c r="C191" s="369">
        <v>28.2</v>
      </c>
      <c r="D191" s="370">
        <v>33.5</v>
      </c>
      <c r="E191" s="369">
        <v>18.5</v>
      </c>
      <c r="F191" s="371">
        <v>0</v>
      </c>
      <c r="G191" s="1">
        <f t="shared" si="2"/>
        <v>2.1304746763349707</v>
      </c>
      <c r="H191" s="1">
        <f>1.7*(3600*24/1000)</f>
        <v>146.88</v>
      </c>
      <c r="I191" s="372"/>
      <c r="J191" s="372"/>
      <c r="K191" s="41">
        <v>47.5</v>
      </c>
    </row>
    <row r="192" spans="1:11" x14ac:dyDescent="0.3">
      <c r="A192" s="1" t="s">
        <v>1042</v>
      </c>
      <c r="B192" s="382">
        <v>42194</v>
      </c>
      <c r="C192" s="369">
        <v>28.7</v>
      </c>
      <c r="D192" s="370">
        <v>29</v>
      </c>
      <c r="E192" s="369">
        <v>21</v>
      </c>
      <c r="F192" s="371">
        <v>0</v>
      </c>
      <c r="G192" s="1">
        <f t="shared" si="2"/>
        <v>2.4878197408861031</v>
      </c>
      <c r="H192" s="1">
        <f>1.7*(3600*24/1000)</f>
        <v>146.88</v>
      </c>
      <c r="I192" s="372"/>
      <c r="J192" s="372"/>
      <c r="K192" s="41">
        <v>62.5</v>
      </c>
    </row>
    <row r="193" spans="1:11" x14ac:dyDescent="0.3">
      <c r="A193" s="1" t="s">
        <v>1042</v>
      </c>
      <c r="B193" s="382">
        <v>42195</v>
      </c>
      <c r="C193" s="369">
        <v>27.8</v>
      </c>
      <c r="D193" s="370">
        <v>30</v>
      </c>
      <c r="E193" s="369">
        <v>20</v>
      </c>
      <c r="F193" s="371">
        <v>0</v>
      </c>
      <c r="G193" s="1">
        <f t="shared" si="2"/>
        <v>2.3390469163992624</v>
      </c>
      <c r="H193" s="1">
        <f>1.5*(3600*24/1000)</f>
        <v>129.60000000000002</v>
      </c>
      <c r="I193" s="372"/>
      <c r="J193" s="372"/>
      <c r="K193" s="41">
        <v>71</v>
      </c>
    </row>
    <row r="194" spans="1:11" x14ac:dyDescent="0.3">
      <c r="A194" s="1" t="s">
        <v>1042</v>
      </c>
      <c r="B194" s="382">
        <v>42196</v>
      </c>
      <c r="C194" s="369">
        <v>29</v>
      </c>
      <c r="D194" s="370">
        <v>29.5</v>
      </c>
      <c r="E194" s="369">
        <v>19</v>
      </c>
      <c r="F194" s="371">
        <v>0</v>
      </c>
      <c r="G194" s="1">
        <f t="shared" si="2"/>
        <v>2.1981128370891554</v>
      </c>
      <c r="H194" s="1">
        <f>1.5*(3600*24/1000)</f>
        <v>129.60000000000002</v>
      </c>
      <c r="I194" s="372"/>
      <c r="J194" s="372"/>
      <c r="K194" s="41">
        <v>62.5</v>
      </c>
    </row>
    <row r="195" spans="1:11" x14ac:dyDescent="0.3">
      <c r="A195" s="1" t="s">
        <v>1042</v>
      </c>
      <c r="B195" s="382">
        <v>42197</v>
      </c>
      <c r="C195" s="369">
        <v>28.9</v>
      </c>
      <c r="D195" s="370">
        <v>32</v>
      </c>
      <c r="E195" s="369">
        <v>19</v>
      </c>
      <c r="F195" s="371">
        <v>0</v>
      </c>
      <c r="G195" s="1">
        <f t="shared" si="2"/>
        <v>2.1981128370891554</v>
      </c>
      <c r="H195" s="1">
        <f>1.6*(3600*24/1000)</f>
        <v>138.24</v>
      </c>
      <c r="I195" s="372"/>
      <c r="J195" s="372"/>
      <c r="K195" s="41">
        <v>55.5</v>
      </c>
    </row>
    <row r="196" spans="1:11" x14ac:dyDescent="0.3">
      <c r="A196" s="1" t="s">
        <v>1042</v>
      </c>
      <c r="B196" s="382">
        <v>42198</v>
      </c>
      <c r="C196" s="369">
        <v>29.2</v>
      </c>
      <c r="D196" s="370">
        <v>33</v>
      </c>
      <c r="E196" s="369">
        <v>20</v>
      </c>
      <c r="F196" s="371">
        <v>0</v>
      </c>
      <c r="G196" s="1">
        <f t="shared" ref="G196:G259" si="3">0.611*EXP((17.27*E196)/(E196+237.3))</f>
        <v>2.3390469163992624</v>
      </c>
      <c r="H196" s="1">
        <f>1.4*(3600*24/1000)</f>
        <v>120.96</v>
      </c>
      <c r="I196" s="372"/>
      <c r="J196" s="372"/>
      <c r="K196" s="41">
        <v>45</v>
      </c>
    </row>
    <row r="197" spans="1:11" x14ac:dyDescent="0.3">
      <c r="A197" s="1" t="s">
        <v>1042</v>
      </c>
      <c r="B197" s="382">
        <v>42199</v>
      </c>
      <c r="C197" s="369">
        <v>28.3</v>
      </c>
      <c r="D197" s="370">
        <v>29</v>
      </c>
      <c r="E197" s="369">
        <v>21</v>
      </c>
      <c r="F197" s="371">
        <v>0</v>
      </c>
      <c r="G197" s="1">
        <f t="shared" si="3"/>
        <v>2.4878197408861031</v>
      </c>
      <c r="H197" s="1">
        <f>1.6*(3600*24/1000)</f>
        <v>138.24</v>
      </c>
      <c r="I197" s="372"/>
      <c r="J197" s="372"/>
      <c r="K197" s="41">
        <v>69</v>
      </c>
    </row>
    <row r="198" spans="1:11" x14ac:dyDescent="0.3">
      <c r="A198" s="1" t="s">
        <v>1042</v>
      </c>
      <c r="B198" s="382">
        <v>42200</v>
      </c>
      <c r="C198" s="369">
        <v>28</v>
      </c>
      <c r="D198" s="370">
        <v>30</v>
      </c>
      <c r="E198" s="369">
        <v>20.5</v>
      </c>
      <c r="F198" s="371">
        <v>0</v>
      </c>
      <c r="G198" s="1">
        <f t="shared" si="3"/>
        <v>2.4124309468917491</v>
      </c>
      <c r="H198" s="1">
        <f>1.6*(3600*24/1000)</f>
        <v>138.24</v>
      </c>
      <c r="I198" s="372"/>
      <c r="J198" s="372"/>
      <c r="K198" s="41">
        <v>72</v>
      </c>
    </row>
    <row r="199" spans="1:11" x14ac:dyDescent="0.3">
      <c r="A199" s="1" t="s">
        <v>1042</v>
      </c>
      <c r="B199" s="382">
        <v>42201</v>
      </c>
      <c r="C199" s="369">
        <v>28.3</v>
      </c>
      <c r="D199" s="370">
        <v>29.8</v>
      </c>
      <c r="E199" s="369">
        <v>21</v>
      </c>
      <c r="F199" s="371">
        <v>0</v>
      </c>
      <c r="G199" s="1">
        <f t="shared" si="3"/>
        <v>2.4878197408861031</v>
      </c>
      <c r="H199" s="1">
        <f>1.3*(3600*24/1000)</f>
        <v>112.32000000000001</v>
      </c>
      <c r="I199" s="372"/>
      <c r="J199" s="372"/>
      <c r="K199" s="41">
        <v>76.5</v>
      </c>
    </row>
    <row r="200" spans="1:11" x14ac:dyDescent="0.3">
      <c r="A200" s="1" t="s">
        <v>1042</v>
      </c>
      <c r="B200" s="382">
        <v>42202</v>
      </c>
      <c r="C200" s="369">
        <v>27.7</v>
      </c>
      <c r="D200" s="370">
        <v>33</v>
      </c>
      <c r="E200" s="369">
        <v>22</v>
      </c>
      <c r="F200" s="371">
        <v>0</v>
      </c>
      <c r="G200" s="1">
        <f t="shared" si="3"/>
        <v>2.6447969195164731</v>
      </c>
      <c r="H200" s="1">
        <f>1.5*(3600*24/1000)</f>
        <v>129.60000000000002</v>
      </c>
      <c r="I200" s="372"/>
      <c r="J200" s="372"/>
      <c r="K200" s="41">
        <v>58.5</v>
      </c>
    </row>
    <row r="201" spans="1:11" x14ac:dyDescent="0.3">
      <c r="A201" s="1" t="s">
        <v>1042</v>
      </c>
      <c r="B201" s="382">
        <v>42203</v>
      </c>
      <c r="C201" s="369">
        <v>27.9</v>
      </c>
      <c r="D201" s="370">
        <v>32.5</v>
      </c>
      <c r="E201" s="369">
        <v>21</v>
      </c>
      <c r="F201" s="371">
        <v>0</v>
      </c>
      <c r="G201" s="1">
        <f t="shared" si="3"/>
        <v>2.4878197408861031</v>
      </c>
      <c r="H201" s="1">
        <f>1.3*(3600*24/1000)</f>
        <v>112.32000000000001</v>
      </c>
      <c r="I201" s="372"/>
      <c r="J201" s="372"/>
      <c r="K201" s="41">
        <v>65.5</v>
      </c>
    </row>
    <row r="202" spans="1:11" x14ac:dyDescent="0.3">
      <c r="A202" s="1" t="s">
        <v>1042</v>
      </c>
      <c r="B202" s="382">
        <v>42204</v>
      </c>
      <c r="C202" s="369">
        <v>28.1</v>
      </c>
      <c r="D202" s="370">
        <v>32.5</v>
      </c>
      <c r="E202" s="369">
        <v>22</v>
      </c>
      <c r="F202" s="371">
        <v>0</v>
      </c>
      <c r="G202" s="1">
        <f t="shared" si="3"/>
        <v>2.6447969195164731</v>
      </c>
      <c r="H202" s="1">
        <f>1.3*(3600*24/1000)</f>
        <v>112.32000000000001</v>
      </c>
      <c r="I202" s="372"/>
      <c r="J202" s="372"/>
      <c r="K202" s="41">
        <v>47.5</v>
      </c>
    </row>
    <row r="203" spans="1:11" x14ac:dyDescent="0.3">
      <c r="A203" s="1" t="s">
        <v>1042</v>
      </c>
      <c r="B203" s="382">
        <v>42205</v>
      </c>
      <c r="C203" s="369">
        <v>21.7</v>
      </c>
      <c r="D203" s="370">
        <v>34</v>
      </c>
      <c r="E203" s="369">
        <v>22</v>
      </c>
      <c r="F203" s="371">
        <v>0</v>
      </c>
      <c r="G203" s="1">
        <f t="shared" si="3"/>
        <v>2.6447969195164731</v>
      </c>
      <c r="H203" s="1">
        <f>1.3*(3600*24/1000)</f>
        <v>112.32000000000001</v>
      </c>
      <c r="I203" s="372"/>
      <c r="J203" s="372"/>
      <c r="K203" s="41">
        <v>54</v>
      </c>
    </row>
    <row r="204" spans="1:11" x14ac:dyDescent="0.3">
      <c r="A204" s="1" t="s">
        <v>1042</v>
      </c>
      <c r="B204" s="382">
        <v>42206</v>
      </c>
      <c r="C204" s="369">
        <v>26.3</v>
      </c>
      <c r="D204" s="370">
        <v>31.5</v>
      </c>
      <c r="E204" s="369">
        <v>21.2</v>
      </c>
      <c r="F204" s="371">
        <v>0</v>
      </c>
      <c r="G204" s="1">
        <f t="shared" si="3"/>
        <v>2.5185468936921591</v>
      </c>
      <c r="H204" s="1">
        <f>1.4*(3600*24/1000)</f>
        <v>120.96</v>
      </c>
      <c r="I204" s="372"/>
      <c r="J204" s="372"/>
      <c r="K204" s="41">
        <v>62</v>
      </c>
    </row>
    <row r="205" spans="1:11" x14ac:dyDescent="0.3">
      <c r="A205" s="1" t="s">
        <v>1042</v>
      </c>
      <c r="B205" s="382">
        <v>42207</v>
      </c>
      <c r="C205" s="369">
        <v>28.2</v>
      </c>
      <c r="D205" s="370">
        <v>32.5</v>
      </c>
      <c r="E205" s="369">
        <v>21</v>
      </c>
      <c r="F205" s="371">
        <v>0</v>
      </c>
      <c r="G205" s="1">
        <f t="shared" si="3"/>
        <v>2.4878197408861031</v>
      </c>
      <c r="H205" s="1">
        <f>1.3*(3600*24/1000)</f>
        <v>112.32000000000001</v>
      </c>
      <c r="I205" s="372"/>
      <c r="J205" s="372"/>
      <c r="K205" s="41">
        <v>49</v>
      </c>
    </row>
    <row r="206" spans="1:11" x14ac:dyDescent="0.3">
      <c r="A206" s="1" t="s">
        <v>1042</v>
      </c>
      <c r="B206" s="382">
        <v>42208</v>
      </c>
      <c r="C206" s="369">
        <v>27.1</v>
      </c>
      <c r="D206" s="370">
        <v>32</v>
      </c>
      <c r="E206" s="369">
        <v>23</v>
      </c>
      <c r="F206" s="371">
        <v>0</v>
      </c>
      <c r="G206" s="1">
        <f t="shared" si="3"/>
        <v>2.8103575430330863</v>
      </c>
      <c r="H206" s="1">
        <f>1.5*(3600*24/1000)</f>
        <v>129.60000000000002</v>
      </c>
      <c r="I206" s="372"/>
      <c r="J206" s="372"/>
      <c r="K206" s="41">
        <v>66.5</v>
      </c>
    </row>
    <row r="207" spans="1:11" x14ac:dyDescent="0.3">
      <c r="A207" s="1" t="s">
        <v>1042</v>
      </c>
      <c r="B207" s="382">
        <v>42209</v>
      </c>
      <c r="C207" s="369">
        <v>27.6</v>
      </c>
      <c r="D207" s="370">
        <v>32</v>
      </c>
      <c r="E207" s="369">
        <v>23.5</v>
      </c>
      <c r="F207" s="371">
        <v>0</v>
      </c>
      <c r="G207" s="1">
        <f t="shared" si="3"/>
        <v>2.8964788838365951</v>
      </c>
      <c r="H207" s="1">
        <f>1.4*(3600*24/1000)</f>
        <v>120.96</v>
      </c>
      <c r="I207" s="372"/>
      <c r="J207" s="372"/>
      <c r="K207" s="41">
        <v>60</v>
      </c>
    </row>
    <row r="208" spans="1:11" x14ac:dyDescent="0.3">
      <c r="A208" s="1" t="s">
        <v>1042</v>
      </c>
      <c r="B208" s="382">
        <v>42210</v>
      </c>
      <c r="C208" s="369">
        <v>25.2</v>
      </c>
      <c r="D208" s="370">
        <v>32</v>
      </c>
      <c r="E208" s="369">
        <v>23</v>
      </c>
      <c r="F208" s="371">
        <v>0</v>
      </c>
      <c r="G208" s="1">
        <f t="shared" si="3"/>
        <v>2.8103575430330863</v>
      </c>
      <c r="H208" s="1">
        <f>1.4*(3600*24/1000)</f>
        <v>120.96</v>
      </c>
      <c r="I208" s="372"/>
      <c r="J208" s="372"/>
      <c r="K208" s="41">
        <v>62.5</v>
      </c>
    </row>
    <row r="209" spans="1:11" x14ac:dyDescent="0.3">
      <c r="A209" s="1" t="s">
        <v>1042</v>
      </c>
      <c r="B209" s="382">
        <v>42211</v>
      </c>
      <c r="C209" s="369">
        <v>28.3</v>
      </c>
      <c r="D209" s="370">
        <v>29</v>
      </c>
      <c r="E209" s="369">
        <v>22</v>
      </c>
      <c r="F209" s="371">
        <v>0</v>
      </c>
      <c r="G209" s="1">
        <f t="shared" si="3"/>
        <v>2.6447969195164731</v>
      </c>
      <c r="H209" s="1">
        <f>1.1*(3600*24/1000)</f>
        <v>95.04000000000002</v>
      </c>
      <c r="I209" s="372"/>
      <c r="J209" s="372"/>
      <c r="K209" s="41">
        <v>52.5</v>
      </c>
    </row>
    <row r="210" spans="1:11" x14ac:dyDescent="0.3">
      <c r="A210" s="1" t="s">
        <v>1042</v>
      </c>
      <c r="B210" s="382">
        <v>42212</v>
      </c>
      <c r="C210" s="369">
        <v>25.9</v>
      </c>
      <c r="D210" s="370">
        <v>34.5</v>
      </c>
      <c r="E210" s="369">
        <v>21</v>
      </c>
      <c r="F210" s="371">
        <v>0</v>
      </c>
      <c r="G210" s="1">
        <f t="shared" si="3"/>
        <v>2.4878197408861031</v>
      </c>
      <c r="H210" s="1">
        <f>1.2*(3600*24/1000)</f>
        <v>103.68</v>
      </c>
      <c r="I210" s="372"/>
      <c r="J210" s="372"/>
      <c r="K210" s="41">
        <v>76.5</v>
      </c>
    </row>
    <row r="211" spans="1:11" x14ac:dyDescent="0.3">
      <c r="A211" s="1" t="s">
        <v>1042</v>
      </c>
      <c r="B211" s="382">
        <v>42213</v>
      </c>
      <c r="C211" s="369">
        <v>28</v>
      </c>
      <c r="D211" s="370">
        <v>36</v>
      </c>
      <c r="E211" s="369">
        <v>18.5</v>
      </c>
      <c r="F211" s="371">
        <v>0</v>
      </c>
      <c r="G211" s="1">
        <f t="shared" si="3"/>
        <v>2.1304746763349707</v>
      </c>
      <c r="H211" s="1">
        <f>1.5*(3600*24/1000)</f>
        <v>129.60000000000002</v>
      </c>
      <c r="I211" s="372"/>
      <c r="J211" s="372"/>
      <c r="K211" s="41">
        <v>77</v>
      </c>
    </row>
    <row r="212" spans="1:11" x14ac:dyDescent="0.3">
      <c r="A212" s="1" t="s">
        <v>1042</v>
      </c>
      <c r="B212" s="382">
        <v>42214</v>
      </c>
      <c r="C212" s="369">
        <v>27.7</v>
      </c>
      <c r="D212" s="370">
        <v>36</v>
      </c>
      <c r="E212" s="369">
        <v>22</v>
      </c>
      <c r="F212" s="371">
        <v>0</v>
      </c>
      <c r="G212" s="1">
        <f t="shared" si="3"/>
        <v>2.6447969195164731</v>
      </c>
      <c r="H212" s="1">
        <f>1.7*(3600*24/1000)</f>
        <v>146.88</v>
      </c>
      <c r="I212" s="372"/>
      <c r="J212" s="372"/>
      <c r="K212" s="41">
        <v>79</v>
      </c>
    </row>
    <row r="213" spans="1:11" x14ac:dyDescent="0.3">
      <c r="A213" s="1" t="s">
        <v>1042</v>
      </c>
      <c r="B213" s="382">
        <v>42215</v>
      </c>
      <c r="C213" s="369">
        <v>21.2</v>
      </c>
      <c r="D213" s="370">
        <v>36.5</v>
      </c>
      <c r="E213" s="369">
        <v>19</v>
      </c>
      <c r="F213" s="371">
        <v>0</v>
      </c>
      <c r="G213" s="1">
        <f t="shared" si="3"/>
        <v>2.1981128370891554</v>
      </c>
      <c r="H213" s="1">
        <f>1.1*(3600*24/1000)</f>
        <v>95.04000000000002</v>
      </c>
      <c r="I213" s="372"/>
      <c r="J213" s="372"/>
      <c r="K213" s="41">
        <v>76</v>
      </c>
    </row>
    <row r="214" spans="1:11" x14ac:dyDescent="0.3">
      <c r="A214" s="1" t="s">
        <v>1042</v>
      </c>
      <c r="B214" s="382">
        <v>42216</v>
      </c>
      <c r="C214" s="369">
        <v>27.8</v>
      </c>
      <c r="D214" s="370">
        <v>31</v>
      </c>
      <c r="E214" s="369">
        <v>19</v>
      </c>
      <c r="F214" s="371">
        <v>0</v>
      </c>
      <c r="G214" s="1">
        <f t="shared" si="3"/>
        <v>2.1981128370891554</v>
      </c>
      <c r="H214" s="1">
        <f>1.6*(3600*24/1000)</f>
        <v>138.24</v>
      </c>
      <c r="I214" s="372"/>
      <c r="J214" s="372"/>
      <c r="K214" s="41">
        <v>49.5</v>
      </c>
    </row>
    <row r="215" spans="1:11" x14ac:dyDescent="0.3">
      <c r="A215" s="1" t="s">
        <v>1042</v>
      </c>
      <c r="B215" s="382">
        <v>42217</v>
      </c>
      <c r="C215" s="369">
        <v>13.4</v>
      </c>
      <c r="D215" s="370">
        <v>33</v>
      </c>
      <c r="E215" s="369">
        <v>22</v>
      </c>
      <c r="F215" s="371">
        <v>0</v>
      </c>
      <c r="G215" s="1">
        <f t="shared" si="3"/>
        <v>2.6447969195164731</v>
      </c>
      <c r="H215" s="1">
        <f>1.1*(3600*24/1000)</f>
        <v>95.04000000000002</v>
      </c>
      <c r="I215" s="372"/>
      <c r="J215" s="372"/>
      <c r="K215" s="41">
        <v>50</v>
      </c>
    </row>
    <row r="216" spans="1:11" x14ac:dyDescent="0.3">
      <c r="A216" s="1" t="s">
        <v>1042</v>
      </c>
      <c r="B216" s="382">
        <v>42218</v>
      </c>
      <c r="C216" s="369">
        <v>27</v>
      </c>
      <c r="D216" s="370">
        <v>28.5</v>
      </c>
      <c r="E216" s="369">
        <v>20.5</v>
      </c>
      <c r="F216" s="369">
        <v>0</v>
      </c>
      <c r="G216" s="1">
        <f t="shared" si="3"/>
        <v>2.4124309468917491</v>
      </c>
      <c r="H216" s="1">
        <f>1.2*(3600*24/1000)</f>
        <v>103.68</v>
      </c>
      <c r="I216" s="372"/>
      <c r="J216" s="372"/>
      <c r="K216" s="41">
        <v>66</v>
      </c>
    </row>
    <row r="217" spans="1:11" x14ac:dyDescent="0.3">
      <c r="A217" s="1" t="s">
        <v>1042</v>
      </c>
      <c r="B217" s="382">
        <v>42219</v>
      </c>
      <c r="C217" s="369">
        <v>28</v>
      </c>
      <c r="D217" s="370">
        <v>28.5</v>
      </c>
      <c r="E217" s="369">
        <v>18</v>
      </c>
      <c r="F217" s="369">
        <v>0</v>
      </c>
      <c r="G217" s="1">
        <f t="shared" si="3"/>
        <v>2.0646650340955413</v>
      </c>
      <c r="H217" s="1">
        <f>1.5*(3600*24/1000)</f>
        <v>129.60000000000002</v>
      </c>
      <c r="I217" s="372"/>
      <c r="J217" s="372"/>
      <c r="K217" s="41">
        <v>59.5</v>
      </c>
    </row>
    <row r="218" spans="1:11" x14ac:dyDescent="0.3">
      <c r="A218" s="1" t="s">
        <v>1042</v>
      </c>
      <c r="B218" s="382">
        <v>42220</v>
      </c>
      <c r="C218" s="369">
        <v>26.6</v>
      </c>
      <c r="D218" s="370">
        <v>30</v>
      </c>
      <c r="E218" s="369">
        <v>19</v>
      </c>
      <c r="F218" s="369">
        <v>0</v>
      </c>
      <c r="G218" s="1">
        <f t="shared" si="3"/>
        <v>2.1981128370891554</v>
      </c>
      <c r="H218" s="1">
        <f>1.5*(3600*24/1000)</f>
        <v>129.60000000000002</v>
      </c>
      <c r="I218" s="372"/>
      <c r="J218" s="372"/>
      <c r="K218" s="41">
        <v>71</v>
      </c>
    </row>
    <row r="219" spans="1:11" x14ac:dyDescent="0.3">
      <c r="A219" s="1" t="s">
        <v>1042</v>
      </c>
      <c r="B219" s="382">
        <v>42221</v>
      </c>
      <c r="C219" s="369">
        <v>27.3</v>
      </c>
      <c r="D219" s="370">
        <v>29.5</v>
      </c>
      <c r="E219" s="369">
        <v>19.5</v>
      </c>
      <c r="F219" s="371">
        <v>0</v>
      </c>
      <c r="G219" s="1">
        <f t="shared" si="3"/>
        <v>2.2676223668943285</v>
      </c>
      <c r="H219" s="1">
        <f>1.4*(3600*24/1000)</f>
        <v>120.96</v>
      </c>
      <c r="I219" s="372"/>
      <c r="J219" s="372"/>
      <c r="K219" s="41">
        <v>72</v>
      </c>
    </row>
    <row r="220" spans="1:11" x14ac:dyDescent="0.3">
      <c r="A220" s="1" t="s">
        <v>1042</v>
      </c>
      <c r="B220" s="382">
        <v>42222</v>
      </c>
      <c r="C220" s="369">
        <v>26.8</v>
      </c>
      <c r="D220" s="370">
        <v>30.5</v>
      </c>
      <c r="E220" s="369">
        <v>19.5</v>
      </c>
      <c r="F220" s="371">
        <v>0</v>
      </c>
      <c r="G220" s="1">
        <f t="shared" si="3"/>
        <v>2.2676223668943285</v>
      </c>
      <c r="H220" s="1">
        <f>1.4*(3600*24/1000)</f>
        <v>120.96</v>
      </c>
      <c r="I220" s="372"/>
      <c r="J220" s="372"/>
      <c r="K220" s="41">
        <v>65</v>
      </c>
    </row>
    <row r="221" spans="1:11" x14ac:dyDescent="0.3">
      <c r="A221" s="1" t="s">
        <v>1042</v>
      </c>
      <c r="B221" s="382">
        <v>42223</v>
      </c>
      <c r="C221" s="369">
        <v>26.1</v>
      </c>
      <c r="D221" s="370">
        <v>31.5</v>
      </c>
      <c r="E221" s="369">
        <v>20</v>
      </c>
      <c r="F221" s="371">
        <v>0</v>
      </c>
      <c r="G221" s="1">
        <f t="shared" si="3"/>
        <v>2.3390469163992624</v>
      </c>
      <c r="H221" s="1">
        <f>1.2*(3600*24/1000)</f>
        <v>103.68</v>
      </c>
      <c r="I221" s="372"/>
      <c r="J221" s="372"/>
      <c r="K221" s="41">
        <v>62</v>
      </c>
    </row>
    <row r="222" spans="1:11" x14ac:dyDescent="0.3">
      <c r="A222" s="1" t="s">
        <v>1042</v>
      </c>
      <c r="B222" s="382">
        <v>42224</v>
      </c>
      <c r="C222" s="369">
        <v>25.8</v>
      </c>
      <c r="D222" s="370">
        <v>32</v>
      </c>
      <c r="E222" s="369">
        <v>22</v>
      </c>
      <c r="F222" s="371">
        <v>0</v>
      </c>
      <c r="G222" s="1">
        <f t="shared" si="3"/>
        <v>2.6447969195164731</v>
      </c>
      <c r="H222" s="1">
        <f>1.6*(3600*24/1000)</f>
        <v>138.24</v>
      </c>
      <c r="I222" s="372"/>
      <c r="J222" s="372"/>
      <c r="K222" s="41">
        <v>48</v>
      </c>
    </row>
    <row r="223" spans="1:11" x14ac:dyDescent="0.3">
      <c r="A223" s="1" t="s">
        <v>1042</v>
      </c>
      <c r="B223" s="382">
        <v>42225</v>
      </c>
      <c r="C223" s="369">
        <v>22.8</v>
      </c>
      <c r="D223" s="370">
        <v>29</v>
      </c>
      <c r="E223" s="369">
        <v>22.5</v>
      </c>
      <c r="F223" s="371">
        <v>0</v>
      </c>
      <c r="G223" s="1">
        <f t="shared" si="3"/>
        <v>2.7264800714406277</v>
      </c>
      <c r="H223" s="1">
        <f>1.5*(3600*24/1000)</f>
        <v>129.60000000000002</v>
      </c>
      <c r="I223" s="372"/>
      <c r="J223" s="372"/>
      <c r="K223" s="41">
        <v>69</v>
      </c>
    </row>
    <row r="224" spans="1:11" x14ac:dyDescent="0.3">
      <c r="A224" s="1" t="s">
        <v>1042</v>
      </c>
      <c r="B224" s="382">
        <v>42226</v>
      </c>
      <c r="C224" s="369">
        <v>21.8</v>
      </c>
      <c r="D224" s="370">
        <v>27</v>
      </c>
      <c r="E224" s="369">
        <v>20</v>
      </c>
      <c r="F224" s="371">
        <v>11.8</v>
      </c>
      <c r="G224" s="1">
        <f t="shared" si="3"/>
        <v>2.3390469163992624</v>
      </c>
      <c r="H224" s="1">
        <f>1.2*(3600*24/1000)</f>
        <v>103.68</v>
      </c>
      <c r="I224" s="372"/>
      <c r="J224" s="372"/>
      <c r="K224" s="41">
        <v>62</v>
      </c>
    </row>
    <row r="225" spans="1:11" x14ac:dyDescent="0.3">
      <c r="A225" s="1" t="s">
        <v>1042</v>
      </c>
      <c r="B225" s="382">
        <v>42227</v>
      </c>
      <c r="C225" s="369">
        <v>22.1</v>
      </c>
      <c r="D225" s="370">
        <v>27.5</v>
      </c>
      <c r="E225" s="369">
        <v>19</v>
      </c>
      <c r="F225" s="371">
        <v>0</v>
      </c>
      <c r="G225" s="1">
        <f t="shared" si="3"/>
        <v>2.1981128370891554</v>
      </c>
      <c r="H225" s="1">
        <f>1.2*(3600*24/1000)</f>
        <v>103.68</v>
      </c>
      <c r="I225" s="372"/>
      <c r="J225" s="372"/>
      <c r="K225" s="41">
        <v>73</v>
      </c>
    </row>
    <row r="226" spans="1:11" x14ac:dyDescent="0.3">
      <c r="A226" s="1" t="s">
        <v>1042</v>
      </c>
      <c r="B226" s="382">
        <v>42228</v>
      </c>
      <c r="C226" s="369">
        <v>25.3</v>
      </c>
      <c r="D226" s="370">
        <v>30</v>
      </c>
      <c r="E226" s="369">
        <v>20.5</v>
      </c>
      <c r="F226" s="371">
        <v>0</v>
      </c>
      <c r="G226" s="1">
        <f t="shared" si="3"/>
        <v>2.4124309468917491</v>
      </c>
      <c r="H226" s="1">
        <f>1.3*(3600*24/1000)</f>
        <v>112.32000000000001</v>
      </c>
      <c r="I226" s="372"/>
      <c r="J226" s="372"/>
      <c r="K226" s="41">
        <v>63</v>
      </c>
    </row>
    <row r="227" spans="1:11" x14ac:dyDescent="0.3">
      <c r="A227" s="1" t="s">
        <v>1042</v>
      </c>
      <c r="B227" s="382">
        <v>42229</v>
      </c>
      <c r="C227" s="369">
        <v>24.7</v>
      </c>
      <c r="D227" s="370">
        <v>30.5</v>
      </c>
      <c r="E227" s="369">
        <v>20.5</v>
      </c>
      <c r="F227" s="371">
        <v>0</v>
      </c>
      <c r="G227" s="1">
        <f t="shared" si="3"/>
        <v>2.4124309468917491</v>
      </c>
      <c r="H227" s="1">
        <f>1.2*(3600*24/1000)</f>
        <v>103.68</v>
      </c>
      <c r="I227" s="372"/>
      <c r="J227" s="372"/>
      <c r="K227" s="41">
        <v>67</v>
      </c>
    </row>
    <row r="228" spans="1:11" x14ac:dyDescent="0.3">
      <c r="A228" s="1" t="s">
        <v>1042</v>
      </c>
      <c r="B228" s="382">
        <v>42230</v>
      </c>
      <c r="C228" s="369">
        <v>19</v>
      </c>
      <c r="D228" s="370">
        <v>26.5</v>
      </c>
      <c r="E228" s="369">
        <v>18.5</v>
      </c>
      <c r="F228" s="371">
        <v>0</v>
      </c>
      <c r="G228" s="1">
        <f t="shared" si="3"/>
        <v>2.1304746763349707</v>
      </c>
      <c r="H228" s="1">
        <f>1.3*(3600*24/1000)</f>
        <v>112.32000000000001</v>
      </c>
      <c r="I228" s="372"/>
      <c r="J228" s="372"/>
      <c r="K228" s="41">
        <v>54</v>
      </c>
    </row>
    <row r="229" spans="1:11" x14ac:dyDescent="0.3">
      <c r="A229" s="1" t="s">
        <v>1042</v>
      </c>
      <c r="B229" s="382">
        <v>42231</v>
      </c>
      <c r="C229" s="369">
        <v>17.3</v>
      </c>
      <c r="D229" s="369">
        <v>23.9</v>
      </c>
      <c r="E229" s="369">
        <v>17.399999999999999</v>
      </c>
      <c r="F229" s="371">
        <v>0</v>
      </c>
      <c r="G229" s="1">
        <f t="shared" si="3"/>
        <v>1.9880479410923457</v>
      </c>
      <c r="H229" s="1">
        <f>1.2*(3600*24/1000)</f>
        <v>103.68</v>
      </c>
      <c r="I229" s="372"/>
      <c r="J229" s="372"/>
      <c r="K229" s="41">
        <v>78.5</v>
      </c>
    </row>
    <row r="230" spans="1:11" x14ac:dyDescent="0.3">
      <c r="A230" s="1" t="s">
        <v>1042</v>
      </c>
      <c r="B230" s="382">
        <v>42232</v>
      </c>
      <c r="C230" s="369">
        <v>23</v>
      </c>
      <c r="D230" s="369">
        <v>23</v>
      </c>
      <c r="E230" s="369">
        <v>15.5</v>
      </c>
      <c r="F230" s="371">
        <v>0</v>
      </c>
      <c r="G230" s="1">
        <f t="shared" si="3"/>
        <v>1.7615995264429876</v>
      </c>
      <c r="H230" s="1">
        <f>1.1*(3600*24/1000)</f>
        <v>95.04000000000002</v>
      </c>
      <c r="I230" s="372"/>
      <c r="J230" s="372"/>
      <c r="K230" s="41">
        <v>78.5</v>
      </c>
    </row>
    <row r="231" spans="1:11" x14ac:dyDescent="0.3">
      <c r="A231" s="1" t="s">
        <v>1042</v>
      </c>
      <c r="B231" s="382">
        <v>42233</v>
      </c>
      <c r="C231" s="369">
        <v>18.899999999999999</v>
      </c>
      <c r="D231" s="369">
        <v>24.8</v>
      </c>
      <c r="E231" s="369">
        <v>13.4</v>
      </c>
      <c r="F231" s="371">
        <v>0</v>
      </c>
      <c r="G231" s="1">
        <f t="shared" si="3"/>
        <v>1.5379172032464434</v>
      </c>
      <c r="H231" s="1">
        <f>1.3*(3600*24/1000)</f>
        <v>112.32000000000001</v>
      </c>
      <c r="I231" s="372"/>
      <c r="J231" s="372"/>
      <c r="K231" s="41">
        <v>78.5</v>
      </c>
    </row>
    <row r="232" spans="1:11" x14ac:dyDescent="0.3">
      <c r="A232" s="1" t="s">
        <v>1042</v>
      </c>
      <c r="B232" s="382">
        <v>42234</v>
      </c>
      <c r="C232" s="369">
        <v>25.2</v>
      </c>
      <c r="D232" s="369">
        <v>26.8</v>
      </c>
      <c r="E232" s="369">
        <v>14.3</v>
      </c>
      <c r="F232" s="371">
        <v>0</v>
      </c>
      <c r="G232" s="1">
        <f t="shared" si="3"/>
        <v>1.6305276651269101</v>
      </c>
      <c r="H232" s="1">
        <f>1*(3600*24/1000)</f>
        <v>86.4</v>
      </c>
      <c r="I232" s="372"/>
      <c r="J232" s="372"/>
      <c r="K232" s="41">
        <v>78.5</v>
      </c>
    </row>
    <row r="233" spans="1:11" x14ac:dyDescent="0.3">
      <c r="A233" s="1" t="s">
        <v>1042</v>
      </c>
      <c r="B233" s="382">
        <v>42235</v>
      </c>
      <c r="C233" s="369">
        <v>26.1</v>
      </c>
      <c r="D233" s="370">
        <v>26</v>
      </c>
      <c r="E233" s="369">
        <v>18</v>
      </c>
      <c r="F233" s="371">
        <v>0</v>
      </c>
      <c r="G233" s="1">
        <f t="shared" si="3"/>
        <v>2.0646650340955413</v>
      </c>
      <c r="H233" s="1">
        <f>1.4*(3600*24/1000)</f>
        <v>120.96</v>
      </c>
      <c r="I233" s="372"/>
      <c r="J233" s="372"/>
      <c r="K233" s="41">
        <v>78.5</v>
      </c>
    </row>
    <row r="234" spans="1:11" x14ac:dyDescent="0.3">
      <c r="A234" s="1" t="s">
        <v>1042</v>
      </c>
      <c r="B234" s="382">
        <v>42236</v>
      </c>
      <c r="C234" s="369">
        <v>25.8</v>
      </c>
      <c r="D234" s="370">
        <v>26.5</v>
      </c>
      <c r="E234" s="369">
        <v>17</v>
      </c>
      <c r="F234" s="371">
        <v>0</v>
      </c>
      <c r="G234" s="1">
        <f t="shared" si="3"/>
        <v>1.9383638408527206</v>
      </c>
      <c r="H234" s="1">
        <f>0.9*(3600*24/1000)</f>
        <v>77.760000000000005</v>
      </c>
      <c r="I234" s="372"/>
      <c r="J234" s="372"/>
      <c r="K234" s="41">
        <v>77</v>
      </c>
    </row>
    <row r="235" spans="1:11" x14ac:dyDescent="0.3">
      <c r="A235" s="1" t="s">
        <v>1042</v>
      </c>
      <c r="B235" s="382">
        <v>42237</v>
      </c>
      <c r="C235" s="369">
        <v>25.2</v>
      </c>
      <c r="D235" s="370">
        <v>28</v>
      </c>
      <c r="E235" s="369">
        <v>15</v>
      </c>
      <c r="F235" s="371">
        <v>0</v>
      </c>
      <c r="G235" s="1">
        <f t="shared" si="3"/>
        <v>1.7059046297032363</v>
      </c>
      <c r="H235" s="1">
        <f>1.3*(3600*24/1000)</f>
        <v>112.32000000000001</v>
      </c>
      <c r="I235" s="372"/>
      <c r="J235" s="372"/>
      <c r="K235" s="41">
        <v>73.5</v>
      </c>
    </row>
    <row r="236" spans="1:11" x14ac:dyDescent="0.3">
      <c r="A236" s="1" t="s">
        <v>1042</v>
      </c>
      <c r="B236" s="382">
        <v>42238</v>
      </c>
      <c r="C236" s="369">
        <v>25</v>
      </c>
      <c r="D236" s="370">
        <v>27</v>
      </c>
      <c r="E236" s="369">
        <v>17</v>
      </c>
      <c r="F236" s="371">
        <v>0</v>
      </c>
      <c r="G236" s="1">
        <f t="shared" si="3"/>
        <v>1.9383638408527206</v>
      </c>
      <c r="H236" s="1">
        <f>0.9*(3600*24/1000)</f>
        <v>77.760000000000005</v>
      </c>
      <c r="I236" s="372"/>
      <c r="J236" s="372"/>
      <c r="K236" s="41">
        <v>69</v>
      </c>
    </row>
    <row r="237" spans="1:11" x14ac:dyDescent="0.3">
      <c r="A237" s="1" t="s">
        <v>1042</v>
      </c>
      <c r="B237" s="382">
        <v>42239</v>
      </c>
      <c r="C237" s="369">
        <v>21.9</v>
      </c>
      <c r="D237" s="370">
        <v>33</v>
      </c>
      <c r="E237" s="369">
        <v>18</v>
      </c>
      <c r="F237" s="371">
        <v>0</v>
      </c>
      <c r="G237" s="1">
        <f t="shared" si="3"/>
        <v>2.0646650340955413</v>
      </c>
      <c r="H237" s="1">
        <f>1.8*(3600*24/1000)</f>
        <v>155.52000000000001</v>
      </c>
      <c r="I237" s="372"/>
      <c r="J237" s="372"/>
      <c r="K237" s="41">
        <v>54.5</v>
      </c>
    </row>
    <row r="238" spans="1:11" x14ac:dyDescent="0.3">
      <c r="A238" s="1" t="s">
        <v>1042</v>
      </c>
      <c r="B238" s="382">
        <v>42240</v>
      </c>
      <c r="C238" s="369">
        <v>22</v>
      </c>
      <c r="D238" s="370">
        <v>29.5</v>
      </c>
      <c r="E238" s="369">
        <v>23</v>
      </c>
      <c r="F238" s="371">
        <v>0.2</v>
      </c>
      <c r="G238" s="1">
        <f t="shared" si="3"/>
        <v>2.8103575430330863</v>
      </c>
      <c r="H238" s="1">
        <f>1.8*(3600*24/1000)</f>
        <v>155.52000000000001</v>
      </c>
      <c r="I238" s="372"/>
      <c r="J238" s="372"/>
      <c r="K238" s="41">
        <v>81.5</v>
      </c>
    </row>
    <row r="239" spans="1:11" x14ac:dyDescent="0.3">
      <c r="A239" s="1" t="s">
        <v>1042</v>
      </c>
      <c r="B239" s="382">
        <v>42241</v>
      </c>
      <c r="C239" s="369">
        <v>25.1</v>
      </c>
      <c r="D239" s="370">
        <v>27</v>
      </c>
      <c r="E239" s="369">
        <v>17.5</v>
      </c>
      <c r="F239" s="371">
        <v>0</v>
      </c>
      <c r="G239" s="1">
        <f t="shared" si="3"/>
        <v>2.0006418494824323</v>
      </c>
      <c r="H239" s="1">
        <f>1.3*(3600*24/1000)</f>
        <v>112.32000000000001</v>
      </c>
      <c r="I239" s="372"/>
      <c r="J239" s="372"/>
      <c r="K239" s="41">
        <v>67.5</v>
      </c>
    </row>
    <row r="240" spans="1:11" x14ac:dyDescent="0.3">
      <c r="A240" s="1" t="s">
        <v>1042</v>
      </c>
      <c r="B240" s="382">
        <v>42242</v>
      </c>
      <c r="C240" s="369">
        <v>25</v>
      </c>
      <c r="D240" s="370">
        <v>26</v>
      </c>
      <c r="E240" s="369">
        <v>15</v>
      </c>
      <c r="F240" s="371">
        <v>0</v>
      </c>
      <c r="G240" s="1">
        <f t="shared" si="3"/>
        <v>1.7059046297032363</v>
      </c>
      <c r="H240" s="1">
        <f>1.1*(3600*24/1000)</f>
        <v>95.04000000000002</v>
      </c>
      <c r="I240" s="372"/>
      <c r="J240" s="372"/>
      <c r="K240" s="41">
        <v>82.5</v>
      </c>
    </row>
    <row r="241" spans="1:11" x14ac:dyDescent="0.3">
      <c r="A241" s="1" t="s">
        <v>1042</v>
      </c>
      <c r="B241" s="382">
        <v>42243</v>
      </c>
      <c r="C241" s="369">
        <v>24.5</v>
      </c>
      <c r="D241" s="370">
        <v>29.5</v>
      </c>
      <c r="E241" s="369">
        <v>15.5</v>
      </c>
      <c r="F241" s="371">
        <v>0</v>
      </c>
      <c r="G241" s="1">
        <f t="shared" si="3"/>
        <v>1.7615995264429876</v>
      </c>
      <c r="H241" s="1">
        <f>1.1*(3600*24/1000)</f>
        <v>95.04000000000002</v>
      </c>
      <c r="I241" s="372"/>
      <c r="J241" s="372"/>
      <c r="K241" s="41">
        <v>72</v>
      </c>
    </row>
    <row r="242" spans="1:11" x14ac:dyDescent="0.3">
      <c r="A242" s="1" t="s">
        <v>1042</v>
      </c>
      <c r="B242" s="382">
        <v>42244</v>
      </c>
      <c r="C242" s="369">
        <v>23.9</v>
      </c>
      <c r="D242" s="370">
        <v>29.5</v>
      </c>
      <c r="E242" s="369">
        <v>16</v>
      </c>
      <c r="F242" s="371">
        <v>0</v>
      </c>
      <c r="G242" s="1">
        <f t="shared" si="3"/>
        <v>1.8188820592283421</v>
      </c>
      <c r="H242" s="1">
        <f>1.1*(3600*24/1000)</f>
        <v>95.04000000000002</v>
      </c>
      <c r="I242" s="372"/>
      <c r="J242" s="372"/>
      <c r="K242" s="41">
        <v>71</v>
      </c>
    </row>
    <row r="243" spans="1:11" x14ac:dyDescent="0.3">
      <c r="A243" s="1" t="s">
        <v>1042</v>
      </c>
      <c r="B243" s="382">
        <v>42245</v>
      </c>
      <c r="C243" s="369">
        <v>24</v>
      </c>
      <c r="D243" s="370">
        <v>28</v>
      </c>
      <c r="E243" s="369">
        <v>15.8</v>
      </c>
      <c r="F243" s="371">
        <v>0</v>
      </c>
      <c r="G243" s="1">
        <f t="shared" si="3"/>
        <v>1.7957760971031187</v>
      </c>
      <c r="H243" s="1">
        <f>1.6*(3600*24/1000)</f>
        <v>138.24</v>
      </c>
      <c r="I243" s="372"/>
      <c r="J243" s="372"/>
      <c r="K243" s="41">
        <v>67</v>
      </c>
    </row>
    <row r="244" spans="1:11" x14ac:dyDescent="0.3">
      <c r="A244" s="1" t="s">
        <v>1042</v>
      </c>
      <c r="B244" s="382">
        <v>42246</v>
      </c>
      <c r="C244" s="369">
        <v>23.7</v>
      </c>
      <c r="D244" s="370">
        <v>30</v>
      </c>
      <c r="E244" s="369">
        <v>19.5</v>
      </c>
      <c r="F244" s="371">
        <v>0</v>
      </c>
      <c r="G244" s="1">
        <f t="shared" si="3"/>
        <v>2.2676223668943285</v>
      </c>
      <c r="H244" s="1">
        <f>1.5*(3600*24/1000)</f>
        <v>129.60000000000002</v>
      </c>
      <c r="I244" s="372"/>
      <c r="J244" s="372"/>
      <c r="K244" s="41">
        <v>66</v>
      </c>
    </row>
    <row r="245" spans="1:11" x14ac:dyDescent="0.3">
      <c r="A245" s="1" t="s">
        <v>1042</v>
      </c>
      <c r="B245" s="382">
        <v>42247</v>
      </c>
      <c r="C245" s="369">
        <v>24.1</v>
      </c>
      <c r="D245" s="370">
        <v>30</v>
      </c>
      <c r="E245" s="369">
        <v>17</v>
      </c>
      <c r="F245" s="371">
        <v>0</v>
      </c>
      <c r="G245" s="1">
        <f t="shared" si="3"/>
        <v>1.9383638408527206</v>
      </c>
      <c r="H245" s="1">
        <f>1.3*(3600*24/1000)</f>
        <v>112.32000000000001</v>
      </c>
      <c r="I245" s="372"/>
      <c r="J245" s="372"/>
      <c r="K245" s="41">
        <v>50.5</v>
      </c>
    </row>
    <row r="246" spans="1:11" x14ac:dyDescent="0.3">
      <c r="A246" s="1" t="s">
        <v>1042</v>
      </c>
      <c r="B246" s="382">
        <v>42248</v>
      </c>
      <c r="C246" s="369">
        <v>21.3</v>
      </c>
      <c r="D246" s="370">
        <v>33</v>
      </c>
      <c r="E246" s="369">
        <v>18.5</v>
      </c>
      <c r="F246" s="371">
        <v>0</v>
      </c>
      <c r="G246" s="1">
        <f t="shared" si="3"/>
        <v>2.1304746763349707</v>
      </c>
      <c r="H246" s="1">
        <f>1.1*(3600*24/1000)</f>
        <v>95.04000000000002</v>
      </c>
      <c r="I246" s="372"/>
      <c r="J246" s="372"/>
      <c r="K246" s="41">
        <v>45</v>
      </c>
    </row>
    <row r="247" spans="1:11" x14ac:dyDescent="0.3">
      <c r="A247" s="1" t="s">
        <v>1042</v>
      </c>
      <c r="B247" s="382">
        <v>42249</v>
      </c>
      <c r="C247" s="369">
        <v>23.2</v>
      </c>
      <c r="D247" s="370">
        <v>27</v>
      </c>
      <c r="E247" s="369">
        <v>18</v>
      </c>
      <c r="F247" s="371">
        <v>0</v>
      </c>
      <c r="G247" s="1">
        <f t="shared" si="3"/>
        <v>2.0646650340955413</v>
      </c>
      <c r="H247" s="1">
        <f>1.1*(3600*24/1000)</f>
        <v>95.04000000000002</v>
      </c>
      <c r="I247" s="372"/>
      <c r="J247" s="372"/>
      <c r="K247" s="41">
        <v>59</v>
      </c>
    </row>
    <row r="248" spans="1:11" x14ac:dyDescent="0.3">
      <c r="A248" s="1" t="s">
        <v>1042</v>
      </c>
      <c r="B248" s="382">
        <v>42250</v>
      </c>
      <c r="C248" s="369">
        <v>22.7</v>
      </c>
      <c r="D248" s="370">
        <v>26</v>
      </c>
      <c r="E248" s="369">
        <v>16</v>
      </c>
      <c r="F248" s="371">
        <v>0</v>
      </c>
      <c r="G248" s="1">
        <f t="shared" si="3"/>
        <v>1.8188820592283421</v>
      </c>
      <c r="H248" s="1">
        <f>1.1*(3600*24/1000)</f>
        <v>95.04000000000002</v>
      </c>
      <c r="I248" s="372"/>
      <c r="J248" s="372"/>
      <c r="K248" s="41">
        <v>79</v>
      </c>
    </row>
    <row r="249" spans="1:11" x14ac:dyDescent="0.3">
      <c r="A249" s="1" t="s">
        <v>1042</v>
      </c>
      <c r="B249" s="382">
        <v>42251</v>
      </c>
      <c r="C249" s="369">
        <v>8.1999999999999993</v>
      </c>
      <c r="D249" s="370">
        <v>24</v>
      </c>
      <c r="E249" s="369">
        <v>17.5</v>
      </c>
      <c r="F249" s="371">
        <v>8.8000000000000007</v>
      </c>
      <c r="G249" s="1">
        <f t="shared" si="3"/>
        <v>2.0006418494824323</v>
      </c>
      <c r="H249" s="1">
        <f>1.1*(3600*24/1000)</f>
        <v>95.04000000000002</v>
      </c>
      <c r="I249" s="372"/>
      <c r="J249" s="372"/>
      <c r="K249" s="41">
        <v>87.5</v>
      </c>
    </row>
    <row r="250" spans="1:11" x14ac:dyDescent="0.3">
      <c r="A250" s="1" t="s">
        <v>1042</v>
      </c>
      <c r="B250" s="382">
        <v>42252</v>
      </c>
      <c r="C250" s="369">
        <v>16.399999999999999</v>
      </c>
      <c r="D250" s="370">
        <v>23.5</v>
      </c>
      <c r="E250" s="369">
        <v>17</v>
      </c>
      <c r="F250" s="371">
        <v>1.8</v>
      </c>
      <c r="G250" s="1">
        <f t="shared" si="3"/>
        <v>1.9383638408527206</v>
      </c>
      <c r="H250" s="1">
        <f>1*(3600*24/1000)</f>
        <v>86.4</v>
      </c>
      <c r="I250" s="372"/>
      <c r="J250" s="372"/>
      <c r="K250" s="41">
        <v>74.5</v>
      </c>
    </row>
    <row r="251" spans="1:11" x14ac:dyDescent="0.3">
      <c r="A251" s="1" t="s">
        <v>1042</v>
      </c>
      <c r="B251" s="382">
        <v>42253</v>
      </c>
      <c r="C251" s="369">
        <v>10.4</v>
      </c>
      <c r="D251" s="370">
        <v>23</v>
      </c>
      <c r="E251" s="369">
        <v>13.5</v>
      </c>
      <c r="F251" s="371">
        <v>0</v>
      </c>
      <c r="G251" s="1">
        <f t="shared" si="3"/>
        <v>1.5479739445616383</v>
      </c>
      <c r="H251" s="1">
        <f>0.8*(3600*24/1000)</f>
        <v>69.12</v>
      </c>
      <c r="I251" s="372"/>
      <c r="J251" s="372"/>
      <c r="K251" s="41">
        <v>74.5</v>
      </c>
    </row>
    <row r="252" spans="1:11" x14ac:dyDescent="0.3">
      <c r="A252" s="1" t="s">
        <v>1042</v>
      </c>
      <c r="B252" s="382">
        <v>42254</v>
      </c>
      <c r="C252" s="369">
        <v>21.9</v>
      </c>
      <c r="D252" s="370">
        <v>24</v>
      </c>
      <c r="E252" s="369">
        <v>14</v>
      </c>
      <c r="F252" s="371">
        <v>0</v>
      </c>
      <c r="G252" s="1">
        <f t="shared" si="3"/>
        <v>1.5991283056791965</v>
      </c>
      <c r="H252" s="1">
        <f>1.1*(3600*24/1000)</f>
        <v>95.04000000000002</v>
      </c>
      <c r="I252" s="372"/>
      <c r="J252" s="372"/>
      <c r="K252" s="41">
        <v>81.5</v>
      </c>
    </row>
    <row r="253" spans="1:11" x14ac:dyDescent="0.3">
      <c r="A253" s="1" t="s">
        <v>1042</v>
      </c>
      <c r="B253" s="382">
        <v>42255</v>
      </c>
      <c r="C253" s="369">
        <v>16.600000000000001</v>
      </c>
      <c r="D253" s="370">
        <v>27</v>
      </c>
      <c r="E253" s="369">
        <v>14</v>
      </c>
      <c r="F253" s="371">
        <v>0</v>
      </c>
      <c r="G253" s="1">
        <f t="shared" si="3"/>
        <v>1.5991283056791965</v>
      </c>
      <c r="H253" s="1">
        <f>1.2*(3600*24/1000)</f>
        <v>103.68</v>
      </c>
      <c r="I253" s="372"/>
      <c r="J253" s="372"/>
      <c r="K253" s="41">
        <v>72</v>
      </c>
    </row>
    <row r="254" spans="1:11" x14ac:dyDescent="0.3">
      <c r="A254" s="1" t="s">
        <v>1042</v>
      </c>
      <c r="B254" s="382">
        <v>42256</v>
      </c>
      <c r="C254" s="369">
        <v>8.1999999999999993</v>
      </c>
      <c r="D254" s="370">
        <v>24.5</v>
      </c>
      <c r="E254" s="369">
        <v>17</v>
      </c>
      <c r="F254" s="371">
        <v>0</v>
      </c>
      <c r="G254" s="1">
        <f t="shared" si="3"/>
        <v>1.9383638408527206</v>
      </c>
      <c r="H254" s="1">
        <f>1.4*(3600*24/1000)</f>
        <v>120.96</v>
      </c>
      <c r="I254" s="372"/>
      <c r="J254" s="372"/>
      <c r="K254" s="41">
        <v>76</v>
      </c>
    </row>
    <row r="255" spans="1:11" x14ac:dyDescent="0.3">
      <c r="A255" s="1" t="s">
        <v>1042</v>
      </c>
      <c r="B255" s="382">
        <v>42257</v>
      </c>
      <c r="C255" s="369">
        <v>20.9</v>
      </c>
      <c r="D255" s="370">
        <v>24</v>
      </c>
      <c r="E255" s="369">
        <v>12</v>
      </c>
      <c r="F255" s="371">
        <v>0</v>
      </c>
      <c r="G255" s="1">
        <f t="shared" si="3"/>
        <v>1.4030231277532583</v>
      </c>
      <c r="H255" s="1">
        <f>1*(3600*24/1000)</f>
        <v>86.4</v>
      </c>
      <c r="I255" s="372"/>
      <c r="J255" s="372"/>
      <c r="K255" s="41">
        <v>77</v>
      </c>
    </row>
    <row r="256" spans="1:11" x14ac:dyDescent="0.3">
      <c r="A256" s="1" t="s">
        <v>1042</v>
      </c>
      <c r="B256" s="382">
        <v>42258</v>
      </c>
      <c r="C256" s="369">
        <v>21.5</v>
      </c>
      <c r="D256" s="370">
        <v>25</v>
      </c>
      <c r="E256" s="369">
        <v>17</v>
      </c>
      <c r="F256" s="371">
        <v>0</v>
      </c>
      <c r="G256" s="1">
        <f t="shared" si="3"/>
        <v>1.9383638408527206</v>
      </c>
      <c r="H256" s="1">
        <f>1.1*(3600*24/1000)</f>
        <v>95.04000000000002</v>
      </c>
      <c r="I256" s="372"/>
      <c r="J256" s="372"/>
      <c r="K256" s="41">
        <v>78</v>
      </c>
    </row>
    <row r="257" spans="1:11" x14ac:dyDescent="0.3">
      <c r="A257" s="1" t="s">
        <v>1042</v>
      </c>
      <c r="B257" s="382">
        <v>42259</v>
      </c>
      <c r="C257" s="369">
        <v>20.2</v>
      </c>
      <c r="D257" s="370">
        <v>27.5</v>
      </c>
      <c r="E257" s="369">
        <v>16</v>
      </c>
      <c r="F257" s="371">
        <v>0</v>
      </c>
      <c r="G257" s="1">
        <f t="shared" si="3"/>
        <v>1.8188820592283421</v>
      </c>
      <c r="H257" s="1">
        <f>1.8*(3600*24/1000)</f>
        <v>155.52000000000001</v>
      </c>
      <c r="I257" s="372"/>
      <c r="J257" s="372"/>
      <c r="K257" s="41">
        <v>74.5</v>
      </c>
    </row>
    <row r="258" spans="1:11" x14ac:dyDescent="0.3">
      <c r="A258" s="1" t="s">
        <v>1042</v>
      </c>
      <c r="B258" s="382">
        <v>42260</v>
      </c>
      <c r="C258" s="369">
        <v>19.399999999999999</v>
      </c>
      <c r="D258" s="370">
        <v>32</v>
      </c>
      <c r="E258" s="369">
        <v>20.5</v>
      </c>
      <c r="F258" s="371">
        <v>0</v>
      </c>
      <c r="G258" s="1">
        <f t="shared" si="3"/>
        <v>2.4124309468917491</v>
      </c>
      <c r="H258" s="1">
        <f>2*(3600*24/1000)</f>
        <v>172.8</v>
      </c>
      <c r="I258" s="372"/>
      <c r="J258" s="372"/>
      <c r="K258" s="41">
        <v>69.5</v>
      </c>
    </row>
    <row r="259" spans="1:11" x14ac:dyDescent="0.3">
      <c r="A259" s="1" t="s">
        <v>1042</v>
      </c>
      <c r="B259" s="382">
        <v>42261</v>
      </c>
      <c r="C259" s="369">
        <v>18.100000000000001</v>
      </c>
      <c r="D259" s="370">
        <v>28</v>
      </c>
      <c r="E259" s="369">
        <v>21.5</v>
      </c>
      <c r="F259" s="371">
        <v>0</v>
      </c>
      <c r="G259" s="1">
        <f t="shared" si="3"/>
        <v>2.5652594127709363</v>
      </c>
      <c r="H259" s="1">
        <f>1.5*(3600*24/1000)</f>
        <v>129.60000000000002</v>
      </c>
      <c r="I259" s="372"/>
      <c r="J259" s="372"/>
      <c r="K259" s="41">
        <v>81</v>
      </c>
    </row>
    <row r="260" spans="1:11" x14ac:dyDescent="0.3">
      <c r="A260" s="1" t="s">
        <v>1042</v>
      </c>
      <c r="B260" s="382">
        <v>42262</v>
      </c>
      <c r="C260" s="369">
        <v>19.2</v>
      </c>
      <c r="D260" s="370">
        <v>26</v>
      </c>
      <c r="E260" s="369">
        <v>18</v>
      </c>
      <c r="F260" s="371">
        <v>0</v>
      </c>
      <c r="G260" s="1">
        <f t="shared" ref="G260:G323" si="4">0.611*EXP((17.27*E260)/(E260+237.3))</f>
        <v>2.0646650340955413</v>
      </c>
      <c r="H260" s="1">
        <f>1.1*(3600*24/1000)</f>
        <v>95.04000000000002</v>
      </c>
      <c r="I260" s="372"/>
      <c r="J260" s="372"/>
      <c r="K260" s="41">
        <v>83.5</v>
      </c>
    </row>
    <row r="261" spans="1:11" x14ac:dyDescent="0.3">
      <c r="A261" s="1" t="s">
        <v>1042</v>
      </c>
      <c r="B261" s="382">
        <v>42263</v>
      </c>
      <c r="C261" s="369">
        <v>16.3</v>
      </c>
      <c r="D261" s="370">
        <v>30</v>
      </c>
      <c r="E261" s="369">
        <v>18</v>
      </c>
      <c r="F261" s="371">
        <v>0</v>
      </c>
      <c r="G261" s="1">
        <f t="shared" si="4"/>
        <v>2.0646650340955413</v>
      </c>
      <c r="H261" s="1">
        <f>1.2*(3600*24/1000)</f>
        <v>103.68</v>
      </c>
      <c r="I261" s="372"/>
      <c r="J261" s="372"/>
      <c r="K261" s="41">
        <v>67.5</v>
      </c>
    </row>
    <row r="262" spans="1:11" x14ac:dyDescent="0.3">
      <c r="A262" s="1" t="s">
        <v>1042</v>
      </c>
      <c r="B262" s="382">
        <v>42264</v>
      </c>
      <c r="C262" s="369">
        <v>19.5</v>
      </c>
      <c r="D262" s="370">
        <v>30.5</v>
      </c>
      <c r="E262" s="369">
        <v>18</v>
      </c>
      <c r="F262" s="371">
        <v>0</v>
      </c>
      <c r="G262" s="1">
        <f t="shared" si="4"/>
        <v>2.0646650340955413</v>
      </c>
      <c r="H262" s="1">
        <f>1.7*(3600*24/1000)</f>
        <v>146.88</v>
      </c>
      <c r="I262" s="372"/>
      <c r="J262" s="372"/>
      <c r="K262" s="41">
        <v>51</v>
      </c>
    </row>
    <row r="263" spans="1:11" x14ac:dyDescent="0.3">
      <c r="A263" s="1" t="s">
        <v>1042</v>
      </c>
      <c r="B263" s="382">
        <v>42265</v>
      </c>
      <c r="C263" s="369">
        <v>18.899999999999999</v>
      </c>
      <c r="D263" s="370">
        <v>24</v>
      </c>
      <c r="E263" s="369">
        <v>16</v>
      </c>
      <c r="F263" s="371">
        <v>0.4</v>
      </c>
      <c r="G263" s="1">
        <f t="shared" si="4"/>
        <v>1.8188820592283421</v>
      </c>
      <c r="H263" s="1">
        <f>1.1*(3600*24/1000)</f>
        <v>95.04000000000002</v>
      </c>
      <c r="I263" s="372"/>
      <c r="J263" s="372"/>
      <c r="K263" s="41">
        <v>57.5</v>
      </c>
    </row>
    <row r="264" spans="1:11" x14ac:dyDescent="0.3">
      <c r="A264" s="1" t="s">
        <v>1042</v>
      </c>
      <c r="B264" s="382">
        <v>42266</v>
      </c>
      <c r="C264" s="369">
        <v>18</v>
      </c>
      <c r="D264" s="370">
        <v>23.5</v>
      </c>
      <c r="E264" s="369">
        <v>14</v>
      </c>
      <c r="F264" s="371">
        <v>0</v>
      </c>
      <c r="G264" s="1">
        <f t="shared" si="4"/>
        <v>1.5991283056791965</v>
      </c>
      <c r="H264" s="1">
        <f>1.2*(3600*24/1000)</f>
        <v>103.68</v>
      </c>
      <c r="I264" s="372"/>
      <c r="J264" s="372"/>
      <c r="K264" s="41">
        <v>64.5</v>
      </c>
    </row>
    <row r="265" spans="1:11" x14ac:dyDescent="0.3">
      <c r="A265" s="1" t="s">
        <v>1042</v>
      </c>
      <c r="B265" s="382">
        <v>42267</v>
      </c>
      <c r="C265" s="369">
        <v>16.100000000000001</v>
      </c>
      <c r="D265" s="370">
        <v>23</v>
      </c>
      <c r="E265" s="369">
        <v>15.5</v>
      </c>
      <c r="F265" s="371">
        <v>0</v>
      </c>
      <c r="G265" s="1">
        <f t="shared" si="4"/>
        <v>1.7615995264429876</v>
      </c>
      <c r="H265" s="1">
        <f>1.5*(3600*24/1000)</f>
        <v>129.60000000000002</v>
      </c>
      <c r="I265" s="372"/>
      <c r="J265" s="372"/>
      <c r="K265" s="41">
        <v>74</v>
      </c>
    </row>
    <row r="266" spans="1:11" x14ac:dyDescent="0.3">
      <c r="A266" s="1" t="s">
        <v>1042</v>
      </c>
      <c r="B266" s="382">
        <v>42268</v>
      </c>
      <c r="C266" s="369">
        <v>21</v>
      </c>
      <c r="D266" s="370">
        <v>24.5</v>
      </c>
      <c r="E266" s="369">
        <v>14.5</v>
      </c>
      <c r="F266" s="371">
        <v>0</v>
      </c>
      <c r="G266" s="1">
        <f t="shared" si="4"/>
        <v>1.6517598297933815</v>
      </c>
      <c r="H266" s="1">
        <f>1.1*(3600*24/1000)</f>
        <v>95.04000000000002</v>
      </c>
      <c r="I266" s="372"/>
      <c r="J266" s="372"/>
      <c r="K266" s="41">
        <v>78.5</v>
      </c>
    </row>
    <row r="267" spans="1:11" x14ac:dyDescent="0.3">
      <c r="A267" s="1" t="s">
        <v>1042</v>
      </c>
      <c r="B267" s="382">
        <v>42269</v>
      </c>
      <c r="C267" s="369">
        <v>19.100000000000001</v>
      </c>
      <c r="D267" s="370">
        <v>26</v>
      </c>
      <c r="E267" s="369">
        <v>13</v>
      </c>
      <c r="F267" s="371">
        <v>1.2</v>
      </c>
      <c r="G267" s="1">
        <f t="shared" si="4"/>
        <v>1.498261331998219</v>
      </c>
      <c r="H267" s="1">
        <f>1*(3600*24/1000)</f>
        <v>86.4</v>
      </c>
      <c r="I267" s="372"/>
      <c r="J267" s="372"/>
      <c r="K267" s="41">
        <v>58</v>
      </c>
    </row>
    <row r="268" spans="1:11" x14ac:dyDescent="0.3">
      <c r="A268" s="1" t="s">
        <v>1042</v>
      </c>
      <c r="B268" s="382">
        <v>42270</v>
      </c>
      <c r="C268" s="369">
        <v>7.9</v>
      </c>
      <c r="D268" s="370">
        <v>21.5</v>
      </c>
      <c r="E268" s="369">
        <v>14</v>
      </c>
      <c r="F268" s="371">
        <v>0</v>
      </c>
      <c r="G268" s="1">
        <f t="shared" si="4"/>
        <v>1.5991283056791965</v>
      </c>
      <c r="H268" s="1">
        <f>1*(3600*24/1000)</f>
        <v>86.4</v>
      </c>
      <c r="I268" s="372"/>
      <c r="J268" s="372"/>
      <c r="K268" s="41">
        <v>56</v>
      </c>
    </row>
    <row r="269" spans="1:11" x14ac:dyDescent="0.3">
      <c r="A269" s="1" t="s">
        <v>1042</v>
      </c>
      <c r="B269" s="382">
        <v>42271</v>
      </c>
      <c r="C269" s="369">
        <v>19.399999999999999</v>
      </c>
      <c r="D269" s="370">
        <v>22</v>
      </c>
      <c r="E269" s="369">
        <v>14</v>
      </c>
      <c r="F269" s="371">
        <v>0</v>
      </c>
      <c r="G269" s="1">
        <f t="shared" si="4"/>
        <v>1.5991283056791965</v>
      </c>
      <c r="H269" s="1">
        <f>1.3*(3600*24/1000)</f>
        <v>112.32000000000001</v>
      </c>
      <c r="I269" s="372"/>
      <c r="J269" s="372"/>
      <c r="K269" s="41">
        <v>67</v>
      </c>
    </row>
    <row r="270" spans="1:11" x14ac:dyDescent="0.3">
      <c r="A270" s="1" t="s">
        <v>1042</v>
      </c>
      <c r="B270" s="382">
        <v>42272</v>
      </c>
      <c r="C270" s="369">
        <v>13.5</v>
      </c>
      <c r="D270" s="370">
        <v>24</v>
      </c>
      <c r="E270" s="369">
        <v>12.5</v>
      </c>
      <c r="F270" s="371">
        <v>0</v>
      </c>
      <c r="G270" s="1">
        <f t="shared" si="4"/>
        <v>1.4499557420926388</v>
      </c>
      <c r="H270" s="1">
        <f>0.9*(3600*24/1000)</f>
        <v>77.760000000000005</v>
      </c>
      <c r="I270" s="372"/>
      <c r="J270" s="372"/>
      <c r="K270" s="41">
        <v>68.5</v>
      </c>
    </row>
    <row r="271" spans="1:11" x14ac:dyDescent="0.3">
      <c r="A271" s="1" t="s">
        <v>1042</v>
      </c>
      <c r="B271" s="382">
        <v>42273</v>
      </c>
      <c r="C271" s="369">
        <v>13.2</v>
      </c>
      <c r="D271" s="370">
        <v>24</v>
      </c>
      <c r="E271" s="369">
        <v>15</v>
      </c>
      <c r="F271" s="371">
        <v>0</v>
      </c>
      <c r="G271" s="1">
        <f t="shared" si="4"/>
        <v>1.7059046297032363</v>
      </c>
      <c r="H271" s="1">
        <f>1*(3600*24/1000)</f>
        <v>86.4</v>
      </c>
      <c r="I271" s="372"/>
      <c r="J271" s="372"/>
      <c r="K271" s="41">
        <v>70</v>
      </c>
    </row>
    <row r="272" spans="1:11" x14ac:dyDescent="0.3">
      <c r="A272" s="1" t="s">
        <v>1042</v>
      </c>
      <c r="B272" s="382">
        <v>42274</v>
      </c>
      <c r="C272" s="369">
        <v>16.899999999999999</v>
      </c>
      <c r="D272" s="370">
        <v>22</v>
      </c>
      <c r="E272" s="369">
        <v>12</v>
      </c>
      <c r="F272" s="371">
        <v>0</v>
      </c>
      <c r="G272" s="1">
        <f t="shared" si="4"/>
        <v>1.4030231277532583</v>
      </c>
      <c r="H272" s="1">
        <f>1.3*(3600*24/1000)</f>
        <v>112.32000000000001</v>
      </c>
      <c r="I272" s="372"/>
      <c r="J272" s="372"/>
      <c r="K272" s="41">
        <v>78</v>
      </c>
    </row>
    <row r="273" spans="1:11" x14ac:dyDescent="0.3">
      <c r="A273" s="1" t="s">
        <v>1042</v>
      </c>
      <c r="B273" s="382">
        <v>42275</v>
      </c>
      <c r="C273" s="369">
        <v>17.899999999999999</v>
      </c>
      <c r="D273" s="370">
        <v>26</v>
      </c>
      <c r="E273" s="369">
        <v>13</v>
      </c>
      <c r="F273" s="376">
        <v>0</v>
      </c>
      <c r="G273" s="1">
        <f t="shared" si="4"/>
        <v>1.498261331998219</v>
      </c>
      <c r="H273" s="1">
        <f>1.6*(3600*24/1000)</f>
        <v>138.24</v>
      </c>
      <c r="I273" s="372"/>
      <c r="J273" s="372"/>
      <c r="K273" s="41">
        <v>71</v>
      </c>
    </row>
    <row r="274" spans="1:11" x14ac:dyDescent="0.3">
      <c r="A274" s="1" t="s">
        <v>1042</v>
      </c>
      <c r="B274" s="382">
        <v>42276</v>
      </c>
      <c r="C274" s="369">
        <v>14.3</v>
      </c>
      <c r="D274" s="370">
        <v>24</v>
      </c>
      <c r="E274" s="369">
        <v>16</v>
      </c>
      <c r="F274" s="376">
        <v>3.4</v>
      </c>
      <c r="G274" s="1">
        <f t="shared" si="4"/>
        <v>1.8188820592283421</v>
      </c>
      <c r="H274" s="1">
        <f>1.2*(3600*24/1000)</f>
        <v>103.68</v>
      </c>
      <c r="I274" s="372"/>
      <c r="J274" s="372"/>
      <c r="K274" s="41">
        <v>71.5</v>
      </c>
    </row>
    <row r="275" spans="1:11" x14ac:dyDescent="0.3">
      <c r="A275" s="1" t="s">
        <v>1042</v>
      </c>
      <c r="B275" s="382">
        <v>42277</v>
      </c>
      <c r="C275" s="369">
        <v>6.5</v>
      </c>
      <c r="D275" s="370">
        <v>18.5</v>
      </c>
      <c r="E275" s="369">
        <v>15</v>
      </c>
      <c r="F275" s="376">
        <v>15</v>
      </c>
      <c r="G275" s="1">
        <f t="shared" si="4"/>
        <v>1.7059046297032363</v>
      </c>
      <c r="H275" s="1">
        <f>2.6*(3600*24/1000)</f>
        <v>224.64000000000001</v>
      </c>
      <c r="I275" s="372"/>
      <c r="J275" s="372"/>
      <c r="K275" s="41">
        <v>79</v>
      </c>
    </row>
    <row r="276" spans="1:11" x14ac:dyDescent="0.3">
      <c r="A276" s="1" t="s">
        <v>1042</v>
      </c>
      <c r="B276" s="382">
        <v>42278</v>
      </c>
      <c r="C276" s="369">
        <v>6.5</v>
      </c>
      <c r="D276" s="370">
        <v>19.5</v>
      </c>
      <c r="E276" s="369">
        <v>14.5</v>
      </c>
      <c r="F276" s="376">
        <v>24.4</v>
      </c>
      <c r="G276" s="1">
        <f t="shared" si="4"/>
        <v>1.6517598297933815</v>
      </c>
      <c r="H276" s="1">
        <f>2.6*(3600*24/1000)</f>
        <v>224.64000000000001</v>
      </c>
      <c r="I276" s="372"/>
      <c r="J276" s="372"/>
      <c r="K276" s="41">
        <v>88</v>
      </c>
    </row>
    <row r="277" spans="1:11" x14ac:dyDescent="0.3">
      <c r="A277" s="1" t="s">
        <v>1042</v>
      </c>
      <c r="B277" s="382">
        <v>42279</v>
      </c>
      <c r="C277" s="369">
        <v>15.2</v>
      </c>
      <c r="D277" s="370">
        <v>19.5</v>
      </c>
      <c r="E277" s="369">
        <v>13</v>
      </c>
      <c r="F277" s="376">
        <v>2.8</v>
      </c>
      <c r="G277" s="1">
        <f t="shared" si="4"/>
        <v>1.498261331998219</v>
      </c>
      <c r="H277" s="1">
        <f>1.3*(3600*24/1000)</f>
        <v>112.32000000000001</v>
      </c>
      <c r="I277" s="372"/>
      <c r="J277" s="372"/>
      <c r="K277" s="41">
        <v>86.5</v>
      </c>
    </row>
    <row r="278" spans="1:11" x14ac:dyDescent="0.3">
      <c r="A278" s="1" t="s">
        <v>1042</v>
      </c>
      <c r="B278" s="382">
        <v>42280</v>
      </c>
      <c r="C278" s="369">
        <v>17.7</v>
      </c>
      <c r="D278" s="370">
        <v>24.5</v>
      </c>
      <c r="E278" s="369">
        <v>12</v>
      </c>
      <c r="F278" s="376">
        <v>0</v>
      </c>
      <c r="G278" s="1">
        <f t="shared" si="4"/>
        <v>1.4030231277532583</v>
      </c>
      <c r="H278" s="1">
        <f>1.4*(3600*24/1000)</f>
        <v>120.96</v>
      </c>
      <c r="I278" s="372"/>
      <c r="J278" s="372"/>
      <c r="K278" s="41">
        <v>74.5</v>
      </c>
    </row>
    <row r="279" spans="1:11" x14ac:dyDescent="0.3">
      <c r="A279" s="1" t="s">
        <v>1042</v>
      </c>
      <c r="B279" s="382">
        <v>42281</v>
      </c>
      <c r="C279" s="369">
        <v>17.2</v>
      </c>
      <c r="D279" s="370">
        <v>27</v>
      </c>
      <c r="E279" s="369">
        <v>16</v>
      </c>
      <c r="F279" s="376">
        <v>0</v>
      </c>
      <c r="G279" s="1">
        <f t="shared" si="4"/>
        <v>1.8188820592283421</v>
      </c>
      <c r="H279" s="1">
        <f>1.4*(3600*24/1000)</f>
        <v>120.96</v>
      </c>
      <c r="I279" s="372"/>
      <c r="J279" s="372"/>
      <c r="K279" s="41">
        <v>70.5</v>
      </c>
    </row>
    <row r="280" spans="1:11" x14ac:dyDescent="0.3">
      <c r="A280" s="1" t="s">
        <v>1042</v>
      </c>
      <c r="B280" s="382">
        <v>42282</v>
      </c>
      <c r="C280" s="369">
        <v>11.4</v>
      </c>
      <c r="D280" s="370">
        <v>25.5</v>
      </c>
      <c r="E280" s="369">
        <v>19.5</v>
      </c>
      <c r="F280" s="376">
        <v>0</v>
      </c>
      <c r="G280" s="1">
        <f t="shared" si="4"/>
        <v>2.2676223668943285</v>
      </c>
      <c r="H280" s="1">
        <f>1.2*(3600*24/1000)</f>
        <v>103.68</v>
      </c>
      <c r="I280" s="372"/>
      <c r="J280" s="372"/>
      <c r="K280" s="41">
        <v>91.5</v>
      </c>
    </row>
    <row r="281" spans="1:11" x14ac:dyDescent="0.3">
      <c r="A281" s="1" t="s">
        <v>1042</v>
      </c>
      <c r="B281" s="382">
        <v>42283</v>
      </c>
      <c r="C281" s="369">
        <v>14</v>
      </c>
      <c r="D281" s="370">
        <v>27</v>
      </c>
      <c r="E281" s="369">
        <v>20</v>
      </c>
      <c r="F281" s="376">
        <v>0</v>
      </c>
      <c r="G281" s="1">
        <f t="shared" si="4"/>
        <v>2.3390469163992624</v>
      </c>
      <c r="H281" s="1">
        <f>1.4*(3600*24/1000)</f>
        <v>120.96</v>
      </c>
      <c r="I281" s="372"/>
      <c r="J281" s="372"/>
      <c r="K281" s="41">
        <v>79.5</v>
      </c>
    </row>
    <row r="282" spans="1:11" x14ac:dyDescent="0.3">
      <c r="A282" s="1" t="s">
        <v>1042</v>
      </c>
      <c r="B282" s="382">
        <v>42284</v>
      </c>
      <c r="C282" s="369">
        <v>17</v>
      </c>
      <c r="D282" s="370">
        <v>22</v>
      </c>
      <c r="E282" s="369">
        <v>14</v>
      </c>
      <c r="F282" s="376">
        <v>0.2</v>
      </c>
      <c r="G282" s="1">
        <f t="shared" si="4"/>
        <v>1.5991283056791965</v>
      </c>
      <c r="H282" s="1">
        <f>1.2*(3600*24/1000)</f>
        <v>103.68</v>
      </c>
      <c r="I282" s="372"/>
      <c r="J282" s="372"/>
      <c r="K282" s="41">
        <v>75</v>
      </c>
    </row>
    <row r="283" spans="1:11" x14ac:dyDescent="0.3">
      <c r="A283" s="1" t="s">
        <v>1042</v>
      </c>
      <c r="B283" s="382">
        <v>42285</v>
      </c>
      <c r="C283" s="369">
        <v>15.1</v>
      </c>
      <c r="D283" s="370">
        <v>22</v>
      </c>
      <c r="E283" s="369">
        <v>13</v>
      </c>
      <c r="F283" s="376">
        <v>0</v>
      </c>
      <c r="G283" s="1">
        <f t="shared" si="4"/>
        <v>1.498261331998219</v>
      </c>
      <c r="H283" s="1">
        <f>0.9*(3600*24/1000)</f>
        <v>77.760000000000005</v>
      </c>
      <c r="I283" s="372"/>
      <c r="J283" s="372"/>
      <c r="K283" s="41">
        <v>74</v>
      </c>
    </row>
    <row r="284" spans="1:11" x14ac:dyDescent="0.3">
      <c r="A284" s="1" t="s">
        <v>1042</v>
      </c>
      <c r="B284" s="382">
        <v>42286</v>
      </c>
      <c r="C284" s="369">
        <v>6</v>
      </c>
      <c r="D284" s="370">
        <v>20</v>
      </c>
      <c r="E284" s="369">
        <v>12</v>
      </c>
      <c r="F284" s="376">
        <v>19.399999999999999</v>
      </c>
      <c r="G284" s="1">
        <f t="shared" si="4"/>
        <v>1.4030231277532583</v>
      </c>
      <c r="H284" s="1">
        <f>1.9*(3600*24/1000)</f>
        <v>164.16</v>
      </c>
      <c r="I284" s="372"/>
      <c r="J284" s="372"/>
      <c r="K284" s="41">
        <v>82.5</v>
      </c>
    </row>
    <row r="285" spans="1:11" x14ac:dyDescent="0.3">
      <c r="A285" s="1" t="s">
        <v>1042</v>
      </c>
      <c r="B285" s="382">
        <v>42287</v>
      </c>
      <c r="C285" s="369">
        <v>6</v>
      </c>
      <c r="D285" s="370">
        <v>20</v>
      </c>
      <c r="E285" s="369">
        <v>13.5</v>
      </c>
      <c r="F285" s="376">
        <v>1</v>
      </c>
      <c r="G285" s="1">
        <f t="shared" si="4"/>
        <v>1.5479739445616383</v>
      </c>
      <c r="H285" s="1">
        <f>2.3*(3600*24/1000)</f>
        <v>198.72</v>
      </c>
      <c r="I285" s="372"/>
      <c r="J285" s="372"/>
      <c r="K285" s="41">
        <v>91</v>
      </c>
    </row>
    <row r="286" spans="1:11" x14ac:dyDescent="0.3">
      <c r="A286" s="1" t="s">
        <v>1042</v>
      </c>
      <c r="B286" s="382">
        <v>42288</v>
      </c>
      <c r="C286" s="369">
        <v>13.7</v>
      </c>
      <c r="D286" s="370">
        <v>22.5</v>
      </c>
      <c r="E286" s="369">
        <v>13.5</v>
      </c>
      <c r="F286" s="376">
        <v>0</v>
      </c>
      <c r="G286" s="1">
        <f t="shared" si="4"/>
        <v>1.5479739445616383</v>
      </c>
      <c r="H286" s="1">
        <f>1.2*(3600*24/1000)</f>
        <v>103.68</v>
      </c>
      <c r="I286" s="372"/>
      <c r="J286" s="372"/>
      <c r="K286" s="41">
        <v>81</v>
      </c>
    </row>
    <row r="287" spans="1:11" x14ac:dyDescent="0.3">
      <c r="A287" s="1" t="s">
        <v>1042</v>
      </c>
      <c r="B287" s="382">
        <v>42289</v>
      </c>
      <c r="C287" s="369">
        <v>15.9</v>
      </c>
      <c r="D287" s="370">
        <v>25</v>
      </c>
      <c r="E287" s="369">
        <v>13</v>
      </c>
      <c r="F287" s="376">
        <v>0.2</v>
      </c>
      <c r="G287" s="1">
        <f t="shared" si="4"/>
        <v>1.498261331998219</v>
      </c>
      <c r="H287" s="1">
        <f>0.9*(3600*24/1000)</f>
        <v>77.760000000000005</v>
      </c>
      <c r="I287" s="372"/>
      <c r="J287" s="372"/>
      <c r="K287" s="41">
        <v>71</v>
      </c>
    </row>
    <row r="288" spans="1:11" x14ac:dyDescent="0.3">
      <c r="A288" s="1" t="s">
        <v>1042</v>
      </c>
      <c r="B288" s="382">
        <v>42290</v>
      </c>
      <c r="C288" s="369">
        <v>13.3</v>
      </c>
      <c r="D288" s="370">
        <v>25</v>
      </c>
      <c r="E288" s="369">
        <v>14</v>
      </c>
      <c r="F288" s="376">
        <v>0</v>
      </c>
      <c r="G288" s="1">
        <f t="shared" si="4"/>
        <v>1.5991283056791965</v>
      </c>
      <c r="H288" s="1">
        <f>1*(3600*24/1000)</f>
        <v>86.4</v>
      </c>
      <c r="I288" s="372"/>
      <c r="J288" s="372"/>
      <c r="K288" s="41">
        <v>79</v>
      </c>
    </row>
    <row r="289" spans="1:11" x14ac:dyDescent="0.3">
      <c r="A289" s="1" t="s">
        <v>1042</v>
      </c>
      <c r="B289" s="382">
        <v>42291</v>
      </c>
      <c r="C289" s="369">
        <v>5.7</v>
      </c>
      <c r="D289" s="370">
        <v>18</v>
      </c>
      <c r="E289" s="369">
        <v>14</v>
      </c>
      <c r="F289" s="376">
        <v>0</v>
      </c>
      <c r="G289" s="1">
        <f t="shared" si="4"/>
        <v>1.5991283056791965</v>
      </c>
      <c r="H289" s="1">
        <f>0.7*(3600*24/1000)</f>
        <v>60.48</v>
      </c>
      <c r="I289" s="372"/>
      <c r="J289" s="372"/>
      <c r="K289" s="41">
        <v>92</v>
      </c>
    </row>
    <row r="290" spans="1:11" x14ac:dyDescent="0.3">
      <c r="A290" s="1" t="s">
        <v>1042</v>
      </c>
      <c r="B290" s="382">
        <v>42292</v>
      </c>
      <c r="C290" s="369">
        <v>14.5</v>
      </c>
      <c r="D290" s="370">
        <v>17</v>
      </c>
      <c r="E290" s="369">
        <v>10.5</v>
      </c>
      <c r="F290" s="371">
        <v>7.6</v>
      </c>
      <c r="G290" s="1">
        <f t="shared" si="4"/>
        <v>1.2701326466613394</v>
      </c>
      <c r="H290" s="1">
        <f>0.8*(3600*24/1000)</f>
        <v>69.12</v>
      </c>
      <c r="I290" s="372"/>
      <c r="J290" s="372"/>
      <c r="K290" s="41">
        <v>82.5</v>
      </c>
    </row>
    <row r="291" spans="1:11" x14ac:dyDescent="0.3">
      <c r="A291" s="1" t="s">
        <v>1042</v>
      </c>
      <c r="B291" s="382">
        <v>42293</v>
      </c>
      <c r="C291" s="369">
        <v>14.2</v>
      </c>
      <c r="D291" s="370">
        <v>15.5</v>
      </c>
      <c r="E291" s="369">
        <v>10</v>
      </c>
      <c r="F291" s="371">
        <v>0.2</v>
      </c>
      <c r="G291" s="1">
        <f t="shared" si="4"/>
        <v>1.2283647027117881</v>
      </c>
      <c r="H291" s="1">
        <f>0.7*(3600*24/1000)</f>
        <v>60.48</v>
      </c>
      <c r="I291" s="372"/>
      <c r="J291" s="372"/>
      <c r="K291" s="41">
        <v>84.5</v>
      </c>
    </row>
    <row r="292" spans="1:11" x14ac:dyDescent="0.3">
      <c r="A292" s="1" t="s">
        <v>1042</v>
      </c>
      <c r="B292" s="382">
        <v>42294</v>
      </c>
      <c r="C292" s="369">
        <v>15.8</v>
      </c>
      <c r="D292" s="370">
        <v>19.5</v>
      </c>
      <c r="E292" s="369">
        <v>9.8000000000000007</v>
      </c>
      <c r="F292" s="371">
        <v>0.2</v>
      </c>
      <c r="G292" s="1">
        <f t="shared" si="4"/>
        <v>1.2119987528679013</v>
      </c>
      <c r="H292" s="1">
        <f>0.9*(3600*24/1000)</f>
        <v>77.760000000000005</v>
      </c>
      <c r="I292" s="372"/>
      <c r="J292" s="372"/>
      <c r="K292" s="41">
        <v>77</v>
      </c>
    </row>
    <row r="293" spans="1:11" x14ac:dyDescent="0.3">
      <c r="A293" s="1" t="s">
        <v>1042</v>
      </c>
      <c r="B293" s="382">
        <v>42295</v>
      </c>
      <c r="C293" s="369">
        <v>15.3</v>
      </c>
      <c r="D293" s="370">
        <v>21.5</v>
      </c>
      <c r="E293" s="369">
        <v>10.5</v>
      </c>
      <c r="F293" s="371">
        <v>0.2</v>
      </c>
      <c r="G293" s="1">
        <f t="shared" si="4"/>
        <v>1.2701326466613394</v>
      </c>
      <c r="H293" s="1">
        <f>1.6*(3600*24/1000)</f>
        <v>138.24</v>
      </c>
      <c r="I293" s="372"/>
      <c r="J293" s="372"/>
      <c r="K293" s="41">
        <v>88</v>
      </c>
    </row>
    <row r="294" spans="1:11" x14ac:dyDescent="0.3">
      <c r="A294" s="1" t="s">
        <v>1042</v>
      </c>
      <c r="B294" s="382">
        <v>42296</v>
      </c>
      <c r="C294" s="369">
        <v>13.5</v>
      </c>
      <c r="D294" s="370">
        <v>26</v>
      </c>
      <c r="E294" s="369">
        <v>13.5</v>
      </c>
      <c r="F294" s="371">
        <v>0</v>
      </c>
      <c r="G294" s="1">
        <f t="shared" si="4"/>
        <v>1.5479739445616383</v>
      </c>
      <c r="H294" s="1">
        <f>0.8*(3600*24/1000)</f>
        <v>69.12</v>
      </c>
      <c r="I294" s="372"/>
      <c r="J294" s="372"/>
      <c r="K294" s="41">
        <v>90</v>
      </c>
    </row>
    <row r="295" spans="1:11" x14ac:dyDescent="0.3">
      <c r="A295" s="1" t="s">
        <v>1042</v>
      </c>
      <c r="B295" s="382">
        <v>42297</v>
      </c>
      <c r="C295" s="369">
        <v>7.9</v>
      </c>
      <c r="D295" s="370">
        <v>21</v>
      </c>
      <c r="E295" s="369">
        <v>14</v>
      </c>
      <c r="F295" s="371">
        <v>6.6</v>
      </c>
      <c r="G295" s="1">
        <f t="shared" si="4"/>
        <v>1.5991283056791965</v>
      </c>
      <c r="H295" s="1">
        <f>0.7*(3600*24/1000)</f>
        <v>60.48</v>
      </c>
      <c r="I295" s="372"/>
      <c r="J295" s="372"/>
      <c r="K295" s="41">
        <v>90</v>
      </c>
    </row>
    <row r="296" spans="1:11" x14ac:dyDescent="0.3">
      <c r="A296" s="1" t="s">
        <v>1042</v>
      </c>
      <c r="B296" s="382">
        <v>42298</v>
      </c>
      <c r="C296" s="369">
        <v>5.3</v>
      </c>
      <c r="D296" s="370">
        <v>16</v>
      </c>
      <c r="E296" s="369">
        <v>13</v>
      </c>
      <c r="F296" s="371">
        <v>8</v>
      </c>
      <c r="G296" s="1">
        <f t="shared" si="4"/>
        <v>1.498261331998219</v>
      </c>
      <c r="H296" s="1">
        <f>2.2*(3600*24/1000)</f>
        <v>190.08000000000004</v>
      </c>
      <c r="I296" s="372"/>
      <c r="J296" s="372"/>
      <c r="K296" s="41">
        <v>89.5</v>
      </c>
    </row>
    <row r="297" spans="1:11" x14ac:dyDescent="0.3">
      <c r="A297" s="1" t="s">
        <v>1042</v>
      </c>
      <c r="B297" s="382">
        <v>42299</v>
      </c>
      <c r="C297" s="369">
        <v>13.4</v>
      </c>
      <c r="D297" s="370">
        <v>17.5</v>
      </c>
      <c r="E297" s="369">
        <v>13</v>
      </c>
      <c r="F297" s="371">
        <v>0</v>
      </c>
      <c r="G297" s="1">
        <f t="shared" si="4"/>
        <v>1.498261331998219</v>
      </c>
      <c r="H297" s="1">
        <f>1*(3600*24/1000)</f>
        <v>86.4</v>
      </c>
      <c r="I297" s="372"/>
      <c r="J297" s="372"/>
      <c r="K297" s="41">
        <v>81.5</v>
      </c>
    </row>
    <row r="298" spans="1:11" x14ac:dyDescent="0.3">
      <c r="A298" s="1" t="s">
        <v>1042</v>
      </c>
      <c r="B298" s="382">
        <v>42300</v>
      </c>
      <c r="C298" s="369">
        <v>15.2</v>
      </c>
      <c r="D298" s="370">
        <v>19</v>
      </c>
      <c r="E298" s="369">
        <v>9</v>
      </c>
      <c r="F298" s="371">
        <v>0.2</v>
      </c>
      <c r="G298" s="1">
        <f t="shared" si="4"/>
        <v>1.148436398239401</v>
      </c>
      <c r="H298" s="1">
        <f>1.2*(3600*24/1000)</f>
        <v>103.68</v>
      </c>
      <c r="I298" s="372"/>
      <c r="J298" s="372"/>
      <c r="K298" s="41">
        <v>81</v>
      </c>
    </row>
    <row r="299" spans="1:11" x14ac:dyDescent="0.3">
      <c r="A299" s="1" t="s">
        <v>1042</v>
      </c>
      <c r="B299" s="382">
        <v>42301</v>
      </c>
      <c r="C299" s="369">
        <v>14.2</v>
      </c>
      <c r="D299" s="370">
        <v>19.5</v>
      </c>
      <c r="E299" s="369">
        <v>8</v>
      </c>
      <c r="F299" s="371">
        <v>0</v>
      </c>
      <c r="G299" s="1">
        <f t="shared" si="4"/>
        <v>1.0731200926872433</v>
      </c>
      <c r="H299" s="1">
        <f>1.1*(3600*24/1000)</f>
        <v>95.04000000000002</v>
      </c>
      <c r="I299" s="372"/>
      <c r="J299" s="372"/>
      <c r="K299" s="41">
        <v>81.5</v>
      </c>
    </row>
    <row r="300" spans="1:11" x14ac:dyDescent="0.3">
      <c r="A300" s="1" t="s">
        <v>1042</v>
      </c>
      <c r="B300" s="382">
        <v>42302</v>
      </c>
      <c r="C300" s="369">
        <v>9.1</v>
      </c>
      <c r="D300" s="370">
        <v>19</v>
      </c>
      <c r="E300" s="369">
        <v>11</v>
      </c>
      <c r="F300" s="371">
        <v>0</v>
      </c>
      <c r="G300" s="1">
        <f t="shared" si="4"/>
        <v>1.313143973467028</v>
      </c>
      <c r="H300" s="1">
        <f>0.6*(3600*24/1000)</f>
        <v>51.84</v>
      </c>
      <c r="I300" s="372"/>
      <c r="J300" s="372"/>
      <c r="K300" s="41">
        <v>87</v>
      </c>
    </row>
    <row r="301" spans="1:11" x14ac:dyDescent="0.3">
      <c r="A301" s="1" t="s">
        <v>1042</v>
      </c>
      <c r="B301" s="382">
        <v>42303</v>
      </c>
      <c r="C301" s="369">
        <v>5</v>
      </c>
      <c r="D301" s="370">
        <v>21</v>
      </c>
      <c r="E301" s="369">
        <v>12</v>
      </c>
      <c r="F301" s="371">
        <v>2</v>
      </c>
      <c r="G301" s="1">
        <f t="shared" si="4"/>
        <v>1.4030231277532583</v>
      </c>
      <c r="H301" s="1">
        <f>1.6*(3600*24/1000)</f>
        <v>138.24</v>
      </c>
      <c r="I301" s="372"/>
      <c r="J301" s="372"/>
      <c r="K301" s="41">
        <v>83.5</v>
      </c>
    </row>
    <row r="302" spans="1:11" x14ac:dyDescent="0.3">
      <c r="A302" s="1" t="s">
        <v>1042</v>
      </c>
      <c r="B302" s="382">
        <v>42304</v>
      </c>
      <c r="C302" s="369">
        <v>9.3000000000000007</v>
      </c>
      <c r="D302" s="370">
        <v>22</v>
      </c>
      <c r="E302" s="369">
        <v>15</v>
      </c>
      <c r="F302" s="371">
        <v>0</v>
      </c>
      <c r="G302" s="1">
        <f t="shared" si="4"/>
        <v>1.7059046297032363</v>
      </c>
      <c r="H302" s="1">
        <f>1*(3600*24/1000)</f>
        <v>86.4</v>
      </c>
      <c r="I302" s="372"/>
      <c r="J302" s="372"/>
      <c r="K302" s="41">
        <v>82.5</v>
      </c>
    </row>
    <row r="303" spans="1:11" x14ac:dyDescent="0.3">
      <c r="A303" s="1" t="s">
        <v>1042</v>
      </c>
      <c r="B303" s="382">
        <v>42305</v>
      </c>
      <c r="C303" s="369">
        <v>10.4</v>
      </c>
      <c r="D303" s="370">
        <v>22</v>
      </c>
      <c r="E303" s="369">
        <v>14</v>
      </c>
      <c r="F303" s="371">
        <v>13.4</v>
      </c>
      <c r="G303" s="1">
        <f t="shared" si="4"/>
        <v>1.5991283056791965</v>
      </c>
      <c r="H303" s="1">
        <f>1.3*(3600*24/1000)</f>
        <v>112.32000000000001</v>
      </c>
      <c r="I303" s="372"/>
      <c r="J303" s="372"/>
      <c r="K303" s="41">
        <v>82.5</v>
      </c>
    </row>
    <row r="304" spans="1:11" x14ac:dyDescent="0.3">
      <c r="A304" s="1" t="s">
        <v>1042</v>
      </c>
      <c r="B304" s="382">
        <v>42306</v>
      </c>
      <c r="C304" s="369">
        <v>10.4</v>
      </c>
      <c r="D304" s="370">
        <v>18.5</v>
      </c>
      <c r="E304" s="369">
        <v>11</v>
      </c>
      <c r="F304" s="371">
        <v>0.2</v>
      </c>
      <c r="G304" s="1">
        <f t="shared" si="4"/>
        <v>1.313143973467028</v>
      </c>
      <c r="H304" s="1">
        <f>0.9*(3600*24/1000)</f>
        <v>77.760000000000005</v>
      </c>
      <c r="I304" s="372"/>
      <c r="J304" s="372"/>
      <c r="K304" s="41">
        <v>78.5</v>
      </c>
    </row>
    <row r="305" spans="1:11" x14ac:dyDescent="0.3">
      <c r="A305" s="1" t="s">
        <v>1042</v>
      </c>
      <c r="B305" s="382">
        <v>42307</v>
      </c>
      <c r="C305" s="369">
        <v>14.5</v>
      </c>
      <c r="D305" s="370">
        <v>18</v>
      </c>
      <c r="E305" s="369">
        <v>7.5</v>
      </c>
      <c r="F305" s="371">
        <v>0.2</v>
      </c>
      <c r="G305" s="1">
        <f t="shared" si="4"/>
        <v>1.0371194102680934</v>
      </c>
      <c r="H305" s="1">
        <f>1.7*(3600*24/1000)</f>
        <v>146.88</v>
      </c>
      <c r="I305" s="372"/>
      <c r="J305" s="372"/>
      <c r="K305" s="41">
        <v>79</v>
      </c>
    </row>
    <row r="306" spans="1:11" x14ac:dyDescent="0.3">
      <c r="A306" s="1" t="s">
        <v>1042</v>
      </c>
      <c r="B306" s="382">
        <v>42308</v>
      </c>
      <c r="C306" s="369">
        <v>10.199999999999999</v>
      </c>
      <c r="D306" s="370">
        <v>21</v>
      </c>
      <c r="E306" s="369">
        <v>10</v>
      </c>
      <c r="F306" s="371">
        <v>0</v>
      </c>
      <c r="G306" s="1">
        <f t="shared" si="4"/>
        <v>1.2283647027117881</v>
      </c>
      <c r="H306" s="1">
        <f>2.5*(3600*24/1000)</f>
        <v>216</v>
      </c>
      <c r="I306" s="372"/>
      <c r="J306" s="372"/>
      <c r="K306" s="41">
        <v>79</v>
      </c>
    </row>
    <row r="307" spans="1:11" x14ac:dyDescent="0.3">
      <c r="A307" s="1" t="s">
        <v>1042</v>
      </c>
      <c r="B307" s="382">
        <v>42309</v>
      </c>
      <c r="C307" s="369">
        <v>10.7</v>
      </c>
      <c r="D307" s="370">
        <v>20.5</v>
      </c>
      <c r="E307" s="369">
        <v>12.5</v>
      </c>
      <c r="F307" s="371">
        <v>0</v>
      </c>
      <c r="G307" s="1">
        <f t="shared" si="4"/>
        <v>1.4499557420926388</v>
      </c>
      <c r="H307" s="1">
        <f>2.9*(3600*24/1000)</f>
        <v>250.56</v>
      </c>
      <c r="I307" s="372"/>
      <c r="J307" s="372"/>
      <c r="K307" s="41">
        <v>80.5</v>
      </c>
    </row>
    <row r="308" spans="1:11" x14ac:dyDescent="0.3">
      <c r="A308" s="1" t="s">
        <v>1042</v>
      </c>
      <c r="B308" s="382">
        <v>42310</v>
      </c>
      <c r="C308" s="369">
        <v>12</v>
      </c>
      <c r="D308" s="370">
        <v>22</v>
      </c>
      <c r="E308" s="369">
        <v>13</v>
      </c>
      <c r="F308" s="369">
        <v>0</v>
      </c>
      <c r="G308" s="1">
        <f t="shared" si="4"/>
        <v>1.498261331998219</v>
      </c>
      <c r="H308" s="1">
        <f>1.9*(3600*24/1000)</f>
        <v>164.16</v>
      </c>
      <c r="I308" s="372"/>
      <c r="J308" s="372"/>
      <c r="K308" s="41">
        <v>81.5</v>
      </c>
    </row>
    <row r="309" spans="1:11" x14ac:dyDescent="0.3">
      <c r="A309" s="1" t="s">
        <v>1042</v>
      </c>
      <c r="B309" s="382">
        <v>42311</v>
      </c>
      <c r="C309" s="369">
        <v>5.0999999999999996</v>
      </c>
      <c r="D309" s="370">
        <v>17</v>
      </c>
      <c r="E309" s="369">
        <v>12.5</v>
      </c>
      <c r="F309" s="369">
        <v>0</v>
      </c>
      <c r="G309" s="1">
        <f t="shared" si="4"/>
        <v>1.4499557420926388</v>
      </c>
      <c r="H309" s="1">
        <f>1.4*(3600*24/1000)</f>
        <v>120.96</v>
      </c>
      <c r="I309" s="372"/>
      <c r="J309" s="372"/>
      <c r="K309" s="41">
        <v>90.5</v>
      </c>
    </row>
    <row r="310" spans="1:11" x14ac:dyDescent="0.3">
      <c r="A310" s="1" t="s">
        <v>1042</v>
      </c>
      <c r="B310" s="382">
        <v>42312</v>
      </c>
      <c r="C310" s="369">
        <v>10</v>
      </c>
      <c r="D310" s="370">
        <v>17.5</v>
      </c>
      <c r="E310" s="369">
        <v>13</v>
      </c>
      <c r="F310" s="369">
        <v>0</v>
      </c>
      <c r="G310" s="1">
        <f t="shared" si="4"/>
        <v>1.498261331998219</v>
      </c>
      <c r="H310" s="1">
        <f>1.4*(3600*24/1000)</f>
        <v>120.96</v>
      </c>
      <c r="I310" s="372"/>
      <c r="J310" s="372"/>
      <c r="K310" s="41">
        <v>83</v>
      </c>
    </row>
    <row r="311" spans="1:11" x14ac:dyDescent="0.3">
      <c r="A311" s="1" t="s">
        <v>1042</v>
      </c>
      <c r="B311" s="382">
        <v>42313</v>
      </c>
      <c r="C311" s="369">
        <v>11.9</v>
      </c>
      <c r="D311" s="370">
        <v>20</v>
      </c>
      <c r="E311" s="369">
        <v>12.5</v>
      </c>
      <c r="F311" s="371">
        <v>0</v>
      </c>
      <c r="G311" s="1">
        <f t="shared" si="4"/>
        <v>1.4499557420926388</v>
      </c>
      <c r="H311" s="1">
        <f>0.9*(3600*24/1000)</f>
        <v>77.760000000000005</v>
      </c>
      <c r="I311" s="372"/>
      <c r="J311" s="372"/>
      <c r="K311" s="41">
        <v>88</v>
      </c>
    </row>
    <row r="312" spans="1:11" x14ac:dyDescent="0.3">
      <c r="A312" s="1" t="s">
        <v>1042</v>
      </c>
      <c r="B312" s="382">
        <v>42314</v>
      </c>
      <c r="C312" s="369">
        <v>12.8</v>
      </c>
      <c r="D312" s="370">
        <v>20</v>
      </c>
      <c r="E312" s="369">
        <v>11.5</v>
      </c>
      <c r="F312" s="371">
        <v>0</v>
      </c>
      <c r="G312" s="1">
        <f t="shared" si="4"/>
        <v>1.3574301110209714</v>
      </c>
      <c r="H312" s="1">
        <f>0.9*(3600*24/1000)</f>
        <v>77.760000000000005</v>
      </c>
      <c r="I312" s="372"/>
      <c r="J312" s="372"/>
      <c r="K312" s="41">
        <v>88</v>
      </c>
    </row>
    <row r="313" spans="1:11" x14ac:dyDescent="0.3">
      <c r="A313" s="1" t="s">
        <v>1042</v>
      </c>
      <c r="B313" s="382">
        <v>42315</v>
      </c>
      <c r="C313" s="369">
        <v>12.8</v>
      </c>
      <c r="D313" s="370">
        <v>19</v>
      </c>
      <c r="E313" s="369">
        <v>10</v>
      </c>
      <c r="F313" s="371">
        <v>0</v>
      </c>
      <c r="G313" s="1">
        <f t="shared" si="4"/>
        <v>1.2283647027117881</v>
      </c>
      <c r="H313" s="1">
        <f>0.8*(3600*24/1000)</f>
        <v>69.12</v>
      </c>
      <c r="I313" s="372"/>
      <c r="J313" s="372"/>
      <c r="K313" s="41">
        <v>88</v>
      </c>
    </row>
    <row r="314" spans="1:11" x14ac:dyDescent="0.3">
      <c r="A314" s="1" t="s">
        <v>1042</v>
      </c>
      <c r="B314" s="382">
        <v>42316</v>
      </c>
      <c r="C314" s="369">
        <v>12.2</v>
      </c>
      <c r="D314" s="370">
        <v>19.5</v>
      </c>
      <c r="E314" s="369">
        <v>9</v>
      </c>
      <c r="F314" s="371">
        <v>0</v>
      </c>
      <c r="G314" s="1">
        <f t="shared" si="4"/>
        <v>1.148436398239401</v>
      </c>
      <c r="H314" s="1">
        <f>0.7*(3600*24/1000)</f>
        <v>60.48</v>
      </c>
      <c r="I314" s="372"/>
      <c r="J314" s="372"/>
      <c r="K314" s="41">
        <v>88.5</v>
      </c>
    </row>
    <row r="315" spans="1:11" x14ac:dyDescent="0.3">
      <c r="A315" s="1" t="s">
        <v>1042</v>
      </c>
      <c r="B315" s="382">
        <v>42317</v>
      </c>
      <c r="C315" s="369">
        <v>12.2</v>
      </c>
      <c r="D315" s="370">
        <v>18.5</v>
      </c>
      <c r="E315" s="369">
        <v>10</v>
      </c>
      <c r="F315" s="371">
        <v>0</v>
      </c>
      <c r="G315" s="1">
        <f t="shared" si="4"/>
        <v>1.2283647027117881</v>
      </c>
      <c r="H315" s="1">
        <f>1*(3600*24/1000)</f>
        <v>86.4</v>
      </c>
      <c r="I315" s="372"/>
      <c r="J315" s="372"/>
      <c r="K315" s="41">
        <v>87</v>
      </c>
    </row>
    <row r="316" spans="1:11" x14ac:dyDescent="0.3">
      <c r="A316" s="1" t="s">
        <v>1042</v>
      </c>
      <c r="B316" s="382">
        <v>42318</v>
      </c>
      <c r="C316" s="369">
        <v>8</v>
      </c>
      <c r="D316" s="370">
        <v>21.5</v>
      </c>
      <c r="E316" s="369">
        <v>12.5</v>
      </c>
      <c r="F316" s="371">
        <v>0</v>
      </c>
      <c r="G316" s="1">
        <f t="shared" si="4"/>
        <v>1.4499557420926388</v>
      </c>
      <c r="H316" s="1">
        <f>0.8*(3600*24/1000)</f>
        <v>69.12</v>
      </c>
      <c r="I316" s="372"/>
      <c r="J316" s="372"/>
      <c r="K316" s="41">
        <v>90.5</v>
      </c>
    </row>
    <row r="317" spans="1:11" x14ac:dyDescent="0.3">
      <c r="A317" s="1" t="s">
        <v>1042</v>
      </c>
      <c r="B317" s="382">
        <v>42319</v>
      </c>
      <c r="C317" s="369">
        <v>11.5</v>
      </c>
      <c r="D317" s="370">
        <v>21</v>
      </c>
      <c r="E317" s="369">
        <v>12.5</v>
      </c>
      <c r="F317" s="371">
        <v>0.2</v>
      </c>
      <c r="G317" s="1">
        <f t="shared" si="4"/>
        <v>1.4499557420926388</v>
      </c>
      <c r="H317" s="1">
        <f>0.7*(3600*24/1000)</f>
        <v>60.48</v>
      </c>
      <c r="I317" s="372"/>
      <c r="J317" s="372"/>
      <c r="K317" s="41">
        <v>86.5</v>
      </c>
    </row>
    <row r="318" spans="1:11" x14ac:dyDescent="0.3">
      <c r="A318" s="1" t="s">
        <v>1042</v>
      </c>
      <c r="B318" s="382">
        <v>42320</v>
      </c>
      <c r="C318" s="369">
        <v>6</v>
      </c>
      <c r="D318" s="370">
        <v>19</v>
      </c>
      <c r="E318" s="369">
        <v>12.8</v>
      </c>
      <c r="F318" s="371">
        <v>0</v>
      </c>
      <c r="G318" s="1">
        <f t="shared" si="4"/>
        <v>1.4787721750550831</v>
      </c>
      <c r="H318" s="1">
        <f>0.8*(3600*24/1000)</f>
        <v>69.12</v>
      </c>
      <c r="I318" s="372"/>
      <c r="J318" s="372"/>
      <c r="K318" s="41">
        <v>83</v>
      </c>
    </row>
    <row r="319" spans="1:11" x14ac:dyDescent="0.3">
      <c r="A319" s="1" t="s">
        <v>1042</v>
      </c>
      <c r="B319" s="382">
        <v>42321</v>
      </c>
      <c r="C319" s="369">
        <v>4.5</v>
      </c>
      <c r="D319" s="370">
        <v>20</v>
      </c>
      <c r="E319" s="369">
        <v>15</v>
      </c>
      <c r="F319" s="371">
        <v>0</v>
      </c>
      <c r="G319" s="1">
        <f t="shared" si="4"/>
        <v>1.7059046297032363</v>
      </c>
      <c r="H319" s="1">
        <f>0.5*(3600*24/1000)</f>
        <v>43.2</v>
      </c>
      <c r="I319" s="372"/>
      <c r="J319" s="372"/>
      <c r="K319" s="41">
        <v>86.5</v>
      </c>
    </row>
    <row r="320" spans="1:11" x14ac:dyDescent="0.3">
      <c r="A320" s="1" t="s">
        <v>1042</v>
      </c>
      <c r="B320" s="382">
        <v>42322</v>
      </c>
      <c r="C320" s="369">
        <v>7</v>
      </c>
      <c r="D320" s="370">
        <v>19</v>
      </c>
      <c r="E320" s="369">
        <v>13</v>
      </c>
      <c r="F320" s="371">
        <v>0</v>
      </c>
      <c r="G320" s="1">
        <f t="shared" si="4"/>
        <v>1.498261331998219</v>
      </c>
      <c r="H320" s="1">
        <f>0.8*(3600*24/1000)</f>
        <v>69.12</v>
      </c>
      <c r="I320" s="372"/>
      <c r="J320" s="372"/>
      <c r="K320" s="41">
        <v>84.5</v>
      </c>
    </row>
    <row r="321" spans="1:11" x14ac:dyDescent="0.3">
      <c r="A321" s="1" t="s">
        <v>1042</v>
      </c>
      <c r="B321" s="382">
        <v>42323</v>
      </c>
      <c r="C321" s="369">
        <v>8.1999999999999993</v>
      </c>
      <c r="D321" s="370">
        <v>19</v>
      </c>
      <c r="E321" s="369">
        <v>12</v>
      </c>
      <c r="F321" s="371">
        <v>0</v>
      </c>
      <c r="G321" s="1">
        <f t="shared" si="4"/>
        <v>1.4030231277532583</v>
      </c>
      <c r="H321" s="1">
        <f>0.6*(3600*24/1000)</f>
        <v>51.84</v>
      </c>
      <c r="I321" s="372"/>
      <c r="J321" s="372"/>
      <c r="K321" s="41">
        <v>85</v>
      </c>
    </row>
    <row r="322" spans="1:11" x14ac:dyDescent="0.3">
      <c r="A322" s="1" t="s">
        <v>1042</v>
      </c>
      <c r="B322" s="382">
        <v>42324</v>
      </c>
      <c r="C322" s="369">
        <v>10.9</v>
      </c>
      <c r="D322" s="370">
        <v>21.5</v>
      </c>
      <c r="E322" s="369">
        <v>10</v>
      </c>
      <c r="F322" s="371">
        <v>0</v>
      </c>
      <c r="G322" s="1">
        <f t="shared" si="4"/>
        <v>1.2283647027117881</v>
      </c>
      <c r="H322" s="1">
        <f>0.7*(3600*24/1000)</f>
        <v>60.48</v>
      </c>
      <c r="I322" s="372"/>
      <c r="J322" s="372"/>
      <c r="K322" s="41">
        <v>80.5</v>
      </c>
    </row>
    <row r="323" spans="1:11" x14ac:dyDescent="0.3">
      <c r="A323" s="1" t="s">
        <v>1042</v>
      </c>
      <c r="B323" s="382">
        <v>42325</v>
      </c>
      <c r="C323" s="369">
        <v>11</v>
      </c>
      <c r="D323" s="370">
        <v>19.8</v>
      </c>
      <c r="E323" s="369">
        <v>9</v>
      </c>
      <c r="F323" s="371">
        <v>0</v>
      </c>
      <c r="G323" s="1">
        <f t="shared" si="4"/>
        <v>1.148436398239401</v>
      </c>
      <c r="H323" s="1">
        <f>0.8*(3600*24/1000)</f>
        <v>69.12</v>
      </c>
      <c r="I323" s="372"/>
      <c r="J323" s="372"/>
      <c r="K323" s="41">
        <v>82.5</v>
      </c>
    </row>
    <row r="324" spans="1:11" x14ac:dyDescent="0.3">
      <c r="A324" s="1" t="s">
        <v>1042</v>
      </c>
      <c r="B324" s="382">
        <v>42326</v>
      </c>
      <c r="C324" s="369">
        <v>10.199999999999999</v>
      </c>
      <c r="D324" s="370">
        <v>18.5</v>
      </c>
      <c r="E324" s="369">
        <v>11</v>
      </c>
      <c r="F324" s="371">
        <v>0.4</v>
      </c>
      <c r="G324" s="1">
        <f t="shared" ref="G324:G367" si="5">0.611*EXP((17.27*E324)/(E324+237.3))</f>
        <v>1.313143973467028</v>
      </c>
      <c r="H324" s="1">
        <f>0.9*(3600*24/1000)</f>
        <v>77.760000000000005</v>
      </c>
      <c r="I324" s="372"/>
      <c r="J324" s="372"/>
      <c r="K324" s="41">
        <v>91.5</v>
      </c>
    </row>
    <row r="325" spans="1:11" x14ac:dyDescent="0.3">
      <c r="A325" s="1" t="s">
        <v>1042</v>
      </c>
      <c r="B325" s="382">
        <v>42327</v>
      </c>
      <c r="C325" s="369">
        <v>9.9</v>
      </c>
      <c r="D325" s="370">
        <v>21</v>
      </c>
      <c r="E325" s="369">
        <v>9.5</v>
      </c>
      <c r="F325" s="371">
        <v>0.2</v>
      </c>
      <c r="G325" s="1">
        <f t="shared" si="5"/>
        <v>1.1878093448750482</v>
      </c>
      <c r="H325" s="1">
        <f>0.9*(3600*24/1000)</f>
        <v>77.760000000000005</v>
      </c>
      <c r="I325" s="372"/>
      <c r="J325" s="372"/>
      <c r="K325" s="41">
        <v>81.5</v>
      </c>
    </row>
    <row r="326" spans="1:11" x14ac:dyDescent="0.3">
      <c r="A326" s="1" t="s">
        <v>1042</v>
      </c>
      <c r="B326" s="382">
        <v>42328</v>
      </c>
      <c r="C326" s="369">
        <v>7</v>
      </c>
      <c r="D326" s="370">
        <v>19.5</v>
      </c>
      <c r="E326" s="369">
        <v>14</v>
      </c>
      <c r="F326" s="371">
        <v>0</v>
      </c>
      <c r="G326" s="1">
        <f t="shared" si="5"/>
        <v>1.5991283056791965</v>
      </c>
      <c r="H326" s="1">
        <f>1.4*(3600*24/1000)</f>
        <v>120.96</v>
      </c>
      <c r="I326" s="372"/>
      <c r="J326" s="372"/>
      <c r="K326" s="41">
        <v>81</v>
      </c>
    </row>
    <row r="327" spans="1:11" x14ac:dyDescent="0.3">
      <c r="A327" s="1" t="s">
        <v>1042</v>
      </c>
      <c r="B327" s="382">
        <v>42329</v>
      </c>
      <c r="C327" s="369">
        <v>3.9</v>
      </c>
      <c r="D327" s="370">
        <v>18</v>
      </c>
      <c r="E327" s="369">
        <v>9</v>
      </c>
      <c r="F327" s="371">
        <v>5.8</v>
      </c>
      <c r="G327" s="1">
        <f t="shared" si="5"/>
        <v>1.148436398239401</v>
      </c>
      <c r="H327" s="1">
        <f>2.5*(3600*24/1000)</f>
        <v>216</v>
      </c>
      <c r="I327" s="372"/>
      <c r="J327" s="372"/>
      <c r="K327" s="41">
        <v>74</v>
      </c>
    </row>
    <row r="328" spans="1:11" x14ac:dyDescent="0.3">
      <c r="A328" s="1" t="s">
        <v>1042</v>
      </c>
      <c r="B328" s="382">
        <v>42330</v>
      </c>
      <c r="C328" s="369">
        <v>10</v>
      </c>
      <c r="D328" s="370">
        <v>12</v>
      </c>
      <c r="E328" s="369">
        <v>6.5</v>
      </c>
      <c r="F328" s="371">
        <v>1.6</v>
      </c>
      <c r="G328" s="1">
        <f t="shared" si="5"/>
        <v>0.96829408068935052</v>
      </c>
      <c r="H328" s="1">
        <f>2*(3600*24/1000)</f>
        <v>172.8</v>
      </c>
      <c r="I328" s="372"/>
      <c r="J328" s="372"/>
      <c r="K328" s="41">
        <v>75</v>
      </c>
    </row>
    <row r="329" spans="1:11" x14ac:dyDescent="0.3">
      <c r="A329" s="1" t="s">
        <v>1042</v>
      </c>
      <c r="B329" s="382">
        <v>42331</v>
      </c>
      <c r="C329" s="369">
        <v>6.9</v>
      </c>
      <c r="D329" s="370">
        <v>13</v>
      </c>
      <c r="E329" s="369">
        <v>5</v>
      </c>
      <c r="F329" s="371">
        <v>0</v>
      </c>
      <c r="G329" s="1">
        <f t="shared" si="5"/>
        <v>0.87259658934786222</v>
      </c>
      <c r="H329" s="1">
        <f>0.7*(3600*24/1000)</f>
        <v>60.48</v>
      </c>
      <c r="I329" s="372"/>
      <c r="J329" s="372"/>
      <c r="K329" s="41">
        <v>79.5</v>
      </c>
    </row>
    <row r="330" spans="1:11" x14ac:dyDescent="0.3">
      <c r="A330" s="1" t="s">
        <v>1042</v>
      </c>
      <c r="B330" s="382">
        <v>42332</v>
      </c>
      <c r="C330" s="369">
        <v>8.3000000000000007</v>
      </c>
      <c r="D330" s="370">
        <v>16.5</v>
      </c>
      <c r="E330" s="369">
        <v>5.5</v>
      </c>
      <c r="F330" s="371">
        <v>0</v>
      </c>
      <c r="G330" s="1">
        <f t="shared" si="5"/>
        <v>0.90352494025987484</v>
      </c>
      <c r="H330" s="1">
        <f>0.6*(3600*24/1000)</f>
        <v>51.84</v>
      </c>
      <c r="I330" s="372"/>
      <c r="J330" s="372"/>
      <c r="K330" s="41">
        <v>78</v>
      </c>
    </row>
    <row r="331" spans="1:11" x14ac:dyDescent="0.3">
      <c r="A331" s="1" t="s">
        <v>1042</v>
      </c>
      <c r="B331" s="382">
        <v>42333</v>
      </c>
      <c r="C331" s="369">
        <v>4</v>
      </c>
      <c r="D331" s="370">
        <v>12.5</v>
      </c>
      <c r="E331" s="369">
        <v>5</v>
      </c>
      <c r="F331" s="371">
        <v>10.4</v>
      </c>
      <c r="G331" s="1">
        <f t="shared" si="5"/>
        <v>0.87259658934786222</v>
      </c>
      <c r="H331" s="1">
        <f>1.2*(3600*24/1000)</f>
        <v>103.68</v>
      </c>
      <c r="I331" s="372"/>
      <c r="J331" s="372"/>
      <c r="K331" s="41">
        <v>90.5</v>
      </c>
    </row>
    <row r="332" spans="1:11" x14ac:dyDescent="0.3">
      <c r="A332" s="1" t="s">
        <v>1042</v>
      </c>
      <c r="B332" s="382">
        <v>42334</v>
      </c>
      <c r="C332" s="369">
        <v>4</v>
      </c>
      <c r="D332" s="370">
        <v>12</v>
      </c>
      <c r="E332" s="369">
        <v>4.5</v>
      </c>
      <c r="F332" s="371">
        <v>30.2</v>
      </c>
      <c r="G332" s="1">
        <f t="shared" si="5"/>
        <v>0.84260555674484927</v>
      </c>
      <c r="H332" s="1">
        <f>1.3*(3600*24/1000)</f>
        <v>112.32000000000001</v>
      </c>
      <c r="I332" s="372"/>
      <c r="J332" s="372"/>
      <c r="K332" s="41">
        <v>84</v>
      </c>
    </row>
    <row r="333" spans="1:11" x14ac:dyDescent="0.3">
      <c r="A333" s="1" t="s">
        <v>1042</v>
      </c>
      <c r="B333" s="382">
        <v>42335</v>
      </c>
      <c r="C333" s="369">
        <v>8.1999999999999993</v>
      </c>
      <c r="D333" s="370">
        <v>13.5</v>
      </c>
      <c r="E333" s="369">
        <v>4</v>
      </c>
      <c r="F333" s="371">
        <v>0</v>
      </c>
      <c r="G333" s="1">
        <f t="shared" si="5"/>
        <v>0.81352738957079329</v>
      </c>
      <c r="H333" s="1">
        <f>0.8*(3600*24/1000)</f>
        <v>69.12</v>
      </c>
      <c r="I333" s="372"/>
      <c r="J333" s="372"/>
      <c r="K333" s="41">
        <v>73.5</v>
      </c>
    </row>
    <row r="334" spans="1:11" x14ac:dyDescent="0.3">
      <c r="A334" s="1" t="s">
        <v>1042</v>
      </c>
      <c r="B334" s="382">
        <v>42336</v>
      </c>
      <c r="C334" s="369">
        <v>4.5</v>
      </c>
      <c r="D334" s="370">
        <v>13.5</v>
      </c>
      <c r="E334" s="369">
        <v>5</v>
      </c>
      <c r="F334" s="371">
        <v>0</v>
      </c>
      <c r="G334" s="1">
        <f t="shared" si="5"/>
        <v>0.87259658934786222</v>
      </c>
      <c r="H334" s="1">
        <f>1.1*(3600*24/1000)</f>
        <v>95.04000000000002</v>
      </c>
      <c r="I334" s="372"/>
      <c r="J334" s="372"/>
      <c r="K334" s="41">
        <v>75.5</v>
      </c>
    </row>
    <row r="335" spans="1:11" x14ac:dyDescent="0.3">
      <c r="A335" s="1" t="s">
        <v>1042</v>
      </c>
      <c r="B335" s="382">
        <v>42337</v>
      </c>
      <c r="C335" s="369">
        <v>8.5</v>
      </c>
      <c r="D335" s="370">
        <v>13.5</v>
      </c>
      <c r="E335" s="369">
        <v>7</v>
      </c>
      <c r="F335" s="371">
        <v>0</v>
      </c>
      <c r="G335" s="1">
        <f t="shared" si="5"/>
        <v>1.0021864739217894</v>
      </c>
      <c r="H335" s="1">
        <f>1.4*(3600*24/1000)</f>
        <v>120.96</v>
      </c>
      <c r="I335" s="372"/>
      <c r="J335" s="372"/>
      <c r="K335" s="41">
        <v>84</v>
      </c>
    </row>
    <row r="336" spans="1:11" x14ac:dyDescent="0.3">
      <c r="A336" s="1" t="s">
        <v>1042</v>
      </c>
      <c r="B336" s="382">
        <v>42338</v>
      </c>
      <c r="C336" s="369">
        <v>4</v>
      </c>
      <c r="D336" s="370">
        <v>16</v>
      </c>
      <c r="E336" s="369">
        <v>9.5</v>
      </c>
      <c r="F336" s="371">
        <v>0</v>
      </c>
      <c r="G336" s="1">
        <f t="shared" si="5"/>
        <v>1.1878093448750482</v>
      </c>
      <c r="H336" s="1">
        <f>1.4*(3600*24/1000)</f>
        <v>120.96</v>
      </c>
      <c r="I336" s="372"/>
      <c r="J336" s="372"/>
      <c r="K336" s="41">
        <v>89</v>
      </c>
    </row>
    <row r="337" spans="1:11" x14ac:dyDescent="0.3">
      <c r="A337" s="1" t="s">
        <v>1042</v>
      </c>
      <c r="B337" s="382">
        <v>42339</v>
      </c>
      <c r="C337" s="369">
        <v>9.9</v>
      </c>
      <c r="D337" s="370">
        <v>16</v>
      </c>
      <c r="E337" s="369">
        <v>9</v>
      </c>
      <c r="F337" s="371">
        <v>0</v>
      </c>
      <c r="G337" s="1">
        <f t="shared" si="5"/>
        <v>1.148436398239401</v>
      </c>
      <c r="H337" s="1">
        <f>0.9*(3600*24/1000)</f>
        <v>77.760000000000005</v>
      </c>
      <c r="I337" s="372"/>
      <c r="J337" s="372"/>
      <c r="K337" s="41">
        <v>84.5</v>
      </c>
    </row>
    <row r="338" spans="1:11" x14ac:dyDescent="0.3">
      <c r="A338" s="1" t="s">
        <v>1042</v>
      </c>
      <c r="B338" s="382">
        <v>42340</v>
      </c>
      <c r="C338" s="369">
        <v>10.3</v>
      </c>
      <c r="D338" s="370">
        <v>18</v>
      </c>
      <c r="E338" s="369">
        <v>7.5</v>
      </c>
      <c r="F338" s="369">
        <v>0</v>
      </c>
      <c r="G338" s="1">
        <f t="shared" si="5"/>
        <v>1.0371194102680934</v>
      </c>
      <c r="H338" s="1">
        <f>0.7*(3600*24/1000)</f>
        <v>60.48</v>
      </c>
      <c r="I338" s="372"/>
      <c r="J338" s="372"/>
      <c r="K338" s="41">
        <v>82.5</v>
      </c>
    </row>
    <row r="339" spans="1:11" x14ac:dyDescent="0.3">
      <c r="A339" s="1" t="s">
        <v>1042</v>
      </c>
      <c r="B339" s="382">
        <v>42341</v>
      </c>
      <c r="C339" s="369">
        <v>8.1999999999999993</v>
      </c>
      <c r="D339" s="370">
        <v>14.5</v>
      </c>
      <c r="E339" s="369">
        <v>8</v>
      </c>
      <c r="F339" s="369">
        <v>0</v>
      </c>
      <c r="G339" s="1">
        <f t="shared" si="5"/>
        <v>1.0731200926872433</v>
      </c>
      <c r="H339" s="1">
        <f>0.7*(3600*24/1000)</f>
        <v>60.48</v>
      </c>
      <c r="I339" s="372"/>
      <c r="J339" s="372"/>
      <c r="K339" s="41">
        <v>85.5</v>
      </c>
    </row>
    <row r="340" spans="1:11" x14ac:dyDescent="0.3">
      <c r="A340" s="1" t="s">
        <v>1042</v>
      </c>
      <c r="B340" s="382">
        <v>42342</v>
      </c>
      <c r="C340" s="369">
        <v>7.3</v>
      </c>
      <c r="D340" s="370">
        <v>15</v>
      </c>
      <c r="E340" s="369">
        <v>7.5</v>
      </c>
      <c r="F340" s="369">
        <v>0</v>
      </c>
      <c r="G340" s="1">
        <f t="shared" si="5"/>
        <v>1.0371194102680934</v>
      </c>
      <c r="H340" s="1">
        <f>0.7*(3600*24/1000)</f>
        <v>60.48</v>
      </c>
      <c r="I340" s="372"/>
      <c r="J340" s="372"/>
      <c r="K340" s="41">
        <v>82.5</v>
      </c>
    </row>
    <row r="341" spans="1:11" x14ac:dyDescent="0.3">
      <c r="A341" s="1" t="s">
        <v>1042</v>
      </c>
      <c r="B341" s="382">
        <v>42343</v>
      </c>
      <c r="C341" s="369">
        <v>6.3</v>
      </c>
      <c r="D341" s="370">
        <v>15.5</v>
      </c>
      <c r="E341" s="369">
        <v>8</v>
      </c>
      <c r="F341" s="371">
        <v>0</v>
      </c>
      <c r="G341" s="1">
        <f t="shared" si="5"/>
        <v>1.0731200926872433</v>
      </c>
      <c r="H341" s="1">
        <f>0.6*(3600*24/1000)</f>
        <v>51.84</v>
      </c>
      <c r="I341" s="372"/>
      <c r="J341" s="372"/>
      <c r="K341" s="41">
        <v>83</v>
      </c>
    </row>
    <row r="342" spans="1:11" x14ac:dyDescent="0.3">
      <c r="A342" s="1" t="s">
        <v>1042</v>
      </c>
      <c r="B342" s="382">
        <v>42344</v>
      </c>
      <c r="C342" s="369">
        <v>3.5</v>
      </c>
      <c r="D342" s="370">
        <v>13.5</v>
      </c>
      <c r="E342" s="369">
        <v>8.5</v>
      </c>
      <c r="F342" s="371">
        <v>0</v>
      </c>
      <c r="G342" s="1">
        <f t="shared" si="5"/>
        <v>1.110216300480029</v>
      </c>
      <c r="H342" s="1">
        <f>1.2*(3600*24/1000)</f>
        <v>103.68</v>
      </c>
      <c r="I342" s="372"/>
      <c r="J342" s="372"/>
      <c r="K342" s="41">
        <v>80.5</v>
      </c>
    </row>
    <row r="343" spans="1:11" x14ac:dyDescent="0.3">
      <c r="A343" s="1" t="s">
        <v>1042</v>
      </c>
      <c r="B343" s="382">
        <v>42345</v>
      </c>
      <c r="C343" s="369">
        <v>7.9</v>
      </c>
      <c r="D343" s="370">
        <v>18</v>
      </c>
      <c r="E343" s="369">
        <v>8</v>
      </c>
      <c r="F343" s="371">
        <v>4</v>
      </c>
      <c r="G343" s="1">
        <f t="shared" si="5"/>
        <v>1.0731200926872433</v>
      </c>
      <c r="H343" s="1">
        <f>0.9*(3600*24/1000)</f>
        <v>77.760000000000005</v>
      </c>
      <c r="I343" s="372"/>
      <c r="J343" s="372"/>
      <c r="K343" s="41">
        <v>92.5</v>
      </c>
    </row>
    <row r="344" spans="1:11" x14ac:dyDescent="0.3">
      <c r="A344" s="1" t="s">
        <v>1042</v>
      </c>
      <c r="B344" s="382">
        <v>42346</v>
      </c>
      <c r="C344" s="369">
        <v>8.6999999999999993</v>
      </c>
      <c r="D344" s="370">
        <v>15</v>
      </c>
      <c r="E344" s="369">
        <v>8</v>
      </c>
      <c r="F344" s="371">
        <v>0.4</v>
      </c>
      <c r="G344" s="1">
        <f t="shared" si="5"/>
        <v>1.0731200926872433</v>
      </c>
      <c r="H344" s="1">
        <f>0.7*(3600*24/1000)</f>
        <v>60.48</v>
      </c>
      <c r="I344" s="372"/>
      <c r="J344" s="372"/>
      <c r="K344" s="41">
        <v>86</v>
      </c>
    </row>
    <row r="345" spans="1:11" x14ac:dyDescent="0.3">
      <c r="A345" s="1" t="s">
        <v>1042</v>
      </c>
      <c r="B345" s="382">
        <v>42347</v>
      </c>
      <c r="C345" s="369">
        <v>7.9</v>
      </c>
      <c r="D345" s="370">
        <v>15</v>
      </c>
      <c r="E345" s="369">
        <v>5.5</v>
      </c>
      <c r="F345" s="371">
        <v>1.2</v>
      </c>
      <c r="G345" s="1">
        <f t="shared" si="5"/>
        <v>0.90352494025987484</v>
      </c>
      <c r="H345" s="1">
        <f>0.8*(3600*24/1000)</f>
        <v>69.12</v>
      </c>
      <c r="I345" s="372"/>
      <c r="J345" s="372"/>
      <c r="K345" s="41">
        <v>85</v>
      </c>
    </row>
    <row r="346" spans="1:11" x14ac:dyDescent="0.3">
      <c r="A346" s="1" t="s">
        <v>1042</v>
      </c>
      <c r="B346" s="382">
        <v>42348</v>
      </c>
      <c r="C346" s="369">
        <v>9.6999999999999993</v>
      </c>
      <c r="D346" s="370">
        <v>16</v>
      </c>
      <c r="E346" s="369">
        <v>4.5</v>
      </c>
      <c r="F346" s="371">
        <v>0</v>
      </c>
      <c r="G346" s="1">
        <f t="shared" si="5"/>
        <v>0.84260555674484927</v>
      </c>
      <c r="H346" s="1">
        <f>1*(3600*24/1000)</f>
        <v>86.4</v>
      </c>
      <c r="I346" s="372"/>
      <c r="J346" s="372"/>
      <c r="K346" s="41">
        <v>83.5</v>
      </c>
    </row>
    <row r="347" spans="1:11" x14ac:dyDescent="0.3">
      <c r="A347" s="1" t="s">
        <v>1042</v>
      </c>
      <c r="B347" s="382">
        <v>42349</v>
      </c>
      <c r="C347" s="369">
        <v>10</v>
      </c>
      <c r="D347" s="370">
        <v>16</v>
      </c>
      <c r="E347" s="369">
        <v>4.5</v>
      </c>
      <c r="F347" s="371">
        <v>0.2</v>
      </c>
      <c r="G347" s="1">
        <f t="shared" si="5"/>
        <v>0.84260555674484927</v>
      </c>
      <c r="H347" s="1">
        <f>0.8*(3600*24/1000)</f>
        <v>69.12</v>
      </c>
      <c r="I347" s="372"/>
      <c r="J347" s="372"/>
      <c r="K347" s="41">
        <v>81</v>
      </c>
    </row>
    <row r="348" spans="1:11" x14ac:dyDescent="0.3">
      <c r="A348" s="1" t="s">
        <v>1042</v>
      </c>
      <c r="B348" s="382">
        <v>42350</v>
      </c>
      <c r="C348" s="369">
        <v>9.6</v>
      </c>
      <c r="D348" s="370">
        <v>14</v>
      </c>
      <c r="E348" s="369">
        <v>4</v>
      </c>
      <c r="F348" s="371">
        <v>0.2</v>
      </c>
      <c r="G348" s="1">
        <f t="shared" si="5"/>
        <v>0.81352738957079329</v>
      </c>
      <c r="H348" s="1">
        <f>0.7*(3600*24/1000)</f>
        <v>60.48</v>
      </c>
      <c r="I348" s="372"/>
      <c r="J348" s="372"/>
      <c r="K348" s="41">
        <v>76.5</v>
      </c>
    </row>
    <row r="349" spans="1:11" x14ac:dyDescent="0.3">
      <c r="A349" s="1" t="s">
        <v>1042</v>
      </c>
      <c r="B349" s="382">
        <v>42351</v>
      </c>
      <c r="C349" s="369">
        <v>5.9</v>
      </c>
      <c r="D349" s="370">
        <v>14</v>
      </c>
      <c r="E349" s="369">
        <v>3</v>
      </c>
      <c r="F349" s="371">
        <v>0</v>
      </c>
      <c r="G349" s="1">
        <f t="shared" si="5"/>
        <v>0.75801445266818901</v>
      </c>
      <c r="H349" s="1">
        <f>0.7*(3600*24/1000)</f>
        <v>60.48</v>
      </c>
      <c r="I349" s="372"/>
      <c r="J349" s="372"/>
      <c r="K349" s="41">
        <v>76</v>
      </c>
    </row>
    <row r="350" spans="1:11" x14ac:dyDescent="0.3">
      <c r="A350" s="1" t="s">
        <v>1042</v>
      </c>
      <c r="B350" s="382">
        <v>42352</v>
      </c>
      <c r="C350" s="369">
        <v>6.4</v>
      </c>
      <c r="D350" s="370">
        <v>14</v>
      </c>
      <c r="E350" s="369">
        <v>3</v>
      </c>
      <c r="F350" s="371">
        <v>0</v>
      </c>
      <c r="G350" s="1">
        <f t="shared" si="5"/>
        <v>0.75801445266818901</v>
      </c>
      <c r="H350" s="1">
        <f>0.6*(3600*24/1000)</f>
        <v>51.84</v>
      </c>
      <c r="I350" s="372"/>
      <c r="J350" s="372"/>
      <c r="K350" s="41">
        <v>85</v>
      </c>
    </row>
    <row r="351" spans="1:11" x14ac:dyDescent="0.3">
      <c r="A351" s="1" t="s">
        <v>1042</v>
      </c>
      <c r="B351" s="382">
        <v>42353</v>
      </c>
      <c r="C351" s="369">
        <v>9.3000000000000007</v>
      </c>
      <c r="D351" s="370">
        <v>17.5</v>
      </c>
      <c r="E351" s="369">
        <v>5</v>
      </c>
      <c r="F351" s="371">
        <v>0</v>
      </c>
      <c r="G351" s="1">
        <f t="shared" si="5"/>
        <v>0.87259658934786222</v>
      </c>
      <c r="H351" s="1">
        <f>0.9*(3600*24/1000)</f>
        <v>77.760000000000005</v>
      </c>
      <c r="I351" s="372"/>
      <c r="J351" s="372"/>
      <c r="K351" s="41">
        <v>75</v>
      </c>
    </row>
    <row r="352" spans="1:11" x14ac:dyDescent="0.3">
      <c r="A352" s="1" t="s">
        <v>1042</v>
      </c>
      <c r="B352" s="382">
        <v>42354</v>
      </c>
      <c r="C352" s="369">
        <v>5.2</v>
      </c>
      <c r="D352" s="370">
        <v>18</v>
      </c>
      <c r="E352" s="369">
        <v>6.5</v>
      </c>
      <c r="F352" s="371">
        <v>0</v>
      </c>
      <c r="G352" s="1">
        <f t="shared" si="5"/>
        <v>0.96829408068935052</v>
      </c>
      <c r="H352" s="1">
        <f>0.6*(3600*24/1000)</f>
        <v>51.84</v>
      </c>
      <c r="I352" s="372"/>
      <c r="J352" s="372"/>
      <c r="K352" s="41">
        <v>77.5</v>
      </c>
    </row>
    <row r="353" spans="1:11" x14ac:dyDescent="0.3">
      <c r="A353" s="1" t="s">
        <v>1042</v>
      </c>
      <c r="B353" s="382">
        <v>42355</v>
      </c>
      <c r="C353" s="369">
        <v>9</v>
      </c>
      <c r="D353" s="370">
        <v>18</v>
      </c>
      <c r="E353" s="369">
        <v>6.5</v>
      </c>
      <c r="F353" s="371">
        <v>0.2</v>
      </c>
      <c r="G353" s="1">
        <f t="shared" si="5"/>
        <v>0.96829408068935052</v>
      </c>
      <c r="H353" s="1">
        <f>0.8*(3600*24/1000)</f>
        <v>69.12</v>
      </c>
      <c r="I353" s="372"/>
      <c r="J353" s="372"/>
      <c r="K353" s="41">
        <v>82</v>
      </c>
    </row>
    <row r="354" spans="1:11" x14ac:dyDescent="0.3">
      <c r="A354" s="1" t="s">
        <v>1042</v>
      </c>
      <c r="B354" s="382">
        <v>42356</v>
      </c>
      <c r="C354" s="369">
        <v>8.6999999999999993</v>
      </c>
      <c r="D354" s="370">
        <v>15</v>
      </c>
      <c r="E354" s="369">
        <v>7</v>
      </c>
      <c r="F354" s="371">
        <v>0</v>
      </c>
      <c r="G354" s="1">
        <f t="shared" si="5"/>
        <v>1.0021864739217894</v>
      </c>
      <c r="H354" s="1">
        <f>0.8*(3600*24/1000)</f>
        <v>69.12</v>
      </c>
      <c r="I354" s="372"/>
      <c r="J354" s="372"/>
      <c r="K354" s="41">
        <v>84</v>
      </c>
    </row>
    <row r="355" spans="1:11" x14ac:dyDescent="0.3">
      <c r="A355" s="1" t="s">
        <v>1042</v>
      </c>
      <c r="B355" s="382">
        <v>42357</v>
      </c>
      <c r="C355" s="369">
        <v>3.9</v>
      </c>
      <c r="D355" s="370">
        <v>17.5</v>
      </c>
      <c r="E355" s="369">
        <v>8.5</v>
      </c>
      <c r="F355" s="371">
        <v>0</v>
      </c>
      <c r="G355" s="1">
        <f t="shared" si="5"/>
        <v>1.110216300480029</v>
      </c>
      <c r="H355" s="1">
        <f>0.6*(3600*24/1000)</f>
        <v>51.84</v>
      </c>
      <c r="I355" s="372"/>
      <c r="J355" s="372"/>
      <c r="K355" s="41">
        <v>82.5</v>
      </c>
    </row>
    <row r="356" spans="1:11" x14ac:dyDescent="0.3">
      <c r="A356" s="1" t="s">
        <v>1042</v>
      </c>
      <c r="B356" s="382">
        <v>42358</v>
      </c>
      <c r="C356" s="369">
        <v>8.6</v>
      </c>
      <c r="D356" s="370">
        <v>18</v>
      </c>
      <c r="E356" s="369">
        <v>5</v>
      </c>
      <c r="F356" s="371">
        <v>0.2</v>
      </c>
      <c r="G356" s="1">
        <f t="shared" si="5"/>
        <v>0.87259658934786222</v>
      </c>
      <c r="H356" s="1">
        <f>0.9*(3600*24/1000)</f>
        <v>77.760000000000005</v>
      </c>
      <c r="I356" s="372"/>
      <c r="J356" s="372"/>
      <c r="K356" s="41">
        <v>75.5</v>
      </c>
    </row>
    <row r="357" spans="1:11" x14ac:dyDescent="0.3">
      <c r="A357" s="1" t="s">
        <v>1042</v>
      </c>
      <c r="B357" s="382">
        <v>42359</v>
      </c>
      <c r="C357" s="369">
        <v>9.4</v>
      </c>
      <c r="D357" s="370">
        <v>14</v>
      </c>
      <c r="E357" s="369">
        <v>6</v>
      </c>
      <c r="F357" s="371">
        <v>0</v>
      </c>
      <c r="G357" s="1">
        <f t="shared" si="5"/>
        <v>0.93541559507788385</v>
      </c>
      <c r="H357" s="1">
        <f>0.8*(3600*24/1000)</f>
        <v>69.12</v>
      </c>
      <c r="I357" s="372"/>
      <c r="J357" s="372"/>
      <c r="K357" s="41">
        <v>75</v>
      </c>
    </row>
    <row r="358" spans="1:11" x14ac:dyDescent="0.3">
      <c r="A358" s="1" t="s">
        <v>1042</v>
      </c>
      <c r="B358" s="382">
        <v>42360</v>
      </c>
      <c r="C358" s="369">
        <v>9.1999999999999993</v>
      </c>
      <c r="D358" s="370">
        <v>18</v>
      </c>
      <c r="E358" s="369">
        <v>6</v>
      </c>
      <c r="F358" s="371">
        <v>0</v>
      </c>
      <c r="G358" s="1">
        <f t="shared" si="5"/>
        <v>0.93541559507788385</v>
      </c>
      <c r="H358" s="1">
        <f>0.6*(3600*24/1000)</f>
        <v>51.84</v>
      </c>
      <c r="I358" s="372"/>
      <c r="J358" s="372"/>
      <c r="K358" s="41">
        <v>74</v>
      </c>
    </row>
    <row r="359" spans="1:11" x14ac:dyDescent="0.3">
      <c r="A359" s="1" t="s">
        <v>1042</v>
      </c>
      <c r="B359" s="382">
        <v>42361</v>
      </c>
      <c r="C359" s="369">
        <v>8.9</v>
      </c>
      <c r="D359" s="370">
        <v>17.5</v>
      </c>
      <c r="E359" s="369">
        <v>6</v>
      </c>
      <c r="F359" s="371">
        <v>0.2</v>
      </c>
      <c r="G359" s="1">
        <f t="shared" si="5"/>
        <v>0.93541559507788385</v>
      </c>
      <c r="H359" s="1">
        <f>0.8*(3600*24/1000)</f>
        <v>69.12</v>
      </c>
      <c r="I359" s="372"/>
      <c r="J359" s="372"/>
      <c r="K359" s="41">
        <v>77.5</v>
      </c>
    </row>
    <row r="360" spans="1:11" x14ac:dyDescent="0.3">
      <c r="A360" s="1" t="s">
        <v>1042</v>
      </c>
      <c r="B360" s="382">
        <v>42362</v>
      </c>
      <c r="C360" s="369">
        <v>8.3000000000000007</v>
      </c>
      <c r="D360" s="370">
        <v>18</v>
      </c>
      <c r="E360" s="369">
        <v>6</v>
      </c>
      <c r="F360" s="371">
        <v>0</v>
      </c>
      <c r="G360" s="1">
        <f t="shared" si="5"/>
        <v>0.93541559507788385</v>
      </c>
      <c r="H360" s="1">
        <f>1*(3600*24/1000)</f>
        <v>86.4</v>
      </c>
      <c r="I360" s="372"/>
      <c r="J360" s="372"/>
      <c r="K360" s="41">
        <v>76.5</v>
      </c>
    </row>
    <row r="361" spans="1:11" x14ac:dyDescent="0.3">
      <c r="A361" s="1" t="s">
        <v>1042</v>
      </c>
      <c r="B361" s="382">
        <v>42363</v>
      </c>
      <c r="C361" s="369">
        <v>5.5</v>
      </c>
      <c r="D361" s="370">
        <v>15</v>
      </c>
      <c r="E361" s="369">
        <v>6.5</v>
      </c>
      <c r="F361" s="371">
        <v>0</v>
      </c>
      <c r="G361" s="1">
        <f t="shared" si="5"/>
        <v>0.96829408068935052</v>
      </c>
      <c r="H361" s="1">
        <f>1*(3600*24/1000)</f>
        <v>86.4</v>
      </c>
      <c r="I361" s="372"/>
      <c r="J361" s="372"/>
      <c r="K361" s="41">
        <v>83</v>
      </c>
    </row>
    <row r="362" spans="1:11" x14ac:dyDescent="0.3">
      <c r="A362" s="1" t="s">
        <v>1042</v>
      </c>
      <c r="B362" s="382">
        <v>42364</v>
      </c>
      <c r="C362" s="369">
        <v>8.3000000000000007</v>
      </c>
      <c r="D362" s="370">
        <v>16</v>
      </c>
      <c r="E362" s="369">
        <v>7</v>
      </c>
      <c r="F362" s="371">
        <v>0</v>
      </c>
      <c r="G362" s="1">
        <f t="shared" si="5"/>
        <v>1.0021864739217894</v>
      </c>
      <c r="H362" s="1">
        <f>1*(3600*24/1000)</f>
        <v>86.4</v>
      </c>
      <c r="I362" s="372"/>
      <c r="J362" s="372"/>
      <c r="K362" s="41">
        <v>85</v>
      </c>
    </row>
    <row r="363" spans="1:11" x14ac:dyDescent="0.3">
      <c r="A363" s="1" t="s">
        <v>1042</v>
      </c>
      <c r="B363" s="382">
        <v>42365</v>
      </c>
      <c r="C363" s="369">
        <v>9.5</v>
      </c>
      <c r="D363" s="370">
        <v>17</v>
      </c>
      <c r="E363" s="369">
        <v>5</v>
      </c>
      <c r="F363" s="371">
        <v>0</v>
      </c>
      <c r="G363" s="1">
        <f t="shared" si="5"/>
        <v>0.87259658934786222</v>
      </c>
      <c r="H363" s="1">
        <f>0.5*(3600*24/1000)</f>
        <v>43.2</v>
      </c>
      <c r="I363" s="372"/>
      <c r="J363" s="372"/>
      <c r="K363" s="41">
        <v>84.5</v>
      </c>
    </row>
    <row r="364" spans="1:11" x14ac:dyDescent="0.3">
      <c r="A364" s="1" t="s">
        <v>1042</v>
      </c>
      <c r="B364" s="382">
        <v>42366</v>
      </c>
      <c r="C364" s="369">
        <v>9.6999999999999993</v>
      </c>
      <c r="D364" s="370">
        <v>16.5</v>
      </c>
      <c r="E364" s="369">
        <v>5</v>
      </c>
      <c r="F364" s="371">
        <v>0.4</v>
      </c>
      <c r="G364" s="1">
        <f t="shared" si="5"/>
        <v>0.87259658934786222</v>
      </c>
      <c r="H364" s="1">
        <f>0.6*(3600*24/1000)</f>
        <v>51.84</v>
      </c>
      <c r="I364" s="372"/>
      <c r="J364" s="372"/>
      <c r="K364" s="41">
        <v>83.5</v>
      </c>
    </row>
    <row r="365" spans="1:11" x14ac:dyDescent="0.3">
      <c r="A365" s="1" t="s">
        <v>1042</v>
      </c>
      <c r="B365" s="382">
        <v>42367</v>
      </c>
      <c r="C365" s="369">
        <v>8.9</v>
      </c>
      <c r="D365" s="370">
        <v>18</v>
      </c>
      <c r="E365" s="369">
        <v>5.5</v>
      </c>
      <c r="F365" s="371">
        <v>0</v>
      </c>
      <c r="G365" s="1">
        <f t="shared" si="5"/>
        <v>0.90352494025987484</v>
      </c>
      <c r="H365" s="1">
        <f>0.7*(3600*24/1000)</f>
        <v>60.48</v>
      </c>
      <c r="I365" s="372"/>
      <c r="J365" s="372"/>
      <c r="K365" s="41">
        <v>70.5</v>
      </c>
    </row>
    <row r="366" spans="1:11" x14ac:dyDescent="0.3">
      <c r="A366" s="1" t="s">
        <v>1042</v>
      </c>
      <c r="B366" s="382">
        <v>42368</v>
      </c>
      <c r="C366" s="369">
        <v>3.4</v>
      </c>
      <c r="D366" s="370">
        <v>14.5</v>
      </c>
      <c r="E366" s="369">
        <v>6</v>
      </c>
      <c r="F366" s="371">
        <v>0.6</v>
      </c>
      <c r="G366" s="1">
        <f t="shared" si="5"/>
        <v>0.93541559507788385</v>
      </c>
      <c r="H366" s="1">
        <f>0.5*(3600*24/1000)</f>
        <v>43.2</v>
      </c>
      <c r="I366" s="372"/>
      <c r="J366" s="372"/>
      <c r="K366" s="41">
        <v>76.5</v>
      </c>
    </row>
    <row r="367" spans="1:11" x14ac:dyDescent="0.3">
      <c r="A367" s="1" t="s">
        <v>1042</v>
      </c>
      <c r="B367" s="382">
        <v>42369</v>
      </c>
      <c r="C367" s="369">
        <v>7.9</v>
      </c>
      <c r="D367" s="370">
        <v>16.5</v>
      </c>
      <c r="E367" s="369">
        <v>5</v>
      </c>
      <c r="F367" s="371">
        <v>2.6</v>
      </c>
      <c r="G367" s="1">
        <f t="shared" si="5"/>
        <v>0.87259658934786222</v>
      </c>
      <c r="H367" s="1">
        <f>0.8*(3600*24/1000)</f>
        <v>69.12</v>
      </c>
      <c r="I367" s="372"/>
      <c r="J367" s="372"/>
      <c r="K367" s="41">
        <v>83.5</v>
      </c>
    </row>
    <row r="368" spans="1:11" x14ac:dyDescent="0.3">
      <c r="A368" s="1" t="s">
        <v>1042</v>
      </c>
      <c r="B368" s="383">
        <v>42370</v>
      </c>
      <c r="C368" s="377">
        <v>4.5999999999999996</v>
      </c>
      <c r="D368" s="369">
        <v>15</v>
      </c>
      <c r="E368" s="369">
        <v>8.5</v>
      </c>
      <c r="F368" s="369">
        <v>0.4</v>
      </c>
      <c r="G368" s="1">
        <f>0.611*EXP((17.27*E368)/(E368+237.3))</f>
        <v>1.110216300480029</v>
      </c>
      <c r="H368" s="378">
        <v>60.48</v>
      </c>
      <c r="I368" s="1"/>
      <c r="K368" s="1">
        <v>83</v>
      </c>
    </row>
    <row r="369" spans="1:11" x14ac:dyDescent="0.3">
      <c r="A369" s="1" t="s">
        <v>1042</v>
      </c>
      <c r="B369" s="383">
        <v>42371</v>
      </c>
      <c r="C369" s="377">
        <v>3.8</v>
      </c>
      <c r="D369" s="369">
        <v>16.5</v>
      </c>
      <c r="E369" s="369">
        <v>11.5</v>
      </c>
      <c r="F369" s="369">
        <v>0.4</v>
      </c>
      <c r="G369" s="1">
        <f t="shared" ref="G369:G432" si="6">0.611*EXP((17.27*E369)/(E369+237.3))</f>
        <v>1.3574301110209714</v>
      </c>
      <c r="H369" s="378">
        <v>112.32</v>
      </c>
      <c r="I369" s="1"/>
      <c r="K369" s="1">
        <v>85</v>
      </c>
    </row>
    <row r="370" spans="1:11" x14ac:dyDescent="0.3">
      <c r="A370" s="1" t="s">
        <v>1042</v>
      </c>
      <c r="B370" s="383">
        <v>42372</v>
      </c>
      <c r="C370" s="377">
        <v>5.5</v>
      </c>
      <c r="D370" s="369">
        <v>15.5</v>
      </c>
      <c r="E370" s="369">
        <v>12</v>
      </c>
      <c r="F370" s="369">
        <v>0.2</v>
      </c>
      <c r="G370" s="1">
        <f t="shared" si="6"/>
        <v>1.4030231277532583</v>
      </c>
      <c r="H370" s="378">
        <v>129.6</v>
      </c>
      <c r="I370" s="1"/>
      <c r="K370" s="1">
        <v>72.5</v>
      </c>
    </row>
    <row r="371" spans="1:11" x14ac:dyDescent="0.3">
      <c r="A371" s="1" t="s">
        <v>1042</v>
      </c>
      <c r="B371" s="383">
        <v>42373</v>
      </c>
      <c r="C371" s="377">
        <v>3.8</v>
      </c>
      <c r="D371" s="369">
        <v>16.5</v>
      </c>
      <c r="E371" s="369">
        <v>11.5</v>
      </c>
      <c r="F371" s="369">
        <v>7.8</v>
      </c>
      <c r="G371" s="1">
        <f t="shared" si="6"/>
        <v>1.3574301110209714</v>
      </c>
      <c r="H371" s="378">
        <v>129.6</v>
      </c>
      <c r="I371" s="1"/>
      <c r="K371" s="1">
        <v>83</v>
      </c>
    </row>
    <row r="372" spans="1:11" x14ac:dyDescent="0.3">
      <c r="A372" s="1" t="s">
        <v>1042</v>
      </c>
      <c r="B372" s="383">
        <v>42374</v>
      </c>
      <c r="C372" s="377">
        <v>5</v>
      </c>
      <c r="D372" s="369">
        <v>16.5</v>
      </c>
      <c r="E372" s="369">
        <v>9</v>
      </c>
      <c r="F372" s="369">
        <v>0.8</v>
      </c>
      <c r="G372" s="1">
        <f t="shared" si="6"/>
        <v>1.148436398239401</v>
      </c>
      <c r="H372" s="378">
        <v>120.96</v>
      </c>
      <c r="I372" s="1"/>
      <c r="K372" s="1">
        <v>84</v>
      </c>
    </row>
    <row r="373" spans="1:11" x14ac:dyDescent="0.3">
      <c r="A373" s="1" t="s">
        <v>1042</v>
      </c>
      <c r="B373" s="383">
        <v>42375</v>
      </c>
      <c r="C373" s="377">
        <v>6.8</v>
      </c>
      <c r="D373" s="369">
        <v>15</v>
      </c>
      <c r="E373" s="369">
        <v>9</v>
      </c>
      <c r="F373" s="369">
        <v>7.4</v>
      </c>
      <c r="G373" s="1">
        <f t="shared" si="6"/>
        <v>1.148436398239401</v>
      </c>
      <c r="H373" s="378">
        <v>172.8</v>
      </c>
      <c r="I373" s="1"/>
      <c r="K373" s="1">
        <v>76</v>
      </c>
    </row>
    <row r="374" spans="1:11" x14ac:dyDescent="0.3">
      <c r="A374" s="1" t="s">
        <v>1042</v>
      </c>
      <c r="B374" s="383">
        <v>42376</v>
      </c>
      <c r="C374" s="377">
        <v>3.6</v>
      </c>
      <c r="D374" s="369">
        <v>16.5</v>
      </c>
      <c r="E374" s="369">
        <v>12</v>
      </c>
      <c r="F374" s="369">
        <v>0.8</v>
      </c>
      <c r="G374" s="1">
        <f t="shared" si="6"/>
        <v>1.4030231277532583</v>
      </c>
      <c r="H374" s="378">
        <v>190.08000000000004</v>
      </c>
      <c r="I374" s="1"/>
      <c r="K374" s="1">
        <v>76.5</v>
      </c>
    </row>
    <row r="375" spans="1:11" x14ac:dyDescent="0.3">
      <c r="A375" s="1" t="s">
        <v>1042</v>
      </c>
      <c r="B375" s="383">
        <v>42377</v>
      </c>
      <c r="C375" s="377">
        <v>4.5</v>
      </c>
      <c r="D375" s="369">
        <v>17</v>
      </c>
      <c r="E375" s="369">
        <v>14</v>
      </c>
      <c r="F375" s="369">
        <v>0</v>
      </c>
      <c r="G375" s="1">
        <f t="shared" si="6"/>
        <v>1.5991283056791965</v>
      </c>
      <c r="H375" s="378">
        <v>164.16</v>
      </c>
      <c r="I375" s="1"/>
      <c r="K375" s="1">
        <v>88.5</v>
      </c>
    </row>
    <row r="376" spans="1:11" x14ac:dyDescent="0.3">
      <c r="A376" s="1" t="s">
        <v>1042</v>
      </c>
      <c r="B376" s="383">
        <v>42378</v>
      </c>
      <c r="C376" s="377">
        <v>7.7</v>
      </c>
      <c r="D376" s="369">
        <v>19</v>
      </c>
      <c r="E376" s="369">
        <v>9</v>
      </c>
      <c r="F376" s="369">
        <v>0</v>
      </c>
      <c r="G376" s="1">
        <f t="shared" si="6"/>
        <v>1.148436398239401</v>
      </c>
      <c r="H376" s="378">
        <v>146.88</v>
      </c>
      <c r="I376" s="1"/>
      <c r="K376" s="1">
        <v>82</v>
      </c>
    </row>
    <row r="377" spans="1:11" x14ac:dyDescent="0.3">
      <c r="A377" s="1" t="s">
        <v>1042</v>
      </c>
      <c r="B377" s="383">
        <v>42379</v>
      </c>
      <c r="C377" s="377">
        <v>6.9</v>
      </c>
      <c r="D377" s="369">
        <v>18</v>
      </c>
      <c r="E377" s="369">
        <v>15</v>
      </c>
      <c r="F377" s="369">
        <v>0</v>
      </c>
      <c r="G377" s="1">
        <f t="shared" si="6"/>
        <v>1.7059046297032363</v>
      </c>
      <c r="H377" s="378">
        <v>207.36</v>
      </c>
      <c r="I377" s="1"/>
      <c r="K377" s="1">
        <v>81.5</v>
      </c>
    </row>
    <row r="378" spans="1:11" x14ac:dyDescent="0.3">
      <c r="A378" s="1" t="s">
        <v>1042</v>
      </c>
      <c r="B378" s="383">
        <v>42380</v>
      </c>
      <c r="C378" s="377">
        <v>8.3000000000000007</v>
      </c>
      <c r="D378" s="369">
        <v>18</v>
      </c>
      <c r="E378" s="369">
        <v>15</v>
      </c>
      <c r="F378" s="369">
        <v>0</v>
      </c>
      <c r="G378" s="1">
        <f t="shared" si="6"/>
        <v>1.7059046297032363</v>
      </c>
      <c r="H378" s="378">
        <v>328.32</v>
      </c>
      <c r="I378" s="1"/>
      <c r="K378" s="1">
        <v>83.5</v>
      </c>
    </row>
    <row r="379" spans="1:11" x14ac:dyDescent="0.3">
      <c r="A379" s="1" t="s">
        <v>1042</v>
      </c>
      <c r="B379" s="383">
        <v>42381</v>
      </c>
      <c r="C379" s="377">
        <v>9.5</v>
      </c>
      <c r="D379" s="369">
        <v>17</v>
      </c>
      <c r="E379" s="369">
        <v>9</v>
      </c>
      <c r="F379" s="369">
        <v>0.6</v>
      </c>
      <c r="G379" s="1">
        <f t="shared" si="6"/>
        <v>1.148436398239401</v>
      </c>
      <c r="H379" s="378">
        <v>146.88</v>
      </c>
      <c r="I379" s="1"/>
      <c r="K379" s="1">
        <v>73</v>
      </c>
    </row>
    <row r="380" spans="1:11" x14ac:dyDescent="0.3">
      <c r="A380" s="1" t="s">
        <v>1042</v>
      </c>
      <c r="B380" s="383">
        <v>42382</v>
      </c>
      <c r="C380" s="377">
        <v>9.5</v>
      </c>
      <c r="D380" s="369">
        <v>14</v>
      </c>
      <c r="E380" s="369">
        <v>6</v>
      </c>
      <c r="F380" s="369">
        <v>0.2</v>
      </c>
      <c r="G380" s="1">
        <f t="shared" si="6"/>
        <v>0.93541559507788385</v>
      </c>
      <c r="H380" s="378">
        <v>103.68</v>
      </c>
      <c r="I380" s="1"/>
      <c r="K380" s="1">
        <v>71</v>
      </c>
    </row>
    <row r="381" spans="1:11" x14ac:dyDescent="0.3">
      <c r="A381" s="1" t="s">
        <v>1042</v>
      </c>
      <c r="B381" s="383">
        <v>42383</v>
      </c>
      <c r="C381" s="377">
        <v>7.9</v>
      </c>
      <c r="D381" s="369">
        <v>16</v>
      </c>
      <c r="E381" s="369">
        <v>6</v>
      </c>
      <c r="F381" s="369">
        <v>0</v>
      </c>
      <c r="G381" s="1">
        <f t="shared" si="6"/>
        <v>0.93541559507788385</v>
      </c>
      <c r="H381" s="378">
        <v>103.68</v>
      </c>
      <c r="I381" s="1"/>
      <c r="K381" s="1">
        <v>81</v>
      </c>
    </row>
    <row r="382" spans="1:11" x14ac:dyDescent="0.3">
      <c r="A382" s="1" t="s">
        <v>1042</v>
      </c>
      <c r="B382" s="383">
        <v>42384</v>
      </c>
      <c r="C382" s="377">
        <v>5.6</v>
      </c>
      <c r="D382" s="369">
        <v>14</v>
      </c>
      <c r="E382" s="369">
        <v>9</v>
      </c>
      <c r="F382" s="369">
        <v>0.8</v>
      </c>
      <c r="G382" s="1">
        <f t="shared" si="6"/>
        <v>1.148436398239401</v>
      </c>
      <c r="H382" s="378">
        <v>112.32</v>
      </c>
      <c r="I382" s="1"/>
      <c r="K382" s="1">
        <v>68.5</v>
      </c>
    </row>
    <row r="383" spans="1:11" x14ac:dyDescent="0.3">
      <c r="A383" s="1" t="s">
        <v>1042</v>
      </c>
      <c r="B383" s="383">
        <v>42385</v>
      </c>
      <c r="C383" s="377">
        <v>5.2</v>
      </c>
      <c r="D383" s="369">
        <v>9.5</v>
      </c>
      <c r="E383" s="369">
        <v>1</v>
      </c>
      <c r="F383" s="369">
        <v>2</v>
      </c>
      <c r="G383" s="1">
        <f t="shared" si="6"/>
        <v>0.65692419645928013</v>
      </c>
      <c r="H383" s="378">
        <v>129.6</v>
      </c>
      <c r="I383" s="1"/>
      <c r="K383" s="1">
        <v>67.5</v>
      </c>
    </row>
    <row r="384" spans="1:11" x14ac:dyDescent="0.3">
      <c r="A384" s="1" t="s">
        <v>1042</v>
      </c>
      <c r="B384" s="383">
        <v>42386</v>
      </c>
      <c r="C384" s="377">
        <v>6.4</v>
      </c>
      <c r="D384" s="369">
        <v>12.5</v>
      </c>
      <c r="E384" s="369">
        <v>-2</v>
      </c>
      <c r="F384" s="369">
        <v>0.2</v>
      </c>
      <c r="G384" s="1">
        <f t="shared" si="6"/>
        <v>0.52758269928339141</v>
      </c>
      <c r="H384" s="378">
        <v>69.12</v>
      </c>
      <c r="I384" s="1"/>
      <c r="K384" s="1">
        <v>67</v>
      </c>
    </row>
    <row r="385" spans="1:11" x14ac:dyDescent="0.3">
      <c r="A385" s="1" t="s">
        <v>1042</v>
      </c>
      <c r="B385" s="383">
        <v>42387</v>
      </c>
      <c r="C385" s="377">
        <v>3.6</v>
      </c>
      <c r="D385" s="369">
        <v>8</v>
      </c>
      <c r="E385" s="369">
        <v>1</v>
      </c>
      <c r="F385" s="369">
        <v>7.8</v>
      </c>
      <c r="G385" s="1">
        <f t="shared" si="6"/>
        <v>0.65692419645928013</v>
      </c>
      <c r="H385" s="378">
        <v>120.96</v>
      </c>
      <c r="I385" s="1"/>
      <c r="K385" s="1">
        <v>79</v>
      </c>
    </row>
    <row r="386" spans="1:11" x14ac:dyDescent="0.3">
      <c r="A386" s="1" t="s">
        <v>1042</v>
      </c>
      <c r="B386" s="383">
        <v>42388</v>
      </c>
      <c r="C386" s="377">
        <v>7.1</v>
      </c>
      <c r="D386" s="369">
        <v>12.5</v>
      </c>
      <c r="E386" s="369">
        <v>5</v>
      </c>
      <c r="F386" s="369">
        <v>2.2000000000000002</v>
      </c>
      <c r="G386" s="1">
        <f t="shared" si="6"/>
        <v>0.87259658934786222</v>
      </c>
      <c r="H386" s="378">
        <v>172.8</v>
      </c>
      <c r="I386" s="1"/>
      <c r="K386" s="1">
        <v>75</v>
      </c>
    </row>
    <row r="387" spans="1:11" x14ac:dyDescent="0.3">
      <c r="A387" s="1" t="s">
        <v>1042</v>
      </c>
      <c r="B387" s="383">
        <v>42389</v>
      </c>
      <c r="C387" s="377">
        <v>8.6</v>
      </c>
      <c r="D387" s="369">
        <v>14</v>
      </c>
      <c r="E387" s="369">
        <v>3.5</v>
      </c>
      <c r="F387" s="369">
        <v>7.6</v>
      </c>
      <c r="G387" s="1">
        <f t="shared" si="6"/>
        <v>0.78533815916549388</v>
      </c>
      <c r="H387" s="378">
        <v>77.760000000000005</v>
      </c>
      <c r="I387" s="1"/>
      <c r="K387" s="1">
        <v>81</v>
      </c>
    </row>
    <row r="388" spans="1:11" x14ac:dyDescent="0.3">
      <c r="A388" s="1" t="s">
        <v>1042</v>
      </c>
      <c r="B388" s="383">
        <v>42390</v>
      </c>
      <c r="C388" s="377">
        <v>6.6</v>
      </c>
      <c r="D388" s="369">
        <v>15</v>
      </c>
      <c r="E388" s="369">
        <v>4</v>
      </c>
      <c r="F388" s="369">
        <v>1.6</v>
      </c>
      <c r="G388" s="1">
        <f t="shared" si="6"/>
        <v>0.81352738957079329</v>
      </c>
      <c r="H388" s="378">
        <v>51.84</v>
      </c>
      <c r="I388" s="1"/>
      <c r="K388" s="1">
        <v>83</v>
      </c>
    </row>
    <row r="389" spans="1:11" x14ac:dyDescent="0.3">
      <c r="A389" s="1" t="s">
        <v>1042</v>
      </c>
      <c r="B389" s="383">
        <v>42391</v>
      </c>
      <c r="C389" s="377">
        <v>11.2</v>
      </c>
      <c r="D389" s="369">
        <v>12</v>
      </c>
      <c r="E389" s="369">
        <v>3.5</v>
      </c>
      <c r="F389" s="369">
        <v>0</v>
      </c>
      <c r="G389" s="1">
        <f t="shared" si="6"/>
        <v>0.78533815916549388</v>
      </c>
      <c r="H389" s="378">
        <v>60.48</v>
      </c>
      <c r="I389" s="1"/>
      <c r="K389" s="1">
        <v>78</v>
      </c>
    </row>
    <row r="390" spans="1:11" x14ac:dyDescent="0.3">
      <c r="A390" s="1" t="s">
        <v>1042</v>
      </c>
      <c r="B390" s="383">
        <v>42392</v>
      </c>
      <c r="C390" s="377">
        <v>3.6</v>
      </c>
      <c r="D390" s="369">
        <v>13</v>
      </c>
      <c r="E390" s="369">
        <v>3.5</v>
      </c>
      <c r="F390" s="369">
        <v>0</v>
      </c>
      <c r="G390" s="1">
        <f t="shared" si="6"/>
        <v>0.78533815916549388</v>
      </c>
      <c r="H390" s="378">
        <v>43.2</v>
      </c>
      <c r="I390" s="1"/>
      <c r="K390" s="1">
        <v>85</v>
      </c>
    </row>
    <row r="391" spans="1:11" x14ac:dyDescent="0.3">
      <c r="A391" s="1" t="s">
        <v>1042</v>
      </c>
      <c r="B391" s="383">
        <v>42393</v>
      </c>
      <c r="C391" s="377">
        <v>11.8</v>
      </c>
      <c r="D391" s="369">
        <v>13</v>
      </c>
      <c r="E391" s="369">
        <v>6</v>
      </c>
      <c r="F391" s="369">
        <v>0</v>
      </c>
      <c r="G391" s="1">
        <f t="shared" si="6"/>
        <v>0.93541559507788385</v>
      </c>
      <c r="H391" s="378">
        <v>86.4</v>
      </c>
      <c r="I391" s="1"/>
      <c r="K391" s="1">
        <v>70</v>
      </c>
    </row>
    <row r="392" spans="1:11" x14ac:dyDescent="0.3">
      <c r="A392" s="1" t="s">
        <v>1042</v>
      </c>
      <c r="B392" s="383">
        <v>42394</v>
      </c>
      <c r="C392" s="377">
        <v>12</v>
      </c>
      <c r="D392" s="369">
        <v>17</v>
      </c>
      <c r="E392" s="369">
        <v>3.5</v>
      </c>
      <c r="F392" s="369">
        <v>0.2</v>
      </c>
      <c r="G392" s="1">
        <f t="shared" si="6"/>
        <v>0.78533815916549388</v>
      </c>
      <c r="H392" s="378">
        <v>51.84</v>
      </c>
      <c r="I392" s="1"/>
      <c r="K392" s="1">
        <v>74.5</v>
      </c>
    </row>
    <row r="393" spans="1:11" x14ac:dyDescent="0.3">
      <c r="A393" s="1" t="s">
        <v>1042</v>
      </c>
      <c r="B393" s="383">
        <v>42395</v>
      </c>
      <c r="C393" s="377">
        <v>12.8</v>
      </c>
      <c r="D393" s="369">
        <v>18.5</v>
      </c>
      <c r="E393" s="369">
        <v>3</v>
      </c>
      <c r="F393" s="369">
        <v>0</v>
      </c>
      <c r="G393" s="1">
        <f t="shared" si="6"/>
        <v>0.75801445266818901</v>
      </c>
      <c r="H393" s="378">
        <v>69.12</v>
      </c>
      <c r="I393" s="1"/>
      <c r="K393" s="1">
        <v>73</v>
      </c>
    </row>
    <row r="394" spans="1:11" x14ac:dyDescent="0.3">
      <c r="A394" s="1" t="s">
        <v>1042</v>
      </c>
      <c r="B394" s="383">
        <v>42396</v>
      </c>
      <c r="C394" s="377">
        <v>12</v>
      </c>
      <c r="D394" s="369">
        <v>18</v>
      </c>
      <c r="E394" s="369">
        <v>5</v>
      </c>
      <c r="F394" s="369">
        <v>0.2</v>
      </c>
      <c r="G394" s="1">
        <f t="shared" si="6"/>
        <v>0.87259658934786222</v>
      </c>
      <c r="H394" s="378">
        <v>69.12</v>
      </c>
      <c r="I394" s="1"/>
      <c r="K394" s="1">
        <v>68.5</v>
      </c>
    </row>
    <row r="395" spans="1:11" x14ac:dyDescent="0.3">
      <c r="A395" s="1" t="s">
        <v>1042</v>
      </c>
      <c r="B395" s="383">
        <v>42397</v>
      </c>
      <c r="C395" s="377">
        <v>12</v>
      </c>
      <c r="D395" s="369">
        <v>18</v>
      </c>
      <c r="E395" s="369">
        <v>4</v>
      </c>
      <c r="F395" s="369">
        <v>0</v>
      </c>
      <c r="G395" s="1">
        <f t="shared" si="6"/>
        <v>0.81352738957079329</v>
      </c>
      <c r="H395" s="378">
        <v>60.48</v>
      </c>
      <c r="I395" s="1"/>
      <c r="K395" s="1">
        <v>78.5</v>
      </c>
    </row>
    <row r="396" spans="1:11" x14ac:dyDescent="0.3">
      <c r="A396" s="1" t="s">
        <v>1042</v>
      </c>
      <c r="B396" s="383">
        <v>42398</v>
      </c>
      <c r="C396" s="377">
        <v>4.0999999999999996</v>
      </c>
      <c r="D396" s="369">
        <v>13</v>
      </c>
      <c r="E396" s="369">
        <v>6.5</v>
      </c>
      <c r="F396" s="369">
        <v>0</v>
      </c>
      <c r="G396" s="1">
        <f t="shared" si="6"/>
        <v>0.96829408068935052</v>
      </c>
      <c r="H396" s="378">
        <v>60.48</v>
      </c>
      <c r="I396" s="1"/>
      <c r="K396" s="1">
        <v>87</v>
      </c>
    </row>
    <row r="397" spans="1:11" x14ac:dyDescent="0.3">
      <c r="A397" s="1" t="s">
        <v>1042</v>
      </c>
      <c r="B397" s="383">
        <v>42399</v>
      </c>
      <c r="C397" s="377">
        <v>4.8</v>
      </c>
      <c r="D397" s="369">
        <v>14.5</v>
      </c>
      <c r="E397" s="369">
        <v>5.5</v>
      </c>
      <c r="F397" s="369">
        <v>0</v>
      </c>
      <c r="G397" s="1">
        <f t="shared" si="6"/>
        <v>0.90352494025987484</v>
      </c>
      <c r="H397" s="378">
        <v>86.4</v>
      </c>
      <c r="I397" s="1"/>
      <c r="K397" s="1">
        <v>82</v>
      </c>
    </row>
    <row r="398" spans="1:11" x14ac:dyDescent="0.3">
      <c r="A398" s="1" t="s">
        <v>1042</v>
      </c>
      <c r="B398" s="383">
        <v>42400</v>
      </c>
      <c r="C398" s="377">
        <v>4.5999999999999996</v>
      </c>
      <c r="D398" s="369">
        <v>15</v>
      </c>
      <c r="E398" s="369">
        <v>5</v>
      </c>
      <c r="F398" s="369">
        <v>0</v>
      </c>
      <c r="G398" s="1">
        <f t="shared" si="6"/>
        <v>0.87259658934786222</v>
      </c>
      <c r="H398" s="378">
        <v>103.68</v>
      </c>
      <c r="I398" s="1"/>
      <c r="K398" s="1">
        <v>85.5</v>
      </c>
    </row>
    <row r="399" spans="1:11" x14ac:dyDescent="0.3">
      <c r="A399" s="1" t="s">
        <v>1042</v>
      </c>
      <c r="B399" s="383">
        <v>42401</v>
      </c>
      <c r="C399" s="377">
        <v>10.6</v>
      </c>
      <c r="D399" s="371">
        <v>19</v>
      </c>
      <c r="E399" s="371">
        <v>13</v>
      </c>
      <c r="F399" s="371">
        <v>0</v>
      </c>
      <c r="G399" s="1">
        <f t="shared" si="6"/>
        <v>1.498261331998219</v>
      </c>
      <c r="H399" s="378">
        <v>112.32</v>
      </c>
      <c r="I399" s="1"/>
      <c r="K399" s="1">
        <v>81</v>
      </c>
    </row>
    <row r="400" spans="1:11" x14ac:dyDescent="0.3">
      <c r="A400" s="1" t="s">
        <v>1042</v>
      </c>
      <c r="B400" s="383">
        <v>42402</v>
      </c>
      <c r="C400" s="377">
        <v>11.9</v>
      </c>
      <c r="D400" s="371">
        <v>19</v>
      </c>
      <c r="E400" s="371">
        <v>8.5</v>
      </c>
      <c r="F400" s="371">
        <v>0</v>
      </c>
      <c r="G400" s="1">
        <f t="shared" si="6"/>
        <v>1.110216300480029</v>
      </c>
      <c r="H400" s="378">
        <v>51.84</v>
      </c>
      <c r="I400" s="1"/>
      <c r="K400" s="1">
        <v>77</v>
      </c>
    </row>
    <row r="401" spans="1:11" x14ac:dyDescent="0.3">
      <c r="A401" s="1" t="s">
        <v>1042</v>
      </c>
      <c r="B401" s="383">
        <v>42403</v>
      </c>
      <c r="C401" s="377">
        <v>5.8</v>
      </c>
      <c r="D401" s="371">
        <v>16.5</v>
      </c>
      <c r="E401" s="371">
        <v>6</v>
      </c>
      <c r="F401" s="371">
        <v>0.2</v>
      </c>
      <c r="G401" s="1">
        <f t="shared" si="6"/>
        <v>0.93541559507788385</v>
      </c>
      <c r="H401" s="378">
        <v>77.760000000000005</v>
      </c>
      <c r="I401" s="1"/>
      <c r="K401" s="1">
        <v>74.5</v>
      </c>
    </row>
    <row r="402" spans="1:11" x14ac:dyDescent="0.3">
      <c r="A402" s="1" t="s">
        <v>1042</v>
      </c>
      <c r="B402" s="383">
        <v>42404</v>
      </c>
      <c r="C402" s="377">
        <v>12.6</v>
      </c>
      <c r="D402" s="371">
        <v>15.5</v>
      </c>
      <c r="E402" s="371">
        <v>9.5</v>
      </c>
      <c r="F402" s="371">
        <v>0</v>
      </c>
      <c r="G402" s="1">
        <f t="shared" si="6"/>
        <v>1.1878093448750482</v>
      </c>
      <c r="H402" s="378">
        <v>129.6</v>
      </c>
      <c r="I402" s="1"/>
      <c r="K402" s="1">
        <v>62.5</v>
      </c>
    </row>
    <row r="403" spans="1:11" x14ac:dyDescent="0.3">
      <c r="A403" s="1" t="s">
        <v>1042</v>
      </c>
      <c r="B403" s="383">
        <v>42405</v>
      </c>
      <c r="C403" s="377">
        <v>4</v>
      </c>
      <c r="D403" s="371">
        <v>14.5</v>
      </c>
      <c r="E403" s="371">
        <v>6</v>
      </c>
      <c r="F403" s="371">
        <v>0</v>
      </c>
      <c r="G403" s="1">
        <f t="shared" si="6"/>
        <v>0.93541559507788385</v>
      </c>
      <c r="H403" s="378">
        <v>69.12</v>
      </c>
      <c r="I403" s="1"/>
      <c r="K403" s="1">
        <v>78.5</v>
      </c>
    </row>
    <row r="404" spans="1:11" x14ac:dyDescent="0.3">
      <c r="A404" s="1" t="s">
        <v>1042</v>
      </c>
      <c r="B404" s="383">
        <v>42406</v>
      </c>
      <c r="C404" s="377">
        <v>10.9</v>
      </c>
      <c r="D404" s="371">
        <v>17.5</v>
      </c>
      <c r="E404" s="371">
        <v>10</v>
      </c>
      <c r="F404" s="371">
        <v>0.2</v>
      </c>
      <c r="G404" s="1">
        <f t="shared" si="6"/>
        <v>1.2283647027117881</v>
      </c>
      <c r="H404" s="378">
        <v>112.32</v>
      </c>
      <c r="I404" s="1"/>
      <c r="K404" s="1">
        <v>73</v>
      </c>
    </row>
    <row r="405" spans="1:11" x14ac:dyDescent="0.3">
      <c r="A405" s="1" t="s">
        <v>1042</v>
      </c>
      <c r="B405" s="383">
        <v>42407</v>
      </c>
      <c r="C405" s="377">
        <v>4.7</v>
      </c>
      <c r="D405" s="371">
        <v>17</v>
      </c>
      <c r="E405" s="371">
        <v>9.5</v>
      </c>
      <c r="F405" s="371">
        <v>13.2</v>
      </c>
      <c r="G405" s="1">
        <f t="shared" si="6"/>
        <v>1.1878093448750482</v>
      </c>
      <c r="H405" s="378">
        <v>138.24</v>
      </c>
      <c r="I405" s="1"/>
      <c r="K405" s="1">
        <v>73.5</v>
      </c>
    </row>
    <row r="406" spans="1:11" x14ac:dyDescent="0.3">
      <c r="A406" s="1" t="s">
        <v>1042</v>
      </c>
      <c r="B406" s="383">
        <v>42408</v>
      </c>
      <c r="C406" s="377">
        <v>10.9</v>
      </c>
      <c r="D406" s="371">
        <v>16.5</v>
      </c>
      <c r="E406" s="371">
        <v>8.5</v>
      </c>
      <c r="F406" s="371">
        <v>3.4</v>
      </c>
      <c r="G406" s="1">
        <f t="shared" si="6"/>
        <v>1.110216300480029</v>
      </c>
      <c r="H406" s="378">
        <v>112.32</v>
      </c>
      <c r="I406" s="1"/>
      <c r="K406" s="1">
        <v>76.5</v>
      </c>
    </row>
    <row r="407" spans="1:11" x14ac:dyDescent="0.3">
      <c r="A407" s="1" t="s">
        <v>1042</v>
      </c>
      <c r="B407" s="383">
        <v>42409</v>
      </c>
      <c r="C407" s="377">
        <v>8.6</v>
      </c>
      <c r="D407" s="371">
        <v>16.5</v>
      </c>
      <c r="E407" s="371">
        <v>6</v>
      </c>
      <c r="F407" s="371">
        <v>0</v>
      </c>
      <c r="G407" s="1">
        <f t="shared" si="6"/>
        <v>0.93541559507788385</v>
      </c>
      <c r="H407" s="378">
        <v>198.72</v>
      </c>
      <c r="I407" s="1"/>
      <c r="K407" s="1">
        <v>84.5</v>
      </c>
    </row>
    <row r="408" spans="1:11" x14ac:dyDescent="0.3">
      <c r="A408" s="1" t="s">
        <v>1042</v>
      </c>
      <c r="B408" s="383">
        <v>42410</v>
      </c>
      <c r="C408" s="377">
        <v>12.7</v>
      </c>
      <c r="D408" s="371">
        <v>15</v>
      </c>
      <c r="E408" s="371">
        <v>9</v>
      </c>
      <c r="F408" s="371">
        <v>0.4</v>
      </c>
      <c r="G408" s="1">
        <f t="shared" si="6"/>
        <v>1.148436398239401</v>
      </c>
      <c r="H408" s="378">
        <v>138.24</v>
      </c>
      <c r="I408" s="1"/>
      <c r="K408" s="1">
        <v>72</v>
      </c>
    </row>
    <row r="409" spans="1:11" x14ac:dyDescent="0.3">
      <c r="A409" s="1" t="s">
        <v>1042</v>
      </c>
      <c r="B409" s="383">
        <v>42411</v>
      </c>
      <c r="C409" s="377">
        <v>8</v>
      </c>
      <c r="D409" s="371">
        <v>15.5</v>
      </c>
      <c r="E409" s="371">
        <v>8</v>
      </c>
      <c r="F409" s="371">
        <v>0.6</v>
      </c>
      <c r="G409" s="1">
        <f t="shared" si="6"/>
        <v>1.0731200926872433</v>
      </c>
      <c r="H409" s="378">
        <v>112.32</v>
      </c>
      <c r="I409" s="1"/>
      <c r="K409" s="1">
        <v>75.5</v>
      </c>
    </row>
    <row r="410" spans="1:11" x14ac:dyDescent="0.3">
      <c r="A410" s="1" t="s">
        <v>1042</v>
      </c>
      <c r="B410" s="383">
        <v>42412</v>
      </c>
      <c r="C410" s="377">
        <v>6.4</v>
      </c>
      <c r="D410" s="371">
        <v>16</v>
      </c>
      <c r="E410" s="371">
        <v>7.5</v>
      </c>
      <c r="F410" s="371">
        <v>2</v>
      </c>
      <c r="G410" s="1">
        <f t="shared" si="6"/>
        <v>1.0371194102680934</v>
      </c>
      <c r="H410" s="378">
        <v>172.8</v>
      </c>
      <c r="I410" s="1"/>
      <c r="K410" s="1">
        <v>83.5</v>
      </c>
    </row>
    <row r="411" spans="1:11" x14ac:dyDescent="0.3">
      <c r="A411" s="1" t="s">
        <v>1042</v>
      </c>
      <c r="B411" s="383">
        <v>42413</v>
      </c>
      <c r="C411" s="377">
        <v>4.9000000000000004</v>
      </c>
      <c r="D411" s="371">
        <v>16</v>
      </c>
      <c r="E411" s="371">
        <v>12</v>
      </c>
      <c r="F411" s="371">
        <v>2.2000000000000002</v>
      </c>
      <c r="G411" s="1">
        <f t="shared" si="6"/>
        <v>1.4030231277532583</v>
      </c>
      <c r="H411" s="378">
        <v>146.88</v>
      </c>
      <c r="I411" s="1"/>
      <c r="K411" s="1">
        <v>86.5</v>
      </c>
    </row>
    <row r="412" spans="1:11" x14ac:dyDescent="0.3">
      <c r="A412" s="1" t="s">
        <v>1042</v>
      </c>
      <c r="B412" s="383">
        <v>42414</v>
      </c>
      <c r="C412" s="377">
        <v>7.5</v>
      </c>
      <c r="D412" s="371">
        <v>17.5</v>
      </c>
      <c r="E412" s="371">
        <v>12</v>
      </c>
      <c r="F412" s="371">
        <v>4</v>
      </c>
      <c r="G412" s="1">
        <f t="shared" si="6"/>
        <v>1.4030231277532583</v>
      </c>
      <c r="H412" s="378">
        <v>181.44</v>
      </c>
      <c r="I412" s="1"/>
      <c r="K412" s="1">
        <v>80.5</v>
      </c>
    </row>
    <row r="413" spans="1:11" x14ac:dyDescent="0.3">
      <c r="A413" s="1" t="s">
        <v>1042</v>
      </c>
      <c r="B413" s="383">
        <v>42415</v>
      </c>
      <c r="C413" s="377">
        <v>7.5</v>
      </c>
      <c r="D413" s="371">
        <v>14.5</v>
      </c>
      <c r="E413" s="371">
        <v>10</v>
      </c>
      <c r="F413" s="371">
        <v>5.6</v>
      </c>
      <c r="G413" s="1">
        <f t="shared" si="6"/>
        <v>1.2283647027117881</v>
      </c>
      <c r="H413" s="378">
        <v>146.88</v>
      </c>
      <c r="I413" s="1"/>
      <c r="K413" s="1">
        <v>80.5</v>
      </c>
    </row>
    <row r="414" spans="1:11" x14ac:dyDescent="0.3">
      <c r="A414" s="1" t="s">
        <v>1042</v>
      </c>
      <c r="B414" s="383">
        <v>42416</v>
      </c>
      <c r="C414" s="377">
        <v>5.2</v>
      </c>
      <c r="D414" s="371">
        <v>14.5</v>
      </c>
      <c r="E414" s="371">
        <v>7</v>
      </c>
      <c r="F414" s="371">
        <v>0</v>
      </c>
      <c r="G414" s="1">
        <f t="shared" si="6"/>
        <v>1.0021864739217894</v>
      </c>
      <c r="H414" s="378">
        <v>95.04000000000002</v>
      </c>
      <c r="I414" s="1"/>
      <c r="K414" s="1">
        <v>82</v>
      </c>
    </row>
    <row r="415" spans="1:11" x14ac:dyDescent="0.3">
      <c r="A415" s="1" t="s">
        <v>1042</v>
      </c>
      <c r="B415" s="383">
        <v>42417</v>
      </c>
      <c r="C415" s="377">
        <v>6.6</v>
      </c>
      <c r="D415" s="371">
        <v>14.5</v>
      </c>
      <c r="E415" s="371">
        <v>6</v>
      </c>
      <c r="F415" s="371">
        <v>0.6</v>
      </c>
      <c r="G415" s="1">
        <f t="shared" si="6"/>
        <v>0.93541559507788385</v>
      </c>
      <c r="H415" s="378">
        <v>86.4</v>
      </c>
      <c r="I415" s="1"/>
      <c r="K415" s="1">
        <v>81.5</v>
      </c>
    </row>
    <row r="416" spans="1:11" x14ac:dyDescent="0.3">
      <c r="A416" s="1" t="s">
        <v>1042</v>
      </c>
      <c r="B416" s="383">
        <v>42418</v>
      </c>
      <c r="C416" s="377">
        <v>10.9</v>
      </c>
      <c r="D416" s="371">
        <v>15.5</v>
      </c>
      <c r="E416" s="371">
        <v>2.5</v>
      </c>
      <c r="F416" s="371">
        <v>0</v>
      </c>
      <c r="G416" s="1">
        <f t="shared" si="6"/>
        <v>0.73153336467415264</v>
      </c>
      <c r="H416" s="378">
        <v>86.4</v>
      </c>
      <c r="I416" s="1"/>
      <c r="K416" s="1">
        <v>78</v>
      </c>
    </row>
    <row r="417" spans="1:11" x14ac:dyDescent="0.3">
      <c r="A417" s="1" t="s">
        <v>1042</v>
      </c>
      <c r="B417" s="383">
        <v>42419</v>
      </c>
      <c r="C417" s="377">
        <v>14.3</v>
      </c>
      <c r="D417" s="371">
        <v>15</v>
      </c>
      <c r="E417" s="371">
        <v>3</v>
      </c>
      <c r="F417" s="371">
        <v>0</v>
      </c>
      <c r="G417" s="1">
        <f t="shared" si="6"/>
        <v>0.75801445266818901</v>
      </c>
      <c r="H417" s="378">
        <v>69.12</v>
      </c>
      <c r="I417" s="1"/>
      <c r="K417" s="1">
        <v>74.5</v>
      </c>
    </row>
    <row r="418" spans="1:11" x14ac:dyDescent="0.3">
      <c r="A418" s="1" t="s">
        <v>1042</v>
      </c>
      <c r="B418" s="383">
        <v>42420</v>
      </c>
      <c r="C418" s="377">
        <v>14.9</v>
      </c>
      <c r="D418" s="371">
        <v>16.5</v>
      </c>
      <c r="E418" s="371">
        <v>2</v>
      </c>
      <c r="F418" s="371">
        <v>0</v>
      </c>
      <c r="G418" s="1">
        <f t="shared" si="6"/>
        <v>0.70587248896856769</v>
      </c>
      <c r="H418" s="378">
        <v>95.04000000000002</v>
      </c>
      <c r="I418" s="1"/>
      <c r="K418" s="1">
        <v>72</v>
      </c>
    </row>
    <row r="419" spans="1:11" x14ac:dyDescent="0.3">
      <c r="A419" s="1" t="s">
        <v>1042</v>
      </c>
      <c r="B419" s="383">
        <v>42421</v>
      </c>
      <c r="C419" s="377">
        <v>13.9</v>
      </c>
      <c r="D419" s="371">
        <v>17</v>
      </c>
      <c r="E419" s="371">
        <v>3.5</v>
      </c>
      <c r="F419" s="371">
        <v>0</v>
      </c>
      <c r="G419" s="1">
        <f t="shared" si="6"/>
        <v>0.78533815916549388</v>
      </c>
      <c r="H419" s="378">
        <v>95.04000000000002</v>
      </c>
      <c r="I419" s="1"/>
      <c r="K419" s="1">
        <v>73.5</v>
      </c>
    </row>
    <row r="420" spans="1:11" x14ac:dyDescent="0.3">
      <c r="A420" s="1" t="s">
        <v>1042</v>
      </c>
      <c r="B420" s="383">
        <v>42422</v>
      </c>
      <c r="C420" s="377">
        <v>11.2</v>
      </c>
      <c r="D420" s="371">
        <v>26</v>
      </c>
      <c r="E420" s="371">
        <v>9.5</v>
      </c>
      <c r="F420" s="371">
        <v>0</v>
      </c>
      <c r="G420" s="1">
        <f t="shared" si="6"/>
        <v>1.1878093448750482</v>
      </c>
      <c r="H420" s="378">
        <v>103.68</v>
      </c>
      <c r="I420" s="1"/>
      <c r="K420" s="1">
        <v>62.5</v>
      </c>
    </row>
    <row r="421" spans="1:11" x14ac:dyDescent="0.3">
      <c r="A421" s="1" t="s">
        <v>1042</v>
      </c>
      <c r="B421" s="383">
        <v>42423</v>
      </c>
      <c r="C421" s="377">
        <v>13.4</v>
      </c>
      <c r="D421" s="371">
        <v>17.5</v>
      </c>
      <c r="E421" s="371">
        <v>12.5</v>
      </c>
      <c r="F421" s="371">
        <v>0</v>
      </c>
      <c r="G421" s="1">
        <f t="shared" si="6"/>
        <v>1.4499557420926388</v>
      </c>
      <c r="H421" s="378">
        <v>146.88</v>
      </c>
      <c r="I421" s="1"/>
      <c r="K421" s="1">
        <v>76.5</v>
      </c>
    </row>
    <row r="422" spans="1:11" x14ac:dyDescent="0.3">
      <c r="A422" s="1" t="s">
        <v>1042</v>
      </c>
      <c r="B422" s="383">
        <v>42424</v>
      </c>
      <c r="C422" s="377">
        <v>15.4</v>
      </c>
      <c r="D422" s="371">
        <v>18</v>
      </c>
      <c r="E422" s="371">
        <v>9.5</v>
      </c>
      <c r="F422" s="371">
        <v>0</v>
      </c>
      <c r="G422" s="1">
        <f t="shared" si="6"/>
        <v>1.1878093448750482</v>
      </c>
      <c r="H422" s="378">
        <v>138.24</v>
      </c>
      <c r="I422" s="1"/>
      <c r="K422" s="1">
        <v>80</v>
      </c>
    </row>
    <row r="423" spans="1:11" x14ac:dyDescent="0.3">
      <c r="A423" s="1" t="s">
        <v>1042</v>
      </c>
      <c r="B423" s="383">
        <v>42425</v>
      </c>
      <c r="C423" s="377">
        <v>9.6</v>
      </c>
      <c r="D423" s="371">
        <v>17.5</v>
      </c>
      <c r="E423" s="371">
        <v>5</v>
      </c>
      <c r="F423" s="371">
        <v>1.8</v>
      </c>
      <c r="G423" s="1">
        <f t="shared" si="6"/>
        <v>0.87259658934786222</v>
      </c>
      <c r="H423" s="378">
        <v>129.6</v>
      </c>
      <c r="I423" s="1"/>
      <c r="K423" s="1">
        <v>83</v>
      </c>
    </row>
    <row r="424" spans="1:11" x14ac:dyDescent="0.3">
      <c r="A424" s="1" t="s">
        <v>1042</v>
      </c>
      <c r="B424" s="383">
        <v>42426</v>
      </c>
      <c r="C424" s="377">
        <v>11</v>
      </c>
      <c r="D424" s="371">
        <v>17</v>
      </c>
      <c r="E424" s="371">
        <v>10</v>
      </c>
      <c r="F424" s="371">
        <v>0.4</v>
      </c>
      <c r="G424" s="1">
        <f t="shared" si="6"/>
        <v>1.2283647027117881</v>
      </c>
      <c r="H424" s="378">
        <v>129.6</v>
      </c>
      <c r="I424" s="1"/>
      <c r="K424" s="1">
        <v>78</v>
      </c>
    </row>
    <row r="425" spans="1:11" x14ac:dyDescent="0.3">
      <c r="A425" s="1" t="s">
        <v>1042</v>
      </c>
      <c r="B425" s="383">
        <v>42427</v>
      </c>
      <c r="C425" s="377">
        <v>5.9</v>
      </c>
      <c r="D425" s="371">
        <v>15.5</v>
      </c>
      <c r="E425" s="371">
        <v>9.5</v>
      </c>
      <c r="F425" s="371">
        <v>2</v>
      </c>
      <c r="G425" s="1">
        <f t="shared" si="6"/>
        <v>1.1878093448750482</v>
      </c>
      <c r="H425" s="378">
        <v>138.24</v>
      </c>
      <c r="I425" s="1"/>
      <c r="K425" s="1">
        <v>77.5</v>
      </c>
    </row>
    <row r="426" spans="1:11" x14ac:dyDescent="0.3">
      <c r="A426" s="1" t="s">
        <v>1042</v>
      </c>
      <c r="B426" s="383">
        <v>42428</v>
      </c>
      <c r="C426" s="377">
        <v>5.9</v>
      </c>
      <c r="D426" s="371">
        <v>11</v>
      </c>
      <c r="E426" s="371">
        <v>8</v>
      </c>
      <c r="F426" s="371">
        <v>2.4</v>
      </c>
      <c r="G426" s="1">
        <f t="shared" si="6"/>
        <v>1.0731200926872433</v>
      </c>
      <c r="H426" s="378">
        <v>129.6</v>
      </c>
      <c r="I426" s="1"/>
      <c r="K426" s="1">
        <v>89.5</v>
      </c>
    </row>
    <row r="427" spans="1:11" x14ac:dyDescent="0.3">
      <c r="A427" s="1" t="s">
        <v>1042</v>
      </c>
      <c r="B427" s="383">
        <v>42429</v>
      </c>
      <c r="C427" s="377">
        <v>5.9</v>
      </c>
      <c r="D427" s="371">
        <v>11.5</v>
      </c>
      <c r="E427" s="371">
        <v>9.5</v>
      </c>
      <c r="F427" s="371">
        <v>20.399999999999999</v>
      </c>
      <c r="G427" s="1">
        <f t="shared" si="6"/>
        <v>1.1878093448750482</v>
      </c>
      <c r="H427" s="378">
        <v>276.48</v>
      </c>
      <c r="I427" s="1"/>
      <c r="K427" s="1">
        <v>87</v>
      </c>
    </row>
    <row r="428" spans="1:11" x14ac:dyDescent="0.3">
      <c r="A428" s="1" t="s">
        <v>1042</v>
      </c>
      <c r="B428" s="383">
        <v>42430</v>
      </c>
      <c r="C428" s="377">
        <v>5.9</v>
      </c>
      <c r="D428" s="371">
        <v>12</v>
      </c>
      <c r="E428" s="371">
        <v>9.5</v>
      </c>
      <c r="F428" s="371">
        <v>0.6</v>
      </c>
      <c r="G428" s="1">
        <f t="shared" si="6"/>
        <v>1.1878093448750482</v>
      </c>
      <c r="H428" s="378">
        <v>138.24</v>
      </c>
      <c r="I428" s="1"/>
      <c r="K428" s="1">
        <v>83.5</v>
      </c>
    </row>
    <row r="429" spans="1:11" x14ac:dyDescent="0.3">
      <c r="A429" s="1" t="s">
        <v>1042</v>
      </c>
      <c r="B429" s="383">
        <v>42431</v>
      </c>
      <c r="C429" s="377">
        <v>11</v>
      </c>
      <c r="D429" s="371">
        <v>16</v>
      </c>
      <c r="E429" s="371">
        <v>7.5</v>
      </c>
      <c r="F429" s="371">
        <v>1.8</v>
      </c>
      <c r="G429" s="1">
        <f t="shared" si="6"/>
        <v>1.0371194102680934</v>
      </c>
      <c r="H429" s="378">
        <v>129.6</v>
      </c>
      <c r="I429" s="1"/>
      <c r="K429" s="1">
        <v>80.5</v>
      </c>
    </row>
    <row r="430" spans="1:11" x14ac:dyDescent="0.3">
      <c r="A430" s="1" t="s">
        <v>1042</v>
      </c>
      <c r="B430" s="383">
        <v>42432</v>
      </c>
      <c r="C430" s="377">
        <v>15.9</v>
      </c>
      <c r="D430" s="371">
        <v>14</v>
      </c>
      <c r="E430" s="371">
        <v>9</v>
      </c>
      <c r="F430" s="371">
        <v>4.5999999999999996</v>
      </c>
      <c r="G430" s="1">
        <f t="shared" si="6"/>
        <v>1.148436398239401</v>
      </c>
      <c r="H430" s="378">
        <v>241.92</v>
      </c>
      <c r="I430" s="1"/>
      <c r="K430" s="1">
        <v>76</v>
      </c>
    </row>
    <row r="431" spans="1:11" x14ac:dyDescent="0.3">
      <c r="A431" s="1" t="s">
        <v>1042</v>
      </c>
      <c r="B431" s="383">
        <v>42433</v>
      </c>
      <c r="C431" s="377">
        <v>15.1</v>
      </c>
      <c r="D431" s="371">
        <v>16</v>
      </c>
      <c r="E431" s="371">
        <v>8.5</v>
      </c>
      <c r="F431" s="371">
        <v>0</v>
      </c>
      <c r="G431" s="1">
        <f t="shared" si="6"/>
        <v>1.110216300480029</v>
      </c>
      <c r="H431" s="378">
        <v>129.6</v>
      </c>
      <c r="I431" s="1"/>
      <c r="K431" s="1">
        <v>74</v>
      </c>
    </row>
    <row r="432" spans="1:11" x14ac:dyDescent="0.3">
      <c r="A432" s="1" t="s">
        <v>1042</v>
      </c>
      <c r="B432" s="383">
        <v>42434</v>
      </c>
      <c r="C432" s="377">
        <v>9.4</v>
      </c>
      <c r="D432" s="371">
        <v>16.5</v>
      </c>
      <c r="E432" s="371">
        <v>5</v>
      </c>
      <c r="F432" s="371">
        <v>0.6</v>
      </c>
      <c r="G432" s="1">
        <f t="shared" si="6"/>
        <v>0.87259658934786222</v>
      </c>
      <c r="H432" s="378">
        <v>164.16</v>
      </c>
      <c r="I432" s="1"/>
      <c r="K432" s="1">
        <v>80</v>
      </c>
    </row>
    <row r="433" spans="1:11" x14ac:dyDescent="0.3">
      <c r="A433" s="1" t="s">
        <v>1042</v>
      </c>
      <c r="B433" s="383">
        <v>42435</v>
      </c>
      <c r="C433" s="377">
        <v>11.3</v>
      </c>
      <c r="D433" s="371">
        <v>13</v>
      </c>
      <c r="E433" s="371">
        <v>4.5</v>
      </c>
      <c r="F433" s="371">
        <v>1.8</v>
      </c>
      <c r="G433" s="1">
        <f t="shared" ref="G433:G496" si="7">0.611*EXP((17.27*E433)/(E433+237.3))</f>
        <v>0.84260555674484927</v>
      </c>
      <c r="H433" s="378">
        <v>86.4</v>
      </c>
      <c r="I433" s="1"/>
      <c r="K433" s="1">
        <v>74</v>
      </c>
    </row>
    <row r="434" spans="1:11" x14ac:dyDescent="0.3">
      <c r="A434" s="1" t="s">
        <v>1042</v>
      </c>
      <c r="B434" s="383">
        <v>42436</v>
      </c>
      <c r="C434" s="377">
        <v>12</v>
      </c>
      <c r="D434" s="371">
        <v>13</v>
      </c>
      <c r="E434" s="371">
        <v>4</v>
      </c>
      <c r="F434" s="371">
        <v>2.6</v>
      </c>
      <c r="G434" s="1">
        <f t="shared" si="7"/>
        <v>0.81352738957079329</v>
      </c>
      <c r="H434" s="378">
        <v>155.52000000000001</v>
      </c>
      <c r="I434" s="1"/>
      <c r="K434" s="1">
        <v>77.5</v>
      </c>
    </row>
    <row r="435" spans="1:11" x14ac:dyDescent="0.3">
      <c r="A435" s="1" t="s">
        <v>1042</v>
      </c>
      <c r="B435" s="383">
        <v>42437</v>
      </c>
      <c r="C435" s="377">
        <v>16.2</v>
      </c>
      <c r="D435" s="371">
        <v>15</v>
      </c>
      <c r="E435" s="371">
        <v>3.5</v>
      </c>
      <c r="F435" s="371">
        <v>0.6</v>
      </c>
      <c r="G435" s="1">
        <f t="shared" si="7"/>
        <v>0.78533815916549388</v>
      </c>
      <c r="H435" s="378">
        <v>86.4</v>
      </c>
      <c r="I435" s="1"/>
      <c r="K435" s="1">
        <v>77.5</v>
      </c>
    </row>
    <row r="436" spans="1:11" x14ac:dyDescent="0.3">
      <c r="A436" s="1" t="s">
        <v>1042</v>
      </c>
      <c r="B436" s="383">
        <v>42438</v>
      </c>
      <c r="C436" s="377">
        <v>11.7</v>
      </c>
      <c r="D436" s="371">
        <v>15</v>
      </c>
      <c r="E436" s="371">
        <v>4</v>
      </c>
      <c r="F436" s="371">
        <v>5</v>
      </c>
      <c r="G436" s="1">
        <f t="shared" si="7"/>
        <v>0.81352738957079329</v>
      </c>
      <c r="H436" s="378">
        <v>86.4</v>
      </c>
      <c r="I436" s="1"/>
      <c r="K436" s="1">
        <v>77</v>
      </c>
    </row>
    <row r="437" spans="1:11" x14ac:dyDescent="0.3">
      <c r="A437" s="1" t="s">
        <v>1042</v>
      </c>
      <c r="B437" s="383">
        <v>42439</v>
      </c>
      <c r="C437" s="377">
        <v>14.4</v>
      </c>
      <c r="D437" s="371">
        <v>18</v>
      </c>
      <c r="E437" s="371">
        <v>4.5</v>
      </c>
      <c r="F437" s="371">
        <v>0</v>
      </c>
      <c r="G437" s="1">
        <f t="shared" si="7"/>
        <v>0.84260555674484927</v>
      </c>
      <c r="H437" s="378">
        <v>181.44</v>
      </c>
      <c r="I437" s="1"/>
      <c r="K437" s="1">
        <v>70</v>
      </c>
    </row>
    <row r="438" spans="1:11" x14ac:dyDescent="0.3">
      <c r="A438" s="1" t="s">
        <v>1042</v>
      </c>
      <c r="B438" s="383">
        <v>42440</v>
      </c>
      <c r="C438" s="377">
        <v>11.5</v>
      </c>
      <c r="D438" s="371">
        <v>17</v>
      </c>
      <c r="E438" s="371">
        <v>7</v>
      </c>
      <c r="F438" s="371">
        <v>0</v>
      </c>
      <c r="G438" s="1">
        <f t="shared" si="7"/>
        <v>1.0021864739217894</v>
      </c>
      <c r="H438" s="378">
        <v>216</v>
      </c>
      <c r="I438" s="1"/>
      <c r="K438" s="1">
        <v>73</v>
      </c>
    </row>
    <row r="439" spans="1:11" x14ac:dyDescent="0.3">
      <c r="A439" s="1" t="s">
        <v>1042</v>
      </c>
      <c r="B439" s="383">
        <v>42441</v>
      </c>
      <c r="C439" s="377">
        <v>14.6</v>
      </c>
      <c r="D439" s="371">
        <v>21</v>
      </c>
      <c r="E439" s="371">
        <v>6.5</v>
      </c>
      <c r="F439" s="371">
        <v>0</v>
      </c>
      <c r="G439" s="1">
        <f t="shared" si="7"/>
        <v>0.96829408068935052</v>
      </c>
      <c r="H439" s="378">
        <v>95.04000000000002</v>
      </c>
      <c r="I439" s="1"/>
      <c r="K439" s="1">
        <v>69.5</v>
      </c>
    </row>
    <row r="440" spans="1:11" x14ac:dyDescent="0.3">
      <c r="A440" s="1" t="s">
        <v>1042</v>
      </c>
      <c r="B440" s="383">
        <v>42442</v>
      </c>
      <c r="C440" s="377">
        <v>13.2</v>
      </c>
      <c r="D440" s="371">
        <v>18.5</v>
      </c>
      <c r="E440" s="371">
        <v>6.5</v>
      </c>
      <c r="F440" s="371">
        <v>0</v>
      </c>
      <c r="G440" s="1">
        <f t="shared" si="7"/>
        <v>0.96829408068935052</v>
      </c>
      <c r="H440" s="378">
        <v>95.04000000000002</v>
      </c>
      <c r="I440" s="1"/>
      <c r="K440" s="1">
        <v>67.5</v>
      </c>
    </row>
    <row r="441" spans="1:11" x14ac:dyDescent="0.3">
      <c r="A441" s="1" t="s">
        <v>1042</v>
      </c>
      <c r="B441" s="383">
        <v>42443</v>
      </c>
      <c r="C441" s="377">
        <v>10.9</v>
      </c>
      <c r="D441" s="371">
        <v>21</v>
      </c>
      <c r="E441" s="371">
        <v>8</v>
      </c>
      <c r="F441" s="371">
        <v>0</v>
      </c>
      <c r="G441" s="1">
        <f t="shared" si="7"/>
        <v>1.0731200926872433</v>
      </c>
      <c r="H441" s="378">
        <v>95.04000000000002</v>
      </c>
      <c r="I441" s="1"/>
      <c r="K441" s="1">
        <v>71.5</v>
      </c>
    </row>
    <row r="442" spans="1:11" x14ac:dyDescent="0.3">
      <c r="A442" s="1" t="s">
        <v>1042</v>
      </c>
      <c r="B442" s="383">
        <v>42444</v>
      </c>
      <c r="C442" s="377">
        <v>12.1</v>
      </c>
      <c r="D442" s="371">
        <v>18</v>
      </c>
      <c r="E442" s="371">
        <v>7</v>
      </c>
      <c r="F442" s="371">
        <v>0.8</v>
      </c>
      <c r="G442" s="1">
        <f t="shared" si="7"/>
        <v>1.0021864739217894</v>
      </c>
      <c r="H442" s="378">
        <v>86.4</v>
      </c>
      <c r="I442" s="1"/>
      <c r="K442" s="1">
        <v>80</v>
      </c>
    </row>
    <row r="443" spans="1:11" x14ac:dyDescent="0.3">
      <c r="A443" s="1" t="s">
        <v>1042</v>
      </c>
      <c r="B443" s="383">
        <v>42445</v>
      </c>
      <c r="C443" s="377">
        <v>10.3</v>
      </c>
      <c r="D443" s="371">
        <v>18</v>
      </c>
      <c r="E443" s="371">
        <v>7</v>
      </c>
      <c r="F443" s="371">
        <v>4</v>
      </c>
      <c r="G443" s="1">
        <f t="shared" si="7"/>
        <v>1.0021864739217894</v>
      </c>
      <c r="H443" s="378">
        <v>95.04000000000002</v>
      </c>
      <c r="I443" s="1"/>
      <c r="K443" s="1">
        <v>80</v>
      </c>
    </row>
    <row r="444" spans="1:11" x14ac:dyDescent="0.3">
      <c r="A444" s="1" t="s">
        <v>1042</v>
      </c>
      <c r="B444" s="383">
        <v>42446</v>
      </c>
      <c r="C444" s="377">
        <v>9.6999999999999993</v>
      </c>
      <c r="D444" s="371">
        <v>19.5</v>
      </c>
      <c r="E444" s="371">
        <v>8</v>
      </c>
      <c r="F444" s="371">
        <v>15.8</v>
      </c>
      <c r="G444" s="1">
        <f t="shared" si="7"/>
        <v>1.0731200926872433</v>
      </c>
      <c r="H444" s="378">
        <v>95.04000000000002</v>
      </c>
      <c r="I444" s="1"/>
      <c r="K444" s="1">
        <v>79</v>
      </c>
    </row>
    <row r="445" spans="1:11" x14ac:dyDescent="0.3">
      <c r="A445" s="1" t="s">
        <v>1042</v>
      </c>
      <c r="B445" s="383">
        <v>42447</v>
      </c>
      <c r="C445" s="377">
        <v>20.100000000000001</v>
      </c>
      <c r="D445" s="371">
        <v>19.5</v>
      </c>
      <c r="E445" s="371">
        <v>6.5</v>
      </c>
      <c r="F445" s="371">
        <v>0.2</v>
      </c>
      <c r="G445" s="1">
        <f t="shared" si="7"/>
        <v>0.96829408068935052</v>
      </c>
      <c r="H445" s="378">
        <v>95.04000000000002</v>
      </c>
      <c r="I445" s="1"/>
      <c r="K445" s="1">
        <v>80.5</v>
      </c>
    </row>
    <row r="446" spans="1:11" x14ac:dyDescent="0.3">
      <c r="A446" s="1" t="s">
        <v>1042</v>
      </c>
      <c r="B446" s="383">
        <v>42448</v>
      </c>
      <c r="C446" s="377">
        <v>19.100000000000001</v>
      </c>
      <c r="D446" s="371">
        <v>22</v>
      </c>
      <c r="E446" s="371">
        <v>5</v>
      </c>
      <c r="F446" s="371">
        <v>0</v>
      </c>
      <c r="G446" s="1">
        <f t="shared" si="7"/>
        <v>0.87259658934786222</v>
      </c>
      <c r="H446" s="378">
        <v>60.48</v>
      </c>
      <c r="I446" s="1"/>
      <c r="K446" s="1">
        <v>61.5</v>
      </c>
    </row>
    <row r="447" spans="1:11" x14ac:dyDescent="0.3">
      <c r="A447" s="1" t="s">
        <v>1042</v>
      </c>
      <c r="B447" s="383">
        <v>42449</v>
      </c>
      <c r="C447" s="377">
        <v>14</v>
      </c>
      <c r="D447" s="371">
        <v>24</v>
      </c>
      <c r="E447" s="371">
        <v>10.5</v>
      </c>
      <c r="F447" s="371">
        <v>0</v>
      </c>
      <c r="G447" s="1">
        <f t="shared" si="7"/>
        <v>1.2701326466613394</v>
      </c>
      <c r="H447" s="378">
        <v>190.08000000000004</v>
      </c>
      <c r="I447" s="1"/>
      <c r="K447" s="1">
        <v>81.5</v>
      </c>
    </row>
    <row r="448" spans="1:11" x14ac:dyDescent="0.3">
      <c r="A448" s="1" t="s">
        <v>1042</v>
      </c>
      <c r="B448" s="383">
        <v>42450</v>
      </c>
      <c r="C448" s="377">
        <v>17.8</v>
      </c>
      <c r="D448" s="371">
        <v>25</v>
      </c>
      <c r="E448" s="371">
        <v>11</v>
      </c>
      <c r="F448" s="371">
        <v>0</v>
      </c>
      <c r="G448" s="1">
        <f t="shared" si="7"/>
        <v>1.313143973467028</v>
      </c>
      <c r="H448" s="378">
        <v>120.96</v>
      </c>
      <c r="I448" s="1"/>
      <c r="K448" s="1">
        <v>72.5</v>
      </c>
    </row>
    <row r="449" spans="1:11" x14ac:dyDescent="0.3">
      <c r="A449" s="1" t="s">
        <v>1042</v>
      </c>
      <c r="B449" s="383">
        <v>42451</v>
      </c>
      <c r="C449" s="377">
        <v>7.3</v>
      </c>
      <c r="D449" s="371">
        <v>19</v>
      </c>
      <c r="E449" s="371">
        <v>12.5</v>
      </c>
      <c r="F449" s="371">
        <v>0.2</v>
      </c>
      <c r="G449" s="1">
        <f t="shared" si="7"/>
        <v>1.4499557420926388</v>
      </c>
      <c r="H449" s="378">
        <v>207.36</v>
      </c>
      <c r="I449" s="1"/>
      <c r="K449" s="1">
        <v>80.5</v>
      </c>
    </row>
    <row r="450" spans="1:11" x14ac:dyDescent="0.3">
      <c r="A450" s="1" t="s">
        <v>1042</v>
      </c>
      <c r="B450" s="383">
        <v>42452</v>
      </c>
      <c r="C450" s="377">
        <v>8.3000000000000007</v>
      </c>
      <c r="D450" s="371">
        <v>17.5</v>
      </c>
      <c r="E450" s="371">
        <v>7</v>
      </c>
      <c r="F450" s="371">
        <v>5.4</v>
      </c>
      <c r="G450" s="1">
        <f t="shared" si="7"/>
        <v>1.0021864739217894</v>
      </c>
      <c r="H450" s="378">
        <v>129.6</v>
      </c>
      <c r="I450" s="1"/>
      <c r="K450" s="1">
        <v>84</v>
      </c>
    </row>
    <row r="451" spans="1:11" x14ac:dyDescent="0.3">
      <c r="A451" s="1" t="s">
        <v>1042</v>
      </c>
      <c r="B451" s="383">
        <v>42453</v>
      </c>
      <c r="C451" s="377">
        <v>14.8</v>
      </c>
      <c r="D451" s="371">
        <v>16.5</v>
      </c>
      <c r="E451" s="371">
        <v>4.5</v>
      </c>
      <c r="F451" s="371">
        <v>0.8</v>
      </c>
      <c r="G451" s="1">
        <f t="shared" si="7"/>
        <v>0.84260555674484927</v>
      </c>
      <c r="H451" s="378">
        <v>95.04000000000002</v>
      </c>
      <c r="I451" s="1"/>
      <c r="K451" s="1">
        <v>70.5</v>
      </c>
    </row>
    <row r="452" spans="1:11" x14ac:dyDescent="0.3">
      <c r="A452" s="1" t="s">
        <v>1042</v>
      </c>
      <c r="B452" s="383">
        <v>42454</v>
      </c>
      <c r="C452" s="377">
        <v>12.2</v>
      </c>
      <c r="D452" s="371">
        <v>14</v>
      </c>
      <c r="E452" s="371">
        <v>1</v>
      </c>
      <c r="F452" s="371">
        <v>0</v>
      </c>
      <c r="G452" s="1">
        <f t="shared" si="7"/>
        <v>0.65692419645928013</v>
      </c>
      <c r="H452" s="378">
        <v>95.04000000000002</v>
      </c>
      <c r="I452" s="1"/>
      <c r="K452" s="1">
        <v>79</v>
      </c>
    </row>
    <row r="453" spans="1:11" x14ac:dyDescent="0.3">
      <c r="A453" s="1" t="s">
        <v>1042</v>
      </c>
      <c r="B453" s="383">
        <v>42455</v>
      </c>
      <c r="C453" s="377">
        <v>15.1</v>
      </c>
      <c r="D453" s="371">
        <v>16</v>
      </c>
      <c r="E453" s="371">
        <v>5</v>
      </c>
      <c r="F453" s="371">
        <v>0</v>
      </c>
      <c r="G453" s="1">
        <f t="shared" si="7"/>
        <v>0.87259658934786222</v>
      </c>
      <c r="H453" s="378">
        <v>95.04000000000002</v>
      </c>
      <c r="I453" s="1"/>
      <c r="K453" s="1">
        <v>79.5</v>
      </c>
    </row>
    <row r="454" spans="1:11" x14ac:dyDescent="0.3">
      <c r="A454" s="1" t="s">
        <v>1042</v>
      </c>
      <c r="B454" s="383">
        <v>42456</v>
      </c>
      <c r="C454" s="377">
        <v>20.7</v>
      </c>
      <c r="D454" s="371">
        <v>17</v>
      </c>
      <c r="E454" s="371">
        <v>3.5</v>
      </c>
      <c r="F454" s="371">
        <v>0.2</v>
      </c>
      <c r="G454" s="1">
        <f t="shared" si="7"/>
        <v>0.78533815916549388</v>
      </c>
      <c r="H454" s="378">
        <v>120.96</v>
      </c>
      <c r="I454" s="1"/>
      <c r="K454" s="1">
        <v>74.5</v>
      </c>
    </row>
    <row r="455" spans="1:11" x14ac:dyDescent="0.3">
      <c r="A455" s="1" t="s">
        <v>1042</v>
      </c>
      <c r="B455" s="383">
        <v>42457</v>
      </c>
      <c r="C455" s="377">
        <v>14.9</v>
      </c>
      <c r="D455" s="371">
        <v>16</v>
      </c>
      <c r="E455" s="371">
        <v>8.5</v>
      </c>
      <c r="F455" s="371">
        <v>0</v>
      </c>
      <c r="G455" s="1">
        <f t="shared" si="7"/>
        <v>1.110216300480029</v>
      </c>
      <c r="H455" s="378">
        <v>120.96</v>
      </c>
      <c r="I455" s="1"/>
      <c r="K455" s="1">
        <v>81</v>
      </c>
    </row>
    <row r="456" spans="1:11" x14ac:dyDescent="0.3">
      <c r="A456" s="1" t="s">
        <v>1042</v>
      </c>
      <c r="B456" s="383">
        <v>42458</v>
      </c>
      <c r="C456" s="377">
        <v>19.600000000000001</v>
      </c>
      <c r="D456" s="371">
        <v>20</v>
      </c>
      <c r="E456" s="371">
        <v>8.5</v>
      </c>
      <c r="F456" s="371">
        <v>0</v>
      </c>
      <c r="G456" s="1">
        <f t="shared" si="7"/>
        <v>1.110216300480029</v>
      </c>
      <c r="H456" s="378">
        <v>86.4</v>
      </c>
      <c r="I456" s="1"/>
      <c r="K456" s="1">
        <v>69.5</v>
      </c>
    </row>
    <row r="457" spans="1:11" x14ac:dyDescent="0.3">
      <c r="A457" s="1" t="s">
        <v>1042</v>
      </c>
      <c r="B457" s="383">
        <v>42459</v>
      </c>
      <c r="C457" s="377">
        <v>22.6</v>
      </c>
      <c r="D457" s="371">
        <v>26</v>
      </c>
      <c r="E457" s="371">
        <v>7</v>
      </c>
      <c r="F457" s="371">
        <v>0</v>
      </c>
      <c r="G457" s="1">
        <f t="shared" si="7"/>
        <v>1.0021864739217894</v>
      </c>
      <c r="H457" s="378">
        <v>77.760000000000005</v>
      </c>
      <c r="I457" s="1"/>
      <c r="K457" s="1">
        <v>62</v>
      </c>
    </row>
    <row r="458" spans="1:11" x14ac:dyDescent="0.3">
      <c r="A458" s="1" t="s">
        <v>1042</v>
      </c>
      <c r="B458" s="383">
        <v>42460</v>
      </c>
      <c r="C458" s="377">
        <v>13.8</v>
      </c>
      <c r="D458" s="379">
        <v>26.5</v>
      </c>
      <c r="E458" s="379">
        <v>10</v>
      </c>
      <c r="F458" s="371">
        <v>0</v>
      </c>
      <c r="G458" s="1">
        <f t="shared" si="7"/>
        <v>1.2283647027117881</v>
      </c>
      <c r="H458" s="378">
        <v>77.760000000000005</v>
      </c>
      <c r="I458" s="1"/>
      <c r="K458" s="1">
        <v>65</v>
      </c>
    </row>
    <row r="459" spans="1:11" x14ac:dyDescent="0.3">
      <c r="A459" s="1" t="s">
        <v>1042</v>
      </c>
      <c r="B459" s="383">
        <v>42461</v>
      </c>
      <c r="C459" s="377">
        <v>8.1999999999999993</v>
      </c>
      <c r="D459" s="371">
        <v>19</v>
      </c>
      <c r="E459" s="371">
        <v>11</v>
      </c>
      <c r="F459" s="371">
        <v>0.2</v>
      </c>
      <c r="G459" s="1">
        <f t="shared" si="7"/>
        <v>1.313143973467028</v>
      </c>
      <c r="H459" s="378">
        <v>103.68</v>
      </c>
      <c r="I459" s="1"/>
      <c r="K459" s="1">
        <v>82.5</v>
      </c>
    </row>
    <row r="460" spans="1:11" x14ac:dyDescent="0.3">
      <c r="A460" s="1" t="s">
        <v>1042</v>
      </c>
      <c r="B460" s="383">
        <v>42462</v>
      </c>
      <c r="C460" s="377">
        <v>8.3000000000000007</v>
      </c>
      <c r="D460" s="371">
        <v>20</v>
      </c>
      <c r="E460" s="371">
        <v>11.5</v>
      </c>
      <c r="F460" s="371">
        <v>0.2</v>
      </c>
      <c r="G460" s="1">
        <f t="shared" si="7"/>
        <v>1.3574301110209714</v>
      </c>
      <c r="H460" s="378">
        <v>129.6</v>
      </c>
      <c r="I460" s="1"/>
      <c r="K460" s="1">
        <v>71</v>
      </c>
    </row>
    <row r="461" spans="1:11" x14ac:dyDescent="0.3">
      <c r="A461" s="1" t="s">
        <v>1042</v>
      </c>
      <c r="B461" s="383">
        <v>42463</v>
      </c>
      <c r="C461" s="377">
        <v>20.100000000000001</v>
      </c>
      <c r="D461" s="371">
        <v>20</v>
      </c>
      <c r="E461" s="371">
        <v>10</v>
      </c>
      <c r="F461" s="371">
        <v>0</v>
      </c>
      <c r="G461" s="1">
        <f t="shared" si="7"/>
        <v>1.2283647027117881</v>
      </c>
      <c r="H461" s="378">
        <v>86.4</v>
      </c>
      <c r="I461" s="1"/>
      <c r="K461" s="1">
        <v>78.5</v>
      </c>
    </row>
    <row r="462" spans="1:11" x14ac:dyDescent="0.3">
      <c r="A462" s="1" t="s">
        <v>1042</v>
      </c>
      <c r="B462" s="383">
        <v>42464</v>
      </c>
      <c r="C462" s="377">
        <v>17.600000000000001</v>
      </c>
      <c r="D462" s="371">
        <v>19.5</v>
      </c>
      <c r="E462" s="371">
        <v>12</v>
      </c>
      <c r="F462" s="371">
        <v>0</v>
      </c>
      <c r="G462" s="1">
        <f t="shared" si="7"/>
        <v>1.4030231277532583</v>
      </c>
      <c r="H462" s="378">
        <v>77.760000000000005</v>
      </c>
      <c r="I462" s="1"/>
      <c r="K462" s="1">
        <v>69.5</v>
      </c>
    </row>
    <row r="463" spans="1:11" x14ac:dyDescent="0.3">
      <c r="A463" s="1" t="s">
        <v>1042</v>
      </c>
      <c r="B463" s="383">
        <v>42465</v>
      </c>
      <c r="C463" s="377">
        <v>20.7</v>
      </c>
      <c r="D463" s="379">
        <v>24.5</v>
      </c>
      <c r="E463" s="379">
        <v>12.5</v>
      </c>
      <c r="F463" s="371">
        <v>0</v>
      </c>
      <c r="G463" s="1">
        <f t="shared" si="7"/>
        <v>1.4499557420926388</v>
      </c>
      <c r="H463" s="378">
        <v>155.52000000000001</v>
      </c>
      <c r="I463" s="1"/>
      <c r="K463" s="1">
        <v>61.5</v>
      </c>
    </row>
    <row r="464" spans="1:11" x14ac:dyDescent="0.3">
      <c r="A464" s="1" t="s">
        <v>1042</v>
      </c>
      <c r="B464" s="383">
        <v>42466</v>
      </c>
      <c r="C464" s="377">
        <v>11.5</v>
      </c>
      <c r="D464" s="371">
        <v>22</v>
      </c>
      <c r="E464" s="371">
        <v>8.5</v>
      </c>
      <c r="F464" s="371">
        <v>0</v>
      </c>
      <c r="G464" s="1">
        <f t="shared" si="7"/>
        <v>1.110216300480029</v>
      </c>
      <c r="H464" s="378">
        <v>120.96</v>
      </c>
      <c r="I464" s="1"/>
      <c r="K464" s="1">
        <v>65.5</v>
      </c>
    </row>
    <row r="465" spans="1:11" x14ac:dyDescent="0.3">
      <c r="A465" s="1" t="s">
        <v>1042</v>
      </c>
      <c r="B465" s="383">
        <v>42467</v>
      </c>
      <c r="C465" s="377">
        <v>8.3000000000000007</v>
      </c>
      <c r="D465" s="371">
        <v>19</v>
      </c>
      <c r="E465" s="371">
        <v>11</v>
      </c>
      <c r="F465" s="371">
        <v>0</v>
      </c>
      <c r="G465" s="1">
        <f t="shared" si="7"/>
        <v>1.313143973467028</v>
      </c>
      <c r="H465" s="378">
        <v>103.68</v>
      </c>
      <c r="I465" s="1"/>
      <c r="K465" s="1">
        <v>80.5</v>
      </c>
    </row>
    <row r="466" spans="1:11" x14ac:dyDescent="0.3">
      <c r="A466" s="1" t="s">
        <v>1042</v>
      </c>
      <c r="B466" s="383">
        <v>42468</v>
      </c>
      <c r="C466" s="377">
        <v>21.2</v>
      </c>
      <c r="D466" s="371">
        <v>17</v>
      </c>
      <c r="E466" s="371">
        <v>6.5</v>
      </c>
      <c r="F466" s="371">
        <v>0</v>
      </c>
      <c r="G466" s="1">
        <f t="shared" si="7"/>
        <v>0.96829408068935052</v>
      </c>
      <c r="H466" s="378">
        <v>120.96</v>
      </c>
      <c r="I466" s="1"/>
      <c r="K466" s="1">
        <v>75.5</v>
      </c>
    </row>
    <row r="467" spans="1:11" x14ac:dyDescent="0.3">
      <c r="A467" s="1" t="s">
        <v>1042</v>
      </c>
      <c r="B467" s="383">
        <v>42469</v>
      </c>
      <c r="C467" s="377">
        <v>13.1</v>
      </c>
      <c r="D467" s="371">
        <v>13.5</v>
      </c>
      <c r="E467" s="371">
        <v>6</v>
      </c>
      <c r="F467" s="371">
        <v>8.4</v>
      </c>
      <c r="G467" s="1">
        <f t="shared" si="7"/>
        <v>0.93541559507788385</v>
      </c>
      <c r="H467" s="378">
        <v>181.44</v>
      </c>
      <c r="I467" s="1"/>
      <c r="K467" s="1">
        <v>71</v>
      </c>
    </row>
    <row r="468" spans="1:11" x14ac:dyDescent="0.3">
      <c r="A468" s="1" t="s">
        <v>1042</v>
      </c>
      <c r="B468" s="383">
        <v>42470</v>
      </c>
      <c r="C468" s="377">
        <v>23.7</v>
      </c>
      <c r="D468" s="371">
        <v>28.5</v>
      </c>
      <c r="E468" s="371">
        <v>7.5</v>
      </c>
      <c r="F468" s="371">
        <v>0</v>
      </c>
      <c r="G468" s="1">
        <f t="shared" si="7"/>
        <v>1.0371194102680934</v>
      </c>
      <c r="H468" s="378">
        <v>120.96</v>
      </c>
      <c r="I468" s="1"/>
      <c r="K468" s="1">
        <v>71.5</v>
      </c>
    </row>
    <row r="469" spans="1:11" x14ac:dyDescent="0.3">
      <c r="A469" s="1" t="s">
        <v>1042</v>
      </c>
      <c r="B469" s="383">
        <v>42471</v>
      </c>
      <c r="C469" s="377">
        <v>22.2</v>
      </c>
      <c r="D469" s="371">
        <v>22</v>
      </c>
      <c r="E469" s="371">
        <v>8.5</v>
      </c>
      <c r="F469" s="371">
        <v>0.2</v>
      </c>
      <c r="G469" s="1">
        <f t="shared" si="7"/>
        <v>1.110216300480029</v>
      </c>
      <c r="H469" s="378">
        <v>138.24</v>
      </c>
      <c r="I469" s="1"/>
      <c r="K469" s="1">
        <v>65</v>
      </c>
    </row>
    <row r="470" spans="1:11" x14ac:dyDescent="0.3">
      <c r="A470" s="1" t="s">
        <v>1042</v>
      </c>
      <c r="B470" s="383">
        <v>42472</v>
      </c>
      <c r="C470" s="377">
        <v>17.8</v>
      </c>
      <c r="D470" s="371">
        <v>25</v>
      </c>
      <c r="E470" s="371">
        <v>12</v>
      </c>
      <c r="F470" s="371">
        <v>0</v>
      </c>
      <c r="G470" s="1">
        <f t="shared" si="7"/>
        <v>1.4030231277532583</v>
      </c>
      <c r="H470" s="378">
        <v>51.84</v>
      </c>
      <c r="I470" s="1"/>
      <c r="K470" s="1">
        <v>66.5</v>
      </c>
    </row>
    <row r="471" spans="1:11" x14ac:dyDescent="0.3">
      <c r="A471" s="1" t="s">
        <v>1042</v>
      </c>
      <c r="B471" s="383">
        <v>42473</v>
      </c>
      <c r="C471" s="377">
        <v>20.100000000000001</v>
      </c>
      <c r="D471" s="371">
        <v>20</v>
      </c>
      <c r="E471" s="371">
        <v>9.5</v>
      </c>
      <c r="F471" s="371">
        <v>0</v>
      </c>
      <c r="G471" s="1">
        <f t="shared" si="7"/>
        <v>1.1878093448750482</v>
      </c>
      <c r="H471" s="378">
        <v>95.04000000000002</v>
      </c>
      <c r="I471" s="1"/>
      <c r="K471" s="1">
        <v>70.5</v>
      </c>
    </row>
    <row r="472" spans="1:11" x14ac:dyDescent="0.3">
      <c r="A472" s="1" t="s">
        <v>1042</v>
      </c>
      <c r="B472" s="383">
        <v>42474</v>
      </c>
      <c r="C472" s="377">
        <v>25.3</v>
      </c>
      <c r="D472" s="371">
        <v>20</v>
      </c>
      <c r="E472" s="371">
        <v>6.5</v>
      </c>
      <c r="F472" s="371">
        <v>0</v>
      </c>
      <c r="G472" s="1">
        <f t="shared" si="7"/>
        <v>0.96829408068935052</v>
      </c>
      <c r="H472" s="378">
        <v>69.12</v>
      </c>
      <c r="I472" s="1"/>
      <c r="K472" s="1">
        <v>65</v>
      </c>
    </row>
    <row r="473" spans="1:11" x14ac:dyDescent="0.3">
      <c r="A473" s="1" t="s">
        <v>1042</v>
      </c>
      <c r="B473" s="383">
        <v>42475</v>
      </c>
      <c r="C473" s="377">
        <v>24.2</v>
      </c>
      <c r="D473" s="371">
        <v>24</v>
      </c>
      <c r="E473" s="371">
        <v>9</v>
      </c>
      <c r="F473" s="371">
        <v>0.2</v>
      </c>
      <c r="G473" s="1">
        <f t="shared" si="7"/>
        <v>1.148436398239401</v>
      </c>
      <c r="H473" s="378">
        <v>95.04000000000002</v>
      </c>
      <c r="I473" s="1"/>
      <c r="K473" s="1">
        <v>60</v>
      </c>
    </row>
    <row r="474" spans="1:11" x14ac:dyDescent="0.3">
      <c r="A474" s="1" t="s">
        <v>1042</v>
      </c>
      <c r="B474" s="383">
        <v>42476</v>
      </c>
      <c r="C474" s="377">
        <v>21.5</v>
      </c>
      <c r="D474" s="371">
        <v>23</v>
      </c>
      <c r="E474" s="371">
        <v>8</v>
      </c>
      <c r="F474" s="371">
        <v>0</v>
      </c>
      <c r="G474" s="1">
        <f t="shared" si="7"/>
        <v>1.0731200926872433</v>
      </c>
      <c r="H474" s="378">
        <v>120.96</v>
      </c>
      <c r="I474" s="1"/>
      <c r="K474" s="1">
        <v>71</v>
      </c>
    </row>
    <row r="475" spans="1:11" x14ac:dyDescent="0.3">
      <c r="A475" s="1" t="s">
        <v>1042</v>
      </c>
      <c r="B475" s="383">
        <v>42477</v>
      </c>
      <c r="C475" s="377">
        <v>19.3</v>
      </c>
      <c r="D475" s="371">
        <v>21.5</v>
      </c>
      <c r="E475" s="371">
        <v>6.8</v>
      </c>
      <c r="F475" s="371">
        <v>0</v>
      </c>
      <c r="G475" s="1">
        <f t="shared" si="7"/>
        <v>0.98850615565901678</v>
      </c>
      <c r="H475" s="378">
        <v>77.760000000000005</v>
      </c>
      <c r="I475" s="1"/>
      <c r="K475" s="1">
        <v>73</v>
      </c>
    </row>
    <row r="476" spans="1:11" x14ac:dyDescent="0.3">
      <c r="A476" s="1" t="s">
        <v>1042</v>
      </c>
      <c r="B476" s="383">
        <v>42478</v>
      </c>
      <c r="C476" s="377">
        <v>14.3</v>
      </c>
      <c r="D476" s="371">
        <v>23.5</v>
      </c>
      <c r="E476" s="371">
        <v>9</v>
      </c>
      <c r="F476" s="371">
        <v>0</v>
      </c>
      <c r="G476" s="1">
        <f t="shared" si="7"/>
        <v>1.148436398239401</v>
      </c>
      <c r="H476" s="378">
        <v>69.12</v>
      </c>
      <c r="I476" s="1"/>
      <c r="K476" s="1">
        <v>64.5</v>
      </c>
    </row>
    <row r="477" spans="1:11" x14ac:dyDescent="0.3">
      <c r="A477" s="1" t="s">
        <v>1042</v>
      </c>
      <c r="B477" s="383">
        <v>42479</v>
      </c>
      <c r="C477" s="377">
        <v>26.4</v>
      </c>
      <c r="D477" s="371">
        <v>21</v>
      </c>
      <c r="E477" s="371">
        <v>4</v>
      </c>
      <c r="F477" s="371">
        <v>0</v>
      </c>
      <c r="G477" s="1">
        <f t="shared" si="7"/>
        <v>0.81352738957079329</v>
      </c>
      <c r="H477" s="378">
        <v>86.4</v>
      </c>
      <c r="I477" s="1"/>
      <c r="K477" s="1">
        <v>67.5</v>
      </c>
    </row>
    <row r="478" spans="1:11" x14ac:dyDescent="0.3">
      <c r="A478" s="1" t="s">
        <v>1042</v>
      </c>
      <c r="B478" s="383">
        <v>42480</v>
      </c>
      <c r="C478" s="377">
        <v>26</v>
      </c>
      <c r="D478" s="371">
        <v>30</v>
      </c>
      <c r="E478" s="371">
        <v>10</v>
      </c>
      <c r="F478" s="371">
        <v>0</v>
      </c>
      <c r="G478" s="1">
        <f t="shared" si="7"/>
        <v>1.2283647027117881</v>
      </c>
      <c r="H478" s="378">
        <v>172.8</v>
      </c>
      <c r="I478" s="1"/>
      <c r="K478" s="1">
        <v>51</v>
      </c>
    </row>
    <row r="479" spans="1:11" x14ac:dyDescent="0.3">
      <c r="A479" s="1" t="s">
        <v>1042</v>
      </c>
      <c r="B479" s="383">
        <v>42481</v>
      </c>
      <c r="C479" s="377">
        <v>13.1</v>
      </c>
      <c r="D479" s="371">
        <v>23</v>
      </c>
      <c r="E479" s="371">
        <v>12.5</v>
      </c>
      <c r="F479" s="371">
        <v>0</v>
      </c>
      <c r="G479" s="1">
        <f t="shared" si="7"/>
        <v>1.4499557420926388</v>
      </c>
      <c r="H479" s="378">
        <v>146.88</v>
      </c>
      <c r="I479" s="1"/>
      <c r="K479" s="1">
        <v>71.5</v>
      </c>
    </row>
    <row r="480" spans="1:11" x14ac:dyDescent="0.3">
      <c r="A480" s="1" t="s">
        <v>1042</v>
      </c>
      <c r="B480" s="383">
        <v>42482</v>
      </c>
      <c r="C480" s="377">
        <v>14.9</v>
      </c>
      <c r="D480" s="371">
        <v>21</v>
      </c>
      <c r="E480" s="371">
        <v>15</v>
      </c>
      <c r="F480" s="371">
        <v>0</v>
      </c>
      <c r="G480" s="1">
        <f t="shared" si="7"/>
        <v>1.7059046297032363</v>
      </c>
      <c r="H480" s="378">
        <v>103.68</v>
      </c>
      <c r="I480" s="1"/>
      <c r="K480" s="1">
        <v>77.5</v>
      </c>
    </row>
    <row r="481" spans="1:11" x14ac:dyDescent="0.3">
      <c r="A481" s="1" t="s">
        <v>1042</v>
      </c>
      <c r="B481" s="383">
        <v>42483</v>
      </c>
      <c r="C481" s="377">
        <v>15.8</v>
      </c>
      <c r="D481" s="371">
        <v>19</v>
      </c>
      <c r="E481" s="371">
        <v>10</v>
      </c>
      <c r="F481" s="371">
        <v>0</v>
      </c>
      <c r="G481" s="1">
        <f t="shared" si="7"/>
        <v>1.2283647027117881</v>
      </c>
      <c r="H481" s="378">
        <v>120.96</v>
      </c>
      <c r="I481" s="1"/>
      <c r="K481" s="1">
        <v>76</v>
      </c>
    </row>
    <row r="482" spans="1:11" x14ac:dyDescent="0.3">
      <c r="A482" s="1" t="s">
        <v>1042</v>
      </c>
      <c r="B482" s="383">
        <v>42484</v>
      </c>
      <c r="C482" s="377">
        <v>15.9</v>
      </c>
      <c r="D482" s="371">
        <v>18</v>
      </c>
      <c r="E482" s="371">
        <v>12</v>
      </c>
      <c r="F482" s="371">
        <v>0</v>
      </c>
      <c r="G482" s="1">
        <f t="shared" si="7"/>
        <v>1.4030231277532583</v>
      </c>
      <c r="H482" s="378">
        <v>172.8</v>
      </c>
      <c r="I482" s="1"/>
      <c r="K482" s="1">
        <v>72.5</v>
      </c>
    </row>
    <row r="483" spans="1:11" x14ac:dyDescent="0.3">
      <c r="A483" s="1" t="s">
        <v>1042</v>
      </c>
      <c r="B483" s="383">
        <v>42485</v>
      </c>
      <c r="C483" s="377">
        <v>24.5</v>
      </c>
      <c r="D483" s="371">
        <v>17</v>
      </c>
      <c r="E483" s="371">
        <v>8.5</v>
      </c>
      <c r="F483" s="371">
        <v>0</v>
      </c>
      <c r="G483" s="1">
        <f t="shared" si="7"/>
        <v>1.110216300480029</v>
      </c>
      <c r="H483" s="378">
        <v>172.8</v>
      </c>
      <c r="I483" s="1"/>
      <c r="K483" s="1">
        <v>67.5</v>
      </c>
    </row>
    <row r="484" spans="1:11" x14ac:dyDescent="0.3">
      <c r="A484" s="1" t="s">
        <v>1042</v>
      </c>
      <c r="B484" s="383">
        <v>42486</v>
      </c>
      <c r="C484" s="377">
        <v>17.2</v>
      </c>
      <c r="D484" s="371">
        <v>18</v>
      </c>
      <c r="E484" s="371">
        <v>6.5</v>
      </c>
      <c r="F484" s="371">
        <v>0</v>
      </c>
      <c r="G484" s="1">
        <f t="shared" si="7"/>
        <v>0.96829408068935052</v>
      </c>
      <c r="H484" s="378">
        <v>95.04000000000002</v>
      </c>
      <c r="I484" s="1"/>
      <c r="K484" s="1">
        <v>71</v>
      </c>
    </row>
    <row r="485" spans="1:11" x14ac:dyDescent="0.3">
      <c r="A485" s="1" t="s">
        <v>1042</v>
      </c>
      <c r="B485" s="383">
        <v>42487</v>
      </c>
      <c r="C485" s="377">
        <v>23.6</v>
      </c>
      <c r="D485" s="371">
        <v>20.5</v>
      </c>
      <c r="E485" s="371">
        <v>5.5</v>
      </c>
      <c r="F485" s="371">
        <v>0</v>
      </c>
      <c r="G485" s="1">
        <f t="shared" si="7"/>
        <v>0.90352494025987484</v>
      </c>
      <c r="H485" s="378">
        <v>86.4</v>
      </c>
      <c r="I485" s="1"/>
      <c r="K485" s="1">
        <v>71.5</v>
      </c>
    </row>
    <row r="486" spans="1:11" x14ac:dyDescent="0.3">
      <c r="A486" s="1" t="s">
        <v>1042</v>
      </c>
      <c r="B486" s="383">
        <v>42488</v>
      </c>
      <c r="C486" s="377">
        <v>13.3</v>
      </c>
      <c r="D486" s="371">
        <v>25</v>
      </c>
      <c r="E486" s="371">
        <v>9.5</v>
      </c>
      <c r="F486" s="371">
        <v>0</v>
      </c>
      <c r="G486" s="1">
        <f t="shared" si="7"/>
        <v>1.1878093448750482</v>
      </c>
      <c r="H486" s="378">
        <v>86.4</v>
      </c>
      <c r="I486" s="1"/>
      <c r="K486" s="1">
        <v>60</v>
      </c>
    </row>
    <row r="487" spans="1:11" x14ac:dyDescent="0.3">
      <c r="A487" s="1" t="s">
        <v>1042</v>
      </c>
      <c r="B487" s="383">
        <v>42489</v>
      </c>
      <c r="C487" s="377">
        <v>26.1</v>
      </c>
      <c r="D487" s="371">
        <v>20</v>
      </c>
      <c r="E487" s="371">
        <v>7</v>
      </c>
      <c r="F487" s="371">
        <v>0</v>
      </c>
      <c r="G487" s="1">
        <f t="shared" si="7"/>
        <v>1.0021864739217894</v>
      </c>
      <c r="H487" s="378">
        <v>120.96</v>
      </c>
      <c r="I487" s="1"/>
      <c r="K487" s="1">
        <v>67.5</v>
      </c>
    </row>
    <row r="488" spans="1:11" x14ac:dyDescent="0.3">
      <c r="A488" s="1" t="s">
        <v>1042</v>
      </c>
      <c r="B488" s="383">
        <v>42490</v>
      </c>
      <c r="C488" s="377">
        <v>10.199999999999999</v>
      </c>
      <c r="D488" s="371">
        <v>20</v>
      </c>
      <c r="E488" s="371">
        <v>9</v>
      </c>
      <c r="F488" s="371">
        <v>4.2</v>
      </c>
      <c r="G488" s="1">
        <f t="shared" si="7"/>
        <v>1.148436398239401</v>
      </c>
      <c r="H488" s="378">
        <v>95.04000000000002</v>
      </c>
      <c r="I488" s="1"/>
      <c r="K488" s="1">
        <v>77.5</v>
      </c>
    </row>
    <row r="489" spans="1:11" x14ac:dyDescent="0.3">
      <c r="A489" s="1" t="s">
        <v>1042</v>
      </c>
      <c r="B489" s="383">
        <v>42491</v>
      </c>
      <c r="C489" s="377">
        <v>15.4</v>
      </c>
      <c r="D489" s="371">
        <v>16</v>
      </c>
      <c r="E489" s="371">
        <v>8</v>
      </c>
      <c r="F489" s="371">
        <v>0.2</v>
      </c>
      <c r="G489" s="1">
        <f t="shared" si="7"/>
        <v>1.0731200926872433</v>
      </c>
      <c r="H489" s="378">
        <v>120.96</v>
      </c>
      <c r="I489" s="1"/>
      <c r="K489" s="1">
        <v>74.5</v>
      </c>
    </row>
    <row r="490" spans="1:11" x14ac:dyDescent="0.3">
      <c r="A490" s="1" t="s">
        <v>1042</v>
      </c>
      <c r="B490" s="383">
        <v>42492</v>
      </c>
      <c r="C490" s="377">
        <v>15.3</v>
      </c>
      <c r="D490" s="371">
        <v>18</v>
      </c>
      <c r="E490" s="371">
        <v>6</v>
      </c>
      <c r="F490" s="371">
        <v>0.4</v>
      </c>
      <c r="G490" s="1">
        <f t="shared" si="7"/>
        <v>0.93541559507788385</v>
      </c>
      <c r="H490" s="378">
        <v>103.68</v>
      </c>
      <c r="I490" s="1"/>
      <c r="K490" s="1">
        <v>75</v>
      </c>
    </row>
    <row r="491" spans="1:11" x14ac:dyDescent="0.3">
      <c r="A491" s="1" t="s">
        <v>1042</v>
      </c>
      <c r="B491" s="383">
        <v>42493</v>
      </c>
      <c r="C491" s="377">
        <v>26.9</v>
      </c>
      <c r="D491" s="371">
        <v>21</v>
      </c>
      <c r="E491" s="371">
        <v>5</v>
      </c>
      <c r="F491" s="371">
        <v>0.2</v>
      </c>
      <c r="G491" s="1">
        <f t="shared" si="7"/>
        <v>0.87259658934786222</v>
      </c>
      <c r="H491" s="378">
        <v>103.68</v>
      </c>
      <c r="I491" s="1"/>
      <c r="K491" s="1">
        <v>73</v>
      </c>
    </row>
    <row r="492" spans="1:11" x14ac:dyDescent="0.3">
      <c r="A492" s="1" t="s">
        <v>1042</v>
      </c>
      <c r="B492" s="383">
        <v>42494</v>
      </c>
      <c r="C492" s="377">
        <v>27</v>
      </c>
      <c r="D492" s="371">
        <v>21.5</v>
      </c>
      <c r="E492" s="371">
        <v>10</v>
      </c>
      <c r="F492" s="371">
        <v>0</v>
      </c>
      <c r="G492" s="1">
        <f t="shared" si="7"/>
        <v>1.2283647027117881</v>
      </c>
      <c r="H492" s="378">
        <v>120.96</v>
      </c>
      <c r="I492" s="1"/>
      <c r="K492" s="1">
        <v>70</v>
      </c>
    </row>
    <row r="493" spans="1:11" x14ac:dyDescent="0.3">
      <c r="A493" s="1" t="s">
        <v>1042</v>
      </c>
      <c r="B493" s="383">
        <v>42495</v>
      </c>
      <c r="C493" s="377">
        <v>26</v>
      </c>
      <c r="D493" s="371">
        <v>24</v>
      </c>
      <c r="E493" s="371">
        <v>9.5</v>
      </c>
      <c r="F493" s="371">
        <v>0</v>
      </c>
      <c r="G493" s="1">
        <f t="shared" si="7"/>
        <v>1.1878093448750482</v>
      </c>
      <c r="H493" s="378">
        <v>112.32</v>
      </c>
      <c r="I493" s="1"/>
      <c r="K493" s="1">
        <v>64</v>
      </c>
    </row>
    <row r="494" spans="1:11" x14ac:dyDescent="0.3">
      <c r="A494" s="1" t="s">
        <v>1042</v>
      </c>
      <c r="B494" s="383">
        <v>42496</v>
      </c>
      <c r="C494" s="377">
        <v>26.2</v>
      </c>
      <c r="D494" s="371">
        <v>26</v>
      </c>
      <c r="E494" s="371">
        <v>11</v>
      </c>
      <c r="F494" s="371">
        <v>0</v>
      </c>
      <c r="G494" s="1">
        <f t="shared" si="7"/>
        <v>1.313143973467028</v>
      </c>
      <c r="H494" s="378">
        <v>155.52000000000001</v>
      </c>
      <c r="I494" s="1"/>
      <c r="K494" s="1">
        <v>48.5</v>
      </c>
    </row>
    <row r="495" spans="1:11" x14ac:dyDescent="0.3">
      <c r="A495" s="1" t="s">
        <v>1042</v>
      </c>
      <c r="B495" s="383">
        <v>42497</v>
      </c>
      <c r="C495" s="377">
        <v>9.6999999999999993</v>
      </c>
      <c r="D495" s="371">
        <v>19</v>
      </c>
      <c r="E495" s="371">
        <v>14</v>
      </c>
      <c r="F495" s="371">
        <v>7.2</v>
      </c>
      <c r="G495" s="1">
        <f t="shared" si="7"/>
        <v>1.5991283056791965</v>
      </c>
      <c r="H495" s="378">
        <v>181.44</v>
      </c>
      <c r="I495" s="1"/>
      <c r="K495" s="1">
        <v>78</v>
      </c>
    </row>
    <row r="496" spans="1:11" x14ac:dyDescent="0.3">
      <c r="A496" s="1" t="s">
        <v>1042</v>
      </c>
      <c r="B496" s="383">
        <v>42498</v>
      </c>
      <c r="C496" s="377">
        <v>14.7</v>
      </c>
      <c r="D496" s="371">
        <v>22</v>
      </c>
      <c r="E496" s="371">
        <v>13.5</v>
      </c>
      <c r="F496" s="371">
        <v>4</v>
      </c>
      <c r="G496" s="1">
        <f t="shared" si="7"/>
        <v>1.5479739445616383</v>
      </c>
      <c r="H496" s="378">
        <v>138.24</v>
      </c>
      <c r="I496" s="1"/>
      <c r="K496" s="1">
        <v>78</v>
      </c>
    </row>
    <row r="497" spans="1:11" x14ac:dyDescent="0.3">
      <c r="A497" s="1" t="s">
        <v>1042</v>
      </c>
      <c r="B497" s="383">
        <v>42499</v>
      </c>
      <c r="C497" s="377">
        <v>18.7</v>
      </c>
      <c r="D497" s="371">
        <v>23.5</v>
      </c>
      <c r="E497" s="371">
        <v>17</v>
      </c>
      <c r="F497" s="371">
        <v>0.2</v>
      </c>
      <c r="G497" s="1">
        <f t="shared" ref="G497:G560" si="8">0.611*EXP((17.27*E497)/(E497+237.3))</f>
        <v>1.9383638408527206</v>
      </c>
      <c r="H497" s="378">
        <v>250.56</v>
      </c>
      <c r="I497" s="1"/>
      <c r="K497" s="1">
        <v>71</v>
      </c>
    </row>
    <row r="498" spans="1:11" x14ac:dyDescent="0.3">
      <c r="A498" s="1" t="s">
        <v>1042</v>
      </c>
      <c r="B498" s="383">
        <v>42500</v>
      </c>
      <c r="C498" s="377">
        <v>19.8</v>
      </c>
      <c r="D498" s="371">
        <v>26.5</v>
      </c>
      <c r="E498" s="371">
        <v>15.5</v>
      </c>
      <c r="F498" s="371">
        <v>0</v>
      </c>
      <c r="G498" s="1">
        <f t="shared" si="8"/>
        <v>1.7615995264429876</v>
      </c>
      <c r="H498" s="378">
        <v>216</v>
      </c>
      <c r="I498" s="1"/>
      <c r="K498" s="1">
        <v>71.5</v>
      </c>
    </row>
    <row r="499" spans="1:11" x14ac:dyDescent="0.3">
      <c r="A499" s="1" t="s">
        <v>1042</v>
      </c>
      <c r="B499" s="383">
        <v>42501</v>
      </c>
      <c r="C499" s="377">
        <v>9.6999999999999993</v>
      </c>
      <c r="D499" s="371">
        <v>19</v>
      </c>
      <c r="E499" s="371">
        <v>16</v>
      </c>
      <c r="F499" s="371">
        <v>6</v>
      </c>
      <c r="G499" s="1">
        <f t="shared" si="8"/>
        <v>1.8188820592283421</v>
      </c>
      <c r="H499" s="378">
        <v>146.88</v>
      </c>
      <c r="I499" s="1"/>
      <c r="K499" s="1">
        <v>89</v>
      </c>
    </row>
    <row r="500" spans="1:11" x14ac:dyDescent="0.3">
      <c r="A500" s="1" t="s">
        <v>1042</v>
      </c>
      <c r="B500" s="383">
        <v>42502</v>
      </c>
      <c r="C500" s="377">
        <v>16.899999999999999</v>
      </c>
      <c r="D500" s="371">
        <v>20</v>
      </c>
      <c r="E500" s="371">
        <v>15</v>
      </c>
      <c r="F500" s="371">
        <v>0</v>
      </c>
      <c r="G500" s="1">
        <f t="shared" si="8"/>
        <v>1.7059046297032363</v>
      </c>
      <c r="H500" s="378">
        <v>164.16</v>
      </c>
      <c r="I500" s="1"/>
      <c r="K500" s="1">
        <v>77.5</v>
      </c>
    </row>
    <row r="501" spans="1:11" x14ac:dyDescent="0.3">
      <c r="A501" s="1" t="s">
        <v>1042</v>
      </c>
      <c r="B501" s="383">
        <v>42503</v>
      </c>
      <c r="C501" s="377">
        <v>18</v>
      </c>
      <c r="D501" s="371">
        <v>20</v>
      </c>
      <c r="E501" s="371">
        <v>15</v>
      </c>
      <c r="F501" s="371">
        <v>0</v>
      </c>
      <c r="G501" s="1">
        <f t="shared" si="8"/>
        <v>1.7059046297032363</v>
      </c>
      <c r="H501" s="378">
        <v>216</v>
      </c>
      <c r="I501" s="1"/>
      <c r="K501" s="1">
        <v>81</v>
      </c>
    </row>
    <row r="502" spans="1:11" x14ac:dyDescent="0.3">
      <c r="A502" s="1" t="s">
        <v>1042</v>
      </c>
      <c r="B502" s="383">
        <v>42504</v>
      </c>
      <c r="C502" s="377">
        <v>9.9</v>
      </c>
      <c r="D502" s="371">
        <v>18.5</v>
      </c>
      <c r="E502" s="371">
        <v>13.5</v>
      </c>
      <c r="F502" s="371">
        <v>5.2</v>
      </c>
      <c r="G502" s="1">
        <f t="shared" si="8"/>
        <v>1.5479739445616383</v>
      </c>
      <c r="H502" s="378">
        <v>164.16</v>
      </c>
      <c r="I502" s="1"/>
      <c r="K502" s="1">
        <v>81.5</v>
      </c>
    </row>
    <row r="503" spans="1:11" x14ac:dyDescent="0.3">
      <c r="A503" s="1" t="s">
        <v>1042</v>
      </c>
      <c r="B503" s="383">
        <v>42505</v>
      </c>
      <c r="C503" s="377">
        <v>28.3</v>
      </c>
      <c r="D503" s="371">
        <v>20</v>
      </c>
      <c r="E503" s="371">
        <v>12</v>
      </c>
      <c r="F503" s="371">
        <v>0</v>
      </c>
      <c r="G503" s="1">
        <f t="shared" si="8"/>
        <v>1.4030231277532583</v>
      </c>
      <c r="H503" s="378">
        <v>164.16</v>
      </c>
      <c r="I503" s="1"/>
      <c r="K503" s="1">
        <v>74.5</v>
      </c>
    </row>
    <row r="504" spans="1:11" x14ac:dyDescent="0.3">
      <c r="A504" s="1" t="s">
        <v>1042</v>
      </c>
      <c r="B504" s="383">
        <v>42506</v>
      </c>
      <c r="C504" s="377">
        <v>28.7</v>
      </c>
      <c r="D504" s="371">
        <v>20</v>
      </c>
      <c r="E504" s="371">
        <v>10</v>
      </c>
      <c r="F504" s="371">
        <v>0</v>
      </c>
      <c r="G504" s="1">
        <f t="shared" si="8"/>
        <v>1.2283647027117881</v>
      </c>
      <c r="H504" s="378">
        <v>120.96</v>
      </c>
      <c r="I504" s="1"/>
      <c r="K504" s="1">
        <v>72</v>
      </c>
    </row>
    <row r="505" spans="1:11" x14ac:dyDescent="0.3">
      <c r="A505" s="1" t="s">
        <v>1042</v>
      </c>
      <c r="B505" s="383">
        <v>42507</v>
      </c>
      <c r="C505" s="377">
        <v>27.9</v>
      </c>
      <c r="D505" s="371">
        <v>21.5</v>
      </c>
      <c r="E505" s="371">
        <v>9</v>
      </c>
      <c r="F505" s="371">
        <v>0</v>
      </c>
      <c r="G505" s="1">
        <f t="shared" si="8"/>
        <v>1.148436398239401</v>
      </c>
      <c r="H505" s="378">
        <v>112.32</v>
      </c>
      <c r="I505" s="1"/>
      <c r="K505" s="1">
        <v>67</v>
      </c>
    </row>
    <row r="506" spans="1:11" x14ac:dyDescent="0.3">
      <c r="A506" s="1" t="s">
        <v>1042</v>
      </c>
      <c r="B506" s="383">
        <v>42508</v>
      </c>
      <c r="C506" s="377">
        <v>26.4</v>
      </c>
      <c r="D506" s="371">
        <v>21.5</v>
      </c>
      <c r="E506" s="371">
        <v>7</v>
      </c>
      <c r="F506" s="371">
        <v>0</v>
      </c>
      <c r="G506" s="1">
        <f t="shared" si="8"/>
        <v>1.0021864739217894</v>
      </c>
      <c r="H506" s="378">
        <v>103.68</v>
      </c>
      <c r="I506" s="1"/>
      <c r="K506" s="1">
        <v>64.5</v>
      </c>
    </row>
    <row r="507" spans="1:11" x14ac:dyDescent="0.3">
      <c r="A507" s="1" t="s">
        <v>1042</v>
      </c>
      <c r="B507" s="383">
        <v>42509</v>
      </c>
      <c r="C507" s="377">
        <v>22.3</v>
      </c>
      <c r="D507" s="371">
        <v>21</v>
      </c>
      <c r="E507" s="371">
        <v>8</v>
      </c>
      <c r="F507" s="371">
        <v>0</v>
      </c>
      <c r="G507" s="1">
        <f t="shared" si="8"/>
        <v>1.0731200926872433</v>
      </c>
      <c r="H507" s="378">
        <v>95.04000000000002</v>
      </c>
      <c r="I507" s="1"/>
      <c r="K507" s="1">
        <v>73</v>
      </c>
    </row>
    <row r="508" spans="1:11" x14ac:dyDescent="0.3">
      <c r="A508" s="1" t="s">
        <v>1042</v>
      </c>
      <c r="B508" s="383">
        <v>42510</v>
      </c>
      <c r="C508" s="377">
        <v>25</v>
      </c>
      <c r="D508" s="371">
        <v>21.5</v>
      </c>
      <c r="E508" s="371">
        <v>11.5</v>
      </c>
      <c r="F508" s="371">
        <v>0</v>
      </c>
      <c r="G508" s="1">
        <f t="shared" si="8"/>
        <v>1.3574301110209714</v>
      </c>
      <c r="H508" s="378">
        <v>138.24</v>
      </c>
      <c r="I508" s="1"/>
      <c r="K508" s="1">
        <v>72.5</v>
      </c>
    </row>
    <row r="509" spans="1:11" x14ac:dyDescent="0.3">
      <c r="A509" s="1" t="s">
        <v>1042</v>
      </c>
      <c r="B509" s="383">
        <v>42511</v>
      </c>
      <c r="C509" s="377">
        <v>29.3</v>
      </c>
      <c r="D509" s="371">
        <v>23.5</v>
      </c>
      <c r="E509" s="371">
        <v>8</v>
      </c>
      <c r="F509" s="371">
        <v>0</v>
      </c>
      <c r="G509" s="1">
        <f t="shared" si="8"/>
        <v>1.0731200926872433</v>
      </c>
      <c r="H509" s="378">
        <v>129.6</v>
      </c>
      <c r="I509" s="1"/>
      <c r="K509" s="1">
        <v>66.5</v>
      </c>
    </row>
    <row r="510" spans="1:11" x14ac:dyDescent="0.3">
      <c r="A510" s="1" t="s">
        <v>1042</v>
      </c>
      <c r="B510" s="383">
        <v>42512</v>
      </c>
      <c r="C510" s="377">
        <v>29.2</v>
      </c>
      <c r="D510" s="371">
        <v>29.5</v>
      </c>
      <c r="E510" s="371">
        <v>12.5</v>
      </c>
      <c r="F510" s="371">
        <v>0</v>
      </c>
      <c r="G510" s="1">
        <f t="shared" si="8"/>
        <v>1.4499557420926388</v>
      </c>
      <c r="H510" s="378">
        <v>129.6</v>
      </c>
      <c r="I510" s="1"/>
      <c r="K510" s="1">
        <v>56.5</v>
      </c>
    </row>
    <row r="511" spans="1:11" x14ac:dyDescent="0.3">
      <c r="A511" s="1" t="s">
        <v>1042</v>
      </c>
      <c r="B511" s="383">
        <v>42513</v>
      </c>
      <c r="C511" s="377">
        <v>29.1</v>
      </c>
      <c r="D511" s="371">
        <v>20</v>
      </c>
      <c r="E511" s="371">
        <v>14</v>
      </c>
      <c r="F511" s="371">
        <v>0</v>
      </c>
      <c r="G511" s="1">
        <f t="shared" si="8"/>
        <v>1.5991283056791965</v>
      </c>
      <c r="H511" s="378">
        <v>120.96</v>
      </c>
      <c r="I511" s="1"/>
      <c r="K511" s="1">
        <v>72</v>
      </c>
    </row>
    <row r="512" spans="1:11" x14ac:dyDescent="0.3">
      <c r="A512" s="1" t="s">
        <v>1042</v>
      </c>
      <c r="B512" s="383">
        <v>42514</v>
      </c>
      <c r="C512" s="377">
        <v>26.8</v>
      </c>
      <c r="D512" s="371">
        <v>21.5</v>
      </c>
      <c r="E512" s="371">
        <v>12</v>
      </c>
      <c r="F512" s="371">
        <v>0</v>
      </c>
      <c r="G512" s="1">
        <f t="shared" si="8"/>
        <v>1.4030231277532583</v>
      </c>
      <c r="H512" s="378">
        <v>120.96</v>
      </c>
      <c r="I512" s="1"/>
      <c r="K512" s="1">
        <v>67</v>
      </c>
    </row>
    <row r="513" spans="1:11" x14ac:dyDescent="0.3">
      <c r="A513" s="1" t="s">
        <v>1042</v>
      </c>
      <c r="B513" s="383">
        <v>42515</v>
      </c>
      <c r="C513" s="377">
        <v>27.7</v>
      </c>
      <c r="D513" s="371">
        <v>31.5</v>
      </c>
      <c r="E513" s="371">
        <v>12</v>
      </c>
      <c r="F513" s="371">
        <v>0</v>
      </c>
      <c r="G513" s="1">
        <f t="shared" si="8"/>
        <v>1.4030231277532583</v>
      </c>
      <c r="H513" s="378">
        <v>120.96</v>
      </c>
      <c r="I513" s="1"/>
      <c r="K513" s="1">
        <v>54.5</v>
      </c>
    </row>
    <row r="514" spans="1:11" x14ac:dyDescent="0.3">
      <c r="A514" s="1" t="s">
        <v>1042</v>
      </c>
      <c r="B514" s="383">
        <v>42516</v>
      </c>
      <c r="C514" s="377">
        <v>25.7</v>
      </c>
      <c r="D514" s="371">
        <v>33.5</v>
      </c>
      <c r="E514" s="371">
        <v>16</v>
      </c>
      <c r="F514" s="371">
        <v>0</v>
      </c>
      <c r="G514" s="1">
        <f t="shared" si="8"/>
        <v>1.8188820592283421</v>
      </c>
      <c r="H514" s="378">
        <v>198.72</v>
      </c>
      <c r="I514" s="1"/>
      <c r="K514" s="1">
        <v>56</v>
      </c>
    </row>
    <row r="515" spans="1:11" x14ac:dyDescent="0.3">
      <c r="A515" s="1" t="s">
        <v>1042</v>
      </c>
      <c r="B515" s="383">
        <v>42517</v>
      </c>
      <c r="C515" s="377">
        <v>23.3</v>
      </c>
      <c r="D515" s="371">
        <v>26</v>
      </c>
      <c r="E515" s="371">
        <v>18</v>
      </c>
      <c r="F515" s="371">
        <v>0</v>
      </c>
      <c r="G515" s="1">
        <f t="shared" si="8"/>
        <v>2.0646650340955413</v>
      </c>
      <c r="H515" s="378">
        <v>138.24</v>
      </c>
      <c r="I515" s="1"/>
      <c r="K515" s="1">
        <v>75</v>
      </c>
    </row>
    <row r="516" spans="1:11" x14ac:dyDescent="0.3">
      <c r="A516" s="1" t="s">
        <v>1042</v>
      </c>
      <c r="B516" s="383">
        <v>42518</v>
      </c>
      <c r="C516" s="377">
        <v>14.9</v>
      </c>
      <c r="D516" s="371">
        <v>25</v>
      </c>
      <c r="E516" s="371">
        <v>18</v>
      </c>
      <c r="F516" s="371">
        <v>0.4</v>
      </c>
      <c r="G516" s="1">
        <f t="shared" si="8"/>
        <v>2.0646650340955413</v>
      </c>
      <c r="H516" s="378">
        <v>112.32</v>
      </c>
      <c r="I516" s="1"/>
      <c r="K516" s="1">
        <v>76.5</v>
      </c>
    </row>
    <row r="517" spans="1:11" x14ac:dyDescent="0.3">
      <c r="A517" s="1" t="s">
        <v>1042</v>
      </c>
      <c r="B517" s="383">
        <v>42519</v>
      </c>
      <c r="C517" s="377">
        <v>17.399999999999999</v>
      </c>
      <c r="D517" s="371">
        <v>23.5</v>
      </c>
      <c r="E517" s="371">
        <v>15</v>
      </c>
      <c r="F517" s="371">
        <v>0</v>
      </c>
      <c r="G517" s="1">
        <f t="shared" si="8"/>
        <v>1.7059046297032363</v>
      </c>
      <c r="H517" s="378">
        <v>138.24</v>
      </c>
      <c r="I517" s="1"/>
      <c r="K517" s="1">
        <v>78.5</v>
      </c>
    </row>
    <row r="518" spans="1:11" x14ac:dyDescent="0.3">
      <c r="A518" s="1" t="s">
        <v>1042</v>
      </c>
      <c r="B518" s="383">
        <v>42520</v>
      </c>
      <c r="C518" s="377">
        <v>27.1</v>
      </c>
      <c r="D518" s="371">
        <v>24</v>
      </c>
      <c r="E518" s="371">
        <v>14</v>
      </c>
      <c r="F518" s="371">
        <v>0.2</v>
      </c>
      <c r="G518" s="1">
        <f t="shared" si="8"/>
        <v>1.5991283056791965</v>
      </c>
      <c r="H518" s="378">
        <v>120.96</v>
      </c>
      <c r="I518" s="1"/>
      <c r="K518" s="1">
        <v>72</v>
      </c>
    </row>
    <row r="519" spans="1:11" x14ac:dyDescent="0.3">
      <c r="A519" s="1" t="s">
        <v>1042</v>
      </c>
      <c r="B519" s="383">
        <v>42521</v>
      </c>
      <c r="C519" s="377">
        <v>26.5</v>
      </c>
      <c r="D519" s="371">
        <v>24.5</v>
      </c>
      <c r="E519" s="371">
        <v>11</v>
      </c>
      <c r="F519" s="371">
        <v>0</v>
      </c>
      <c r="G519" s="1">
        <f t="shared" si="8"/>
        <v>1.313143973467028</v>
      </c>
      <c r="H519" s="378">
        <v>103.68</v>
      </c>
      <c r="I519" s="1"/>
      <c r="K519" s="1">
        <v>71</v>
      </c>
    </row>
    <row r="520" spans="1:11" x14ac:dyDescent="0.3">
      <c r="A520" s="1" t="s">
        <v>1042</v>
      </c>
      <c r="B520" s="383">
        <v>42522</v>
      </c>
      <c r="C520" s="377">
        <v>22.2</v>
      </c>
      <c r="D520" s="371">
        <v>23.5</v>
      </c>
      <c r="E520" s="371">
        <v>11.5</v>
      </c>
      <c r="F520" s="371">
        <v>0</v>
      </c>
      <c r="G520" s="1">
        <f t="shared" si="8"/>
        <v>1.3574301110209714</v>
      </c>
      <c r="H520" s="378">
        <v>77.760000000000005</v>
      </c>
      <c r="I520" s="1"/>
      <c r="K520" s="1">
        <v>68.5</v>
      </c>
    </row>
    <row r="521" spans="1:11" x14ac:dyDescent="0.3">
      <c r="A521" s="1" t="s">
        <v>1042</v>
      </c>
      <c r="B521" s="383">
        <v>42523</v>
      </c>
      <c r="C521" s="377">
        <v>29.1</v>
      </c>
      <c r="D521" s="371">
        <v>23</v>
      </c>
      <c r="E521" s="371">
        <v>12</v>
      </c>
      <c r="F521" s="371">
        <v>0</v>
      </c>
      <c r="G521" s="1">
        <f t="shared" si="8"/>
        <v>1.4030231277532583</v>
      </c>
      <c r="H521" s="378">
        <v>86.4</v>
      </c>
      <c r="I521" s="1"/>
      <c r="K521" s="1">
        <v>71</v>
      </c>
    </row>
    <row r="522" spans="1:11" x14ac:dyDescent="0.3">
      <c r="A522" s="1" t="s">
        <v>1042</v>
      </c>
      <c r="B522" s="383">
        <v>42524</v>
      </c>
      <c r="C522" s="377">
        <v>29.4</v>
      </c>
      <c r="D522" s="371">
        <v>24</v>
      </c>
      <c r="E522" s="371">
        <v>12</v>
      </c>
      <c r="F522" s="371">
        <v>0</v>
      </c>
      <c r="G522" s="1">
        <f t="shared" si="8"/>
        <v>1.4030231277532583</v>
      </c>
      <c r="H522" s="378">
        <v>103.68</v>
      </c>
      <c r="I522" s="1"/>
      <c r="K522" s="1">
        <v>69</v>
      </c>
    </row>
    <row r="523" spans="1:11" x14ac:dyDescent="0.3">
      <c r="A523" s="1" t="s">
        <v>1042</v>
      </c>
      <c r="B523" s="383">
        <v>42525</v>
      </c>
      <c r="C523" s="377">
        <v>27.9</v>
      </c>
      <c r="D523" s="371">
        <v>28</v>
      </c>
      <c r="E523" s="371">
        <v>13.5</v>
      </c>
      <c r="F523" s="371">
        <v>0</v>
      </c>
      <c r="G523" s="1">
        <f t="shared" si="8"/>
        <v>1.5479739445616383</v>
      </c>
      <c r="H523" s="378">
        <v>95.04000000000002</v>
      </c>
      <c r="I523" s="1"/>
      <c r="K523" s="1">
        <v>63.5</v>
      </c>
    </row>
    <row r="524" spans="1:11" x14ac:dyDescent="0.3">
      <c r="A524" s="1" t="s">
        <v>1042</v>
      </c>
      <c r="B524" s="383">
        <v>42526</v>
      </c>
      <c r="C524" s="377">
        <v>26.6</v>
      </c>
      <c r="D524" s="371">
        <v>25.5</v>
      </c>
      <c r="E524" s="371">
        <v>15</v>
      </c>
      <c r="F524" s="371">
        <v>0</v>
      </c>
      <c r="G524" s="1">
        <f t="shared" si="8"/>
        <v>1.7059046297032363</v>
      </c>
      <c r="H524" s="378">
        <v>112.32</v>
      </c>
      <c r="I524" s="1"/>
      <c r="K524" s="1">
        <v>75.5</v>
      </c>
    </row>
    <row r="525" spans="1:11" x14ac:dyDescent="0.3">
      <c r="A525" s="1" t="s">
        <v>1042</v>
      </c>
      <c r="B525" s="383">
        <v>42527</v>
      </c>
      <c r="C525" s="377">
        <v>29.5</v>
      </c>
      <c r="D525" s="371">
        <v>28</v>
      </c>
      <c r="E525" s="371">
        <v>16</v>
      </c>
      <c r="F525" s="371">
        <v>0</v>
      </c>
      <c r="G525" s="1">
        <f t="shared" si="8"/>
        <v>1.8188820592283421</v>
      </c>
      <c r="H525" s="378">
        <v>103.68</v>
      </c>
      <c r="I525" s="1"/>
      <c r="K525" s="1">
        <v>68</v>
      </c>
    </row>
    <row r="526" spans="1:11" x14ac:dyDescent="0.3">
      <c r="A526" s="1" t="s">
        <v>1042</v>
      </c>
      <c r="B526" s="383">
        <v>42528</v>
      </c>
      <c r="C526" s="377">
        <v>28.7</v>
      </c>
      <c r="D526" s="371">
        <v>28</v>
      </c>
      <c r="E526" s="371">
        <v>13.5</v>
      </c>
      <c r="F526" s="371">
        <v>0</v>
      </c>
      <c r="G526" s="1">
        <f t="shared" si="8"/>
        <v>1.5479739445616383</v>
      </c>
      <c r="H526" s="378">
        <v>112.32</v>
      </c>
      <c r="I526" s="1"/>
      <c r="K526" s="1">
        <v>64.5</v>
      </c>
    </row>
    <row r="527" spans="1:11" x14ac:dyDescent="0.3">
      <c r="A527" s="1" t="s">
        <v>1042</v>
      </c>
      <c r="B527" s="383">
        <v>42529</v>
      </c>
      <c r="C527" s="377">
        <v>27.8</v>
      </c>
      <c r="D527" s="371">
        <v>26</v>
      </c>
      <c r="E527" s="371">
        <v>13.5</v>
      </c>
      <c r="F527" s="371">
        <v>0</v>
      </c>
      <c r="G527" s="1">
        <f t="shared" si="8"/>
        <v>1.5479739445616383</v>
      </c>
      <c r="H527" s="378">
        <v>112.32</v>
      </c>
      <c r="I527" s="1"/>
      <c r="K527" s="1">
        <v>72</v>
      </c>
    </row>
    <row r="528" spans="1:11" x14ac:dyDescent="0.3">
      <c r="A528" s="1" t="s">
        <v>1042</v>
      </c>
      <c r="B528" s="383">
        <v>42530</v>
      </c>
      <c r="C528" s="377">
        <v>24.4</v>
      </c>
      <c r="D528" s="371">
        <v>26</v>
      </c>
      <c r="E528" s="371">
        <v>16</v>
      </c>
      <c r="F528" s="371">
        <v>0</v>
      </c>
      <c r="G528" s="1">
        <f t="shared" si="8"/>
        <v>1.8188820592283421</v>
      </c>
      <c r="H528" s="378">
        <v>112.32</v>
      </c>
      <c r="I528" s="1"/>
      <c r="K528" s="1">
        <v>73.5</v>
      </c>
    </row>
    <row r="529" spans="1:11" x14ac:dyDescent="0.3">
      <c r="A529" s="1" t="s">
        <v>1042</v>
      </c>
      <c r="B529" s="383">
        <v>42531</v>
      </c>
      <c r="C529" s="377">
        <v>28.1</v>
      </c>
      <c r="D529" s="371">
        <v>26</v>
      </c>
      <c r="E529" s="371">
        <v>14.5</v>
      </c>
      <c r="F529" s="371">
        <v>0</v>
      </c>
      <c r="G529" s="1">
        <f t="shared" si="8"/>
        <v>1.6517598297933815</v>
      </c>
      <c r="H529" s="378">
        <v>120.96</v>
      </c>
      <c r="I529" s="1"/>
      <c r="K529" s="1">
        <v>73.5</v>
      </c>
    </row>
    <row r="530" spans="1:11" x14ac:dyDescent="0.3">
      <c r="A530" s="1" t="s">
        <v>1042</v>
      </c>
      <c r="B530" s="383">
        <v>42532</v>
      </c>
      <c r="C530" s="377">
        <v>26.8</v>
      </c>
      <c r="D530" s="371">
        <v>29.5</v>
      </c>
      <c r="E530" s="371">
        <v>17</v>
      </c>
      <c r="F530" s="371">
        <v>0.2</v>
      </c>
      <c r="G530" s="1">
        <f t="shared" si="8"/>
        <v>1.9383638408527206</v>
      </c>
      <c r="H530" s="378">
        <v>95.04000000000002</v>
      </c>
      <c r="I530" s="1"/>
      <c r="K530" s="1">
        <v>64.5</v>
      </c>
    </row>
    <row r="531" spans="1:11" x14ac:dyDescent="0.3">
      <c r="A531" s="1" t="s">
        <v>1042</v>
      </c>
      <c r="B531" s="383">
        <v>42533</v>
      </c>
      <c r="C531" s="377">
        <v>22.9</v>
      </c>
      <c r="D531" s="371">
        <v>25</v>
      </c>
      <c r="E531" s="371">
        <v>15</v>
      </c>
      <c r="F531" s="371">
        <v>0</v>
      </c>
      <c r="G531" s="1">
        <f t="shared" si="8"/>
        <v>1.7059046297032363</v>
      </c>
      <c r="H531" s="378">
        <v>95.04000000000002</v>
      </c>
      <c r="I531" s="1"/>
      <c r="K531" s="1">
        <v>70.5</v>
      </c>
    </row>
    <row r="532" spans="1:11" x14ac:dyDescent="0.3">
      <c r="A532" s="1" t="s">
        <v>1042</v>
      </c>
      <c r="B532" s="383">
        <v>42534</v>
      </c>
      <c r="C532" s="377">
        <v>25.9</v>
      </c>
      <c r="D532" s="371">
        <v>25</v>
      </c>
      <c r="E532" s="371">
        <v>19.5</v>
      </c>
      <c r="F532" s="371">
        <v>0</v>
      </c>
      <c r="G532" s="1">
        <f t="shared" si="8"/>
        <v>2.2676223668943285</v>
      </c>
      <c r="H532" s="378">
        <v>120.96</v>
      </c>
      <c r="I532" s="1"/>
      <c r="K532" s="1">
        <v>76</v>
      </c>
    </row>
    <row r="533" spans="1:11" x14ac:dyDescent="0.3">
      <c r="A533" s="1" t="s">
        <v>1042</v>
      </c>
      <c r="B533" s="383">
        <v>42535</v>
      </c>
      <c r="C533" s="377">
        <v>27.7</v>
      </c>
      <c r="D533" s="371">
        <v>25</v>
      </c>
      <c r="E533" s="371">
        <v>17</v>
      </c>
      <c r="F533" s="371">
        <v>0</v>
      </c>
      <c r="G533" s="1">
        <f t="shared" si="8"/>
        <v>1.9383638408527206</v>
      </c>
      <c r="H533" s="378">
        <v>129.6</v>
      </c>
      <c r="I533" s="1"/>
      <c r="K533" s="1">
        <v>70</v>
      </c>
    </row>
    <row r="534" spans="1:11" x14ac:dyDescent="0.3">
      <c r="A534" s="1" t="s">
        <v>1042</v>
      </c>
      <c r="B534" s="383">
        <v>42536</v>
      </c>
      <c r="C534" s="377">
        <v>28.1</v>
      </c>
      <c r="D534" s="371">
        <v>34</v>
      </c>
      <c r="E534" s="371">
        <v>13</v>
      </c>
      <c r="F534" s="371">
        <v>0</v>
      </c>
      <c r="G534" s="1">
        <f t="shared" si="8"/>
        <v>1.498261331998219</v>
      </c>
      <c r="H534" s="378">
        <v>95.04000000000002</v>
      </c>
      <c r="I534" s="1"/>
      <c r="K534" s="1">
        <v>61</v>
      </c>
    </row>
    <row r="535" spans="1:11" x14ac:dyDescent="0.3">
      <c r="A535" s="1" t="s">
        <v>1042</v>
      </c>
      <c r="B535" s="383">
        <v>42537</v>
      </c>
      <c r="C535" s="377">
        <v>19.600000000000001</v>
      </c>
      <c r="D535" s="371">
        <v>26</v>
      </c>
      <c r="E535" s="371">
        <v>19</v>
      </c>
      <c r="F535" s="371">
        <v>0</v>
      </c>
      <c r="G535" s="1">
        <f t="shared" si="8"/>
        <v>2.1981128370891554</v>
      </c>
      <c r="H535" s="378">
        <v>138.24</v>
      </c>
      <c r="I535" s="1"/>
      <c r="K535" s="1">
        <v>80</v>
      </c>
    </row>
    <row r="536" spans="1:11" x14ac:dyDescent="0.3">
      <c r="A536" s="1" t="s">
        <v>1042</v>
      </c>
      <c r="B536" s="383">
        <v>42538</v>
      </c>
      <c r="C536" s="377">
        <v>16.399999999999999</v>
      </c>
      <c r="D536" s="371">
        <v>25.5</v>
      </c>
      <c r="E536" s="371">
        <v>15</v>
      </c>
      <c r="F536" s="371">
        <v>0</v>
      </c>
      <c r="G536" s="1">
        <f t="shared" si="8"/>
        <v>1.7059046297032363</v>
      </c>
      <c r="H536" s="378">
        <v>86.4</v>
      </c>
      <c r="I536" s="1"/>
      <c r="K536" s="1">
        <v>68.5</v>
      </c>
    </row>
    <row r="537" spans="1:11" x14ac:dyDescent="0.3">
      <c r="A537" s="1" t="s">
        <v>1042</v>
      </c>
      <c r="B537" s="383">
        <v>42539</v>
      </c>
      <c r="C537" s="377">
        <v>27.1</v>
      </c>
      <c r="D537" s="371">
        <v>27.5</v>
      </c>
      <c r="E537" s="371">
        <v>11.5</v>
      </c>
      <c r="F537" s="371">
        <v>0</v>
      </c>
      <c r="G537" s="1">
        <f t="shared" si="8"/>
        <v>1.3574301110209714</v>
      </c>
      <c r="H537" s="378">
        <v>95.04000000000002</v>
      </c>
      <c r="I537" s="1"/>
      <c r="K537" s="1">
        <v>65</v>
      </c>
    </row>
    <row r="538" spans="1:11" x14ac:dyDescent="0.3">
      <c r="A538" s="1" t="s">
        <v>1042</v>
      </c>
      <c r="B538" s="383">
        <v>42540</v>
      </c>
      <c r="C538" s="377">
        <v>13.2</v>
      </c>
      <c r="D538" s="371">
        <v>21</v>
      </c>
      <c r="E538" s="371">
        <v>16</v>
      </c>
      <c r="F538" s="371">
        <v>14</v>
      </c>
      <c r="G538" s="1">
        <f t="shared" si="8"/>
        <v>1.8188820592283421</v>
      </c>
      <c r="H538" s="378">
        <v>112.32</v>
      </c>
      <c r="I538" s="1"/>
      <c r="K538" s="1">
        <v>83</v>
      </c>
    </row>
    <row r="539" spans="1:11" x14ac:dyDescent="0.3">
      <c r="A539" s="1" t="s">
        <v>1042</v>
      </c>
      <c r="B539" s="383">
        <v>42541</v>
      </c>
      <c r="C539" s="377">
        <v>25.5</v>
      </c>
      <c r="D539" s="371">
        <v>25</v>
      </c>
      <c r="E539" s="371">
        <v>15.5</v>
      </c>
      <c r="F539" s="371">
        <v>0.4</v>
      </c>
      <c r="G539" s="1">
        <f t="shared" si="8"/>
        <v>1.7615995264429876</v>
      </c>
      <c r="H539" s="378">
        <v>103.68</v>
      </c>
      <c r="I539" s="1"/>
      <c r="K539" s="1">
        <v>74.5</v>
      </c>
    </row>
    <row r="540" spans="1:11" x14ac:dyDescent="0.3">
      <c r="A540" s="1" t="s">
        <v>1042</v>
      </c>
      <c r="B540" s="383">
        <v>42542</v>
      </c>
      <c r="C540" s="377">
        <v>25.8</v>
      </c>
      <c r="D540" s="371">
        <v>26</v>
      </c>
      <c r="E540" s="371">
        <v>15</v>
      </c>
      <c r="F540" s="371">
        <v>0</v>
      </c>
      <c r="G540" s="1">
        <f t="shared" si="8"/>
        <v>1.7059046297032363</v>
      </c>
      <c r="H540" s="378">
        <v>120.96</v>
      </c>
      <c r="I540" s="1"/>
      <c r="K540" s="1">
        <v>69</v>
      </c>
    </row>
    <row r="541" spans="1:11" x14ac:dyDescent="0.3">
      <c r="A541" s="1" t="s">
        <v>1042</v>
      </c>
      <c r="B541" s="383">
        <v>42543</v>
      </c>
      <c r="C541" s="377">
        <v>28.9</v>
      </c>
      <c r="D541" s="371">
        <v>27</v>
      </c>
      <c r="E541" s="371">
        <v>15</v>
      </c>
      <c r="F541" s="371">
        <v>0.2</v>
      </c>
      <c r="G541" s="1">
        <f t="shared" si="8"/>
        <v>1.7059046297032363</v>
      </c>
      <c r="H541" s="378">
        <v>112.32</v>
      </c>
      <c r="I541" s="1"/>
      <c r="K541" s="1">
        <v>69.5</v>
      </c>
    </row>
    <row r="542" spans="1:11" x14ac:dyDescent="0.3">
      <c r="A542" s="1" t="s">
        <v>1042</v>
      </c>
      <c r="B542" s="383">
        <v>42544</v>
      </c>
      <c r="C542" s="377">
        <v>28.9</v>
      </c>
      <c r="D542" s="371">
        <v>29.5</v>
      </c>
      <c r="E542" s="371">
        <v>15.5</v>
      </c>
      <c r="F542" s="371">
        <v>0</v>
      </c>
      <c r="G542" s="1">
        <f t="shared" si="8"/>
        <v>1.7615995264429876</v>
      </c>
      <c r="H542" s="378">
        <v>112.32</v>
      </c>
      <c r="I542" s="1"/>
      <c r="K542" s="1">
        <v>64.5</v>
      </c>
    </row>
    <row r="543" spans="1:11" x14ac:dyDescent="0.3">
      <c r="A543" s="1" t="s">
        <v>1042</v>
      </c>
      <c r="B543" s="383">
        <v>42545</v>
      </c>
      <c r="C543" s="377">
        <v>28.6</v>
      </c>
      <c r="D543" s="371">
        <v>31</v>
      </c>
      <c r="E543" s="371">
        <v>16</v>
      </c>
      <c r="F543" s="371">
        <v>0</v>
      </c>
      <c r="G543" s="1">
        <f t="shared" si="8"/>
        <v>1.8188820592283421</v>
      </c>
      <c r="H543" s="378">
        <v>129.6</v>
      </c>
      <c r="I543" s="1"/>
      <c r="K543" s="1">
        <v>64</v>
      </c>
    </row>
    <row r="544" spans="1:11" x14ac:dyDescent="0.3">
      <c r="A544" s="1" t="s">
        <v>1042</v>
      </c>
      <c r="B544" s="383">
        <v>42546</v>
      </c>
      <c r="C544" s="377">
        <v>29</v>
      </c>
      <c r="D544" s="371">
        <v>29</v>
      </c>
      <c r="E544" s="371">
        <v>15</v>
      </c>
      <c r="F544" s="371">
        <v>0</v>
      </c>
      <c r="G544" s="1">
        <f t="shared" si="8"/>
        <v>1.7059046297032363</v>
      </c>
      <c r="H544" s="378">
        <v>120.96</v>
      </c>
      <c r="I544" s="1"/>
      <c r="K544" s="1">
        <v>64</v>
      </c>
    </row>
    <row r="545" spans="1:11" x14ac:dyDescent="0.3">
      <c r="A545" s="1" t="s">
        <v>1042</v>
      </c>
      <c r="B545" s="383">
        <v>42547</v>
      </c>
      <c r="C545" s="377">
        <v>27</v>
      </c>
      <c r="D545" s="371">
        <v>28.5</v>
      </c>
      <c r="E545" s="371">
        <v>16</v>
      </c>
      <c r="F545" s="371">
        <v>0</v>
      </c>
      <c r="G545" s="1">
        <f t="shared" si="8"/>
        <v>1.8188820592283421</v>
      </c>
      <c r="H545" s="378">
        <v>120.96</v>
      </c>
      <c r="I545" s="1"/>
      <c r="K545" s="1">
        <v>71.5</v>
      </c>
    </row>
    <row r="546" spans="1:11" x14ac:dyDescent="0.3">
      <c r="A546" s="1" t="s">
        <v>1042</v>
      </c>
      <c r="B546" s="383">
        <v>42548</v>
      </c>
      <c r="C546" s="377">
        <v>28.7</v>
      </c>
      <c r="D546" s="371">
        <v>27</v>
      </c>
      <c r="E546" s="371">
        <v>16.5</v>
      </c>
      <c r="F546" s="371">
        <v>0.2</v>
      </c>
      <c r="G546" s="1">
        <f t="shared" si="8"/>
        <v>1.8777904954698514</v>
      </c>
      <c r="H546" s="378">
        <v>129.6</v>
      </c>
      <c r="I546" s="1"/>
      <c r="K546" s="1">
        <v>70</v>
      </c>
    </row>
    <row r="547" spans="1:11" x14ac:dyDescent="0.3">
      <c r="A547" s="1" t="s">
        <v>1042</v>
      </c>
      <c r="B547" s="383">
        <v>42549</v>
      </c>
      <c r="C547" s="377">
        <v>29.4</v>
      </c>
      <c r="D547" s="371">
        <v>27.5</v>
      </c>
      <c r="E547" s="371">
        <v>14</v>
      </c>
      <c r="F547" s="371">
        <v>0</v>
      </c>
      <c r="G547" s="1">
        <f t="shared" si="8"/>
        <v>1.5991283056791965</v>
      </c>
      <c r="H547" s="378">
        <v>129.6</v>
      </c>
      <c r="I547" s="1"/>
      <c r="K547" s="1">
        <v>71.5</v>
      </c>
    </row>
    <row r="548" spans="1:11" x14ac:dyDescent="0.3">
      <c r="A548" s="1" t="s">
        <v>1042</v>
      </c>
      <c r="B548" s="383">
        <v>42550</v>
      </c>
      <c r="C548" s="377">
        <v>23.7</v>
      </c>
      <c r="D548" s="371">
        <v>32</v>
      </c>
      <c r="E548" s="371">
        <v>14.5</v>
      </c>
      <c r="F548" s="371">
        <v>0.4</v>
      </c>
      <c r="G548" s="1">
        <f t="shared" si="8"/>
        <v>1.6517598297933815</v>
      </c>
      <c r="H548" s="378">
        <v>103.68</v>
      </c>
      <c r="I548" s="1"/>
      <c r="K548" s="1">
        <v>63</v>
      </c>
    </row>
    <row r="549" spans="1:11" x14ac:dyDescent="0.3">
      <c r="A549" s="1" t="s">
        <v>1042</v>
      </c>
      <c r="B549" s="383">
        <v>42551</v>
      </c>
      <c r="C549" s="377">
        <v>27.4</v>
      </c>
      <c r="D549" s="371">
        <v>34</v>
      </c>
      <c r="E549" s="371">
        <v>21</v>
      </c>
      <c r="F549" s="371">
        <v>0</v>
      </c>
      <c r="G549" s="1">
        <f t="shared" si="8"/>
        <v>2.4878197408861031</v>
      </c>
      <c r="H549" s="378">
        <v>103.68</v>
      </c>
      <c r="I549" s="1"/>
      <c r="K549" s="1">
        <v>61.5</v>
      </c>
    </row>
    <row r="550" spans="1:11" x14ac:dyDescent="0.3">
      <c r="A550" s="1" t="s">
        <v>1042</v>
      </c>
      <c r="B550" s="383">
        <v>42552</v>
      </c>
      <c r="C550" s="377">
        <v>28.6</v>
      </c>
      <c r="D550" s="370">
        <v>31</v>
      </c>
      <c r="E550" s="369">
        <v>18</v>
      </c>
      <c r="F550" s="371">
        <v>0</v>
      </c>
      <c r="G550" s="1">
        <f t="shared" si="8"/>
        <v>2.0646650340955413</v>
      </c>
      <c r="H550" s="378">
        <v>138.24</v>
      </c>
      <c r="I550" s="1"/>
      <c r="K550" s="1">
        <v>69.5</v>
      </c>
    </row>
    <row r="551" spans="1:11" x14ac:dyDescent="0.3">
      <c r="A551" s="1" t="s">
        <v>1042</v>
      </c>
      <c r="B551" s="383">
        <v>42553</v>
      </c>
      <c r="C551" s="377">
        <v>28.3</v>
      </c>
      <c r="D551" s="370">
        <v>31</v>
      </c>
      <c r="E551" s="369">
        <v>18</v>
      </c>
      <c r="F551" s="371">
        <v>0</v>
      </c>
      <c r="G551" s="1">
        <f t="shared" si="8"/>
        <v>2.0646650340955413</v>
      </c>
      <c r="H551" s="378">
        <v>129.6</v>
      </c>
      <c r="I551" s="1"/>
      <c r="K551" s="1">
        <v>70</v>
      </c>
    </row>
    <row r="552" spans="1:11" x14ac:dyDescent="0.3">
      <c r="A552" s="1" t="s">
        <v>1042</v>
      </c>
      <c r="B552" s="383">
        <v>42554</v>
      </c>
      <c r="C552" s="377">
        <v>29.1</v>
      </c>
      <c r="D552" s="370">
        <v>27.5</v>
      </c>
      <c r="E552" s="369">
        <v>17</v>
      </c>
      <c r="F552" s="371">
        <v>0</v>
      </c>
      <c r="G552" s="1">
        <f t="shared" si="8"/>
        <v>1.9383638408527206</v>
      </c>
      <c r="H552" s="378">
        <v>129.6</v>
      </c>
      <c r="I552" s="1"/>
      <c r="K552" s="1">
        <v>71.5</v>
      </c>
    </row>
    <row r="553" spans="1:11" x14ac:dyDescent="0.3">
      <c r="A553" s="1" t="s">
        <v>1042</v>
      </c>
      <c r="B553" s="383">
        <v>42555</v>
      </c>
      <c r="C553" s="377">
        <v>28.7</v>
      </c>
      <c r="D553" s="370">
        <v>30</v>
      </c>
      <c r="E553" s="369">
        <v>15</v>
      </c>
      <c r="F553" s="371">
        <v>0</v>
      </c>
      <c r="G553" s="1">
        <f t="shared" si="8"/>
        <v>1.7059046297032363</v>
      </c>
      <c r="H553" s="378">
        <v>103.68</v>
      </c>
      <c r="I553" s="1"/>
      <c r="K553" s="1">
        <v>65.5</v>
      </c>
    </row>
    <row r="554" spans="1:11" x14ac:dyDescent="0.3">
      <c r="A554" s="1" t="s">
        <v>1042</v>
      </c>
      <c r="B554" s="383">
        <v>42556</v>
      </c>
      <c r="C554" s="377">
        <v>21.5</v>
      </c>
      <c r="D554" s="370">
        <v>31</v>
      </c>
      <c r="E554" s="369">
        <v>18</v>
      </c>
      <c r="F554" s="371">
        <v>0</v>
      </c>
      <c r="G554" s="1">
        <f t="shared" si="8"/>
        <v>2.0646650340955413</v>
      </c>
      <c r="H554" s="378">
        <v>95.04000000000002</v>
      </c>
      <c r="I554" s="1"/>
      <c r="K554" s="1">
        <v>67.5</v>
      </c>
    </row>
    <row r="555" spans="1:11" x14ac:dyDescent="0.3">
      <c r="A555" s="1" t="s">
        <v>1042</v>
      </c>
      <c r="B555" s="383">
        <v>42557</v>
      </c>
      <c r="C555" s="377">
        <v>28.5</v>
      </c>
      <c r="D555" s="370">
        <v>30</v>
      </c>
      <c r="E555" s="369">
        <v>18</v>
      </c>
      <c r="F555" s="371">
        <v>0</v>
      </c>
      <c r="G555" s="1">
        <f t="shared" si="8"/>
        <v>2.0646650340955413</v>
      </c>
      <c r="H555" s="378">
        <v>129.6</v>
      </c>
      <c r="I555" s="1"/>
      <c r="K555" s="1">
        <v>72.5</v>
      </c>
    </row>
    <row r="556" spans="1:11" x14ac:dyDescent="0.3">
      <c r="A556" s="1" t="s">
        <v>1042</v>
      </c>
      <c r="B556" s="383">
        <v>42558</v>
      </c>
      <c r="C556" s="377">
        <v>29.6</v>
      </c>
      <c r="D556" s="370">
        <v>29.5</v>
      </c>
      <c r="E556" s="369">
        <v>15</v>
      </c>
      <c r="F556" s="371">
        <v>0</v>
      </c>
      <c r="G556" s="1">
        <f t="shared" si="8"/>
        <v>1.7059046297032363</v>
      </c>
      <c r="H556" s="378">
        <v>120.96</v>
      </c>
      <c r="I556" s="1"/>
      <c r="K556" s="1">
        <v>68.5</v>
      </c>
    </row>
    <row r="557" spans="1:11" x14ac:dyDescent="0.3">
      <c r="A557" s="1" t="s">
        <v>1042</v>
      </c>
      <c r="B557" s="383">
        <v>42559</v>
      </c>
      <c r="C557" s="377">
        <v>26.8</v>
      </c>
      <c r="D557" s="370">
        <v>29</v>
      </c>
      <c r="E557" s="369">
        <v>15</v>
      </c>
      <c r="F557" s="371">
        <v>0.2</v>
      </c>
      <c r="G557" s="1">
        <f t="shared" si="8"/>
        <v>1.7059046297032363</v>
      </c>
      <c r="H557" s="378">
        <v>112.32</v>
      </c>
      <c r="I557" s="1"/>
      <c r="K557" s="1">
        <v>66</v>
      </c>
    </row>
    <row r="558" spans="1:11" x14ac:dyDescent="0.3">
      <c r="A558" s="1" t="s">
        <v>1042</v>
      </c>
      <c r="B558" s="383">
        <v>42560</v>
      </c>
      <c r="C558" s="377">
        <v>22</v>
      </c>
      <c r="D558" s="370">
        <v>30.5</v>
      </c>
      <c r="E558" s="369">
        <v>17</v>
      </c>
      <c r="F558" s="371">
        <v>0</v>
      </c>
      <c r="G558" s="1">
        <f t="shared" si="8"/>
        <v>1.9383638408527206</v>
      </c>
      <c r="H558" s="378">
        <v>112.32</v>
      </c>
      <c r="I558" s="1"/>
      <c r="K558" s="1">
        <v>67</v>
      </c>
    </row>
    <row r="559" spans="1:11" x14ac:dyDescent="0.3">
      <c r="A559" s="1" t="s">
        <v>1042</v>
      </c>
      <c r="B559" s="383">
        <v>42561</v>
      </c>
      <c r="C559" s="377">
        <v>28.5</v>
      </c>
      <c r="D559" s="370">
        <v>33</v>
      </c>
      <c r="E559" s="369">
        <v>17</v>
      </c>
      <c r="F559" s="371">
        <v>0</v>
      </c>
      <c r="G559" s="1">
        <f t="shared" si="8"/>
        <v>1.9383638408527206</v>
      </c>
      <c r="H559" s="378">
        <v>103.68</v>
      </c>
      <c r="I559" s="1"/>
      <c r="K559" s="1">
        <v>66.5</v>
      </c>
    </row>
    <row r="560" spans="1:11" x14ac:dyDescent="0.3">
      <c r="A560" s="1" t="s">
        <v>1042</v>
      </c>
      <c r="B560" s="383">
        <v>42562</v>
      </c>
      <c r="C560" s="377">
        <v>28.1</v>
      </c>
      <c r="D560" s="370">
        <v>36</v>
      </c>
      <c r="E560" s="369">
        <v>21</v>
      </c>
      <c r="F560" s="371">
        <v>0</v>
      </c>
      <c r="G560" s="1">
        <f t="shared" si="8"/>
        <v>2.4878197408861031</v>
      </c>
      <c r="H560" s="378">
        <v>95.04000000000002</v>
      </c>
      <c r="I560" s="1"/>
      <c r="K560" s="1">
        <v>65</v>
      </c>
    </row>
    <row r="561" spans="1:11" x14ac:dyDescent="0.3">
      <c r="A561" s="1" t="s">
        <v>1042</v>
      </c>
      <c r="B561" s="383">
        <v>42563</v>
      </c>
      <c r="C561" s="377">
        <v>28.1</v>
      </c>
      <c r="D561" s="370">
        <v>33.5</v>
      </c>
      <c r="E561" s="369">
        <v>18</v>
      </c>
      <c r="F561" s="371">
        <v>0</v>
      </c>
      <c r="G561" s="1">
        <f t="shared" ref="G561:G624" si="9">0.611*EXP((17.27*E561)/(E561+237.3))</f>
        <v>2.0646650340955413</v>
      </c>
      <c r="H561" s="378">
        <v>112.32</v>
      </c>
      <c r="I561" s="1"/>
      <c r="K561" s="1">
        <v>66.5</v>
      </c>
    </row>
    <row r="562" spans="1:11" x14ac:dyDescent="0.3">
      <c r="A562" s="1" t="s">
        <v>1042</v>
      </c>
      <c r="B562" s="383">
        <v>42564</v>
      </c>
      <c r="C562" s="377">
        <v>26.9</v>
      </c>
      <c r="D562" s="370">
        <v>29</v>
      </c>
      <c r="E562" s="369">
        <v>18</v>
      </c>
      <c r="F562" s="371">
        <v>0</v>
      </c>
      <c r="G562" s="1">
        <f t="shared" si="9"/>
        <v>2.0646650340955413</v>
      </c>
      <c r="H562" s="378">
        <v>120.96</v>
      </c>
      <c r="I562" s="1"/>
      <c r="K562" s="1">
        <v>70.5</v>
      </c>
    </row>
    <row r="563" spans="1:11" x14ac:dyDescent="0.3">
      <c r="A563" s="1" t="s">
        <v>1042</v>
      </c>
      <c r="B563" s="383">
        <v>42565</v>
      </c>
      <c r="C563" s="377">
        <v>29.3</v>
      </c>
      <c r="D563" s="370">
        <v>23</v>
      </c>
      <c r="E563" s="369">
        <v>16</v>
      </c>
      <c r="F563" s="371">
        <v>0</v>
      </c>
      <c r="G563" s="1">
        <f t="shared" si="9"/>
        <v>1.8188820592283421</v>
      </c>
      <c r="H563" s="378">
        <v>120.96</v>
      </c>
      <c r="I563" s="1"/>
      <c r="K563" s="1">
        <v>72.5</v>
      </c>
    </row>
    <row r="564" spans="1:11" x14ac:dyDescent="0.3">
      <c r="A564" s="1" t="s">
        <v>1042</v>
      </c>
      <c r="B564" s="383">
        <v>42566</v>
      </c>
      <c r="C564" s="377">
        <v>29.4</v>
      </c>
      <c r="D564" s="370">
        <v>25</v>
      </c>
      <c r="E564" s="369">
        <v>15.5</v>
      </c>
      <c r="F564" s="371">
        <v>0</v>
      </c>
      <c r="G564" s="1">
        <f t="shared" si="9"/>
        <v>1.7615995264429876</v>
      </c>
      <c r="H564" s="378">
        <v>164.16</v>
      </c>
      <c r="I564" s="1"/>
      <c r="K564" s="1">
        <v>74.5</v>
      </c>
    </row>
    <row r="565" spans="1:11" x14ac:dyDescent="0.3">
      <c r="A565" s="1" t="s">
        <v>1042</v>
      </c>
      <c r="B565" s="383">
        <v>42567</v>
      </c>
      <c r="C565" s="377">
        <v>29.5</v>
      </c>
      <c r="D565" s="370">
        <v>26</v>
      </c>
      <c r="E565" s="369">
        <v>11.5</v>
      </c>
      <c r="F565" s="371">
        <v>0</v>
      </c>
      <c r="G565" s="1">
        <f t="shared" si="9"/>
        <v>1.3574301110209714</v>
      </c>
      <c r="H565" s="378">
        <v>103.68</v>
      </c>
      <c r="I565" s="1"/>
      <c r="K565" s="1">
        <v>66.5</v>
      </c>
    </row>
    <row r="566" spans="1:11" x14ac:dyDescent="0.3">
      <c r="A566" s="1" t="s">
        <v>1042</v>
      </c>
      <c r="B566" s="383">
        <v>42568</v>
      </c>
      <c r="C566" s="377">
        <v>29.6</v>
      </c>
      <c r="D566" s="370">
        <v>28</v>
      </c>
      <c r="E566" s="369">
        <v>13</v>
      </c>
      <c r="F566" s="371">
        <v>0</v>
      </c>
      <c r="G566" s="1">
        <f t="shared" si="9"/>
        <v>1.498261331998219</v>
      </c>
      <c r="H566" s="378">
        <v>112.32</v>
      </c>
      <c r="I566" s="1"/>
      <c r="K566" s="1">
        <v>61</v>
      </c>
    </row>
    <row r="567" spans="1:11" x14ac:dyDescent="0.3">
      <c r="A567" s="1" t="s">
        <v>1042</v>
      </c>
      <c r="B567" s="383">
        <v>42569</v>
      </c>
      <c r="C567" s="377">
        <v>29.2</v>
      </c>
      <c r="D567" s="370">
        <v>32</v>
      </c>
      <c r="E567" s="369">
        <v>15</v>
      </c>
      <c r="F567" s="371">
        <v>0</v>
      </c>
      <c r="G567" s="1">
        <f t="shared" si="9"/>
        <v>1.7059046297032363</v>
      </c>
      <c r="H567" s="378">
        <v>120.96</v>
      </c>
      <c r="I567" s="1"/>
      <c r="K567" s="1">
        <v>58.5</v>
      </c>
    </row>
    <row r="568" spans="1:11" x14ac:dyDescent="0.3">
      <c r="A568" s="1" t="s">
        <v>1042</v>
      </c>
      <c r="B568" s="383">
        <v>42570</v>
      </c>
      <c r="C568" s="377">
        <v>29.1</v>
      </c>
      <c r="D568" s="370">
        <v>33.5</v>
      </c>
      <c r="E568" s="369">
        <v>16</v>
      </c>
      <c r="F568" s="371">
        <v>0</v>
      </c>
      <c r="G568" s="1">
        <f t="shared" si="9"/>
        <v>1.8188820592283421</v>
      </c>
      <c r="H568" s="378">
        <v>112.32</v>
      </c>
      <c r="I568" s="1"/>
      <c r="K568" s="1">
        <v>59.5</v>
      </c>
    </row>
    <row r="569" spans="1:11" x14ac:dyDescent="0.3">
      <c r="A569" s="1" t="s">
        <v>1042</v>
      </c>
      <c r="B569" s="383">
        <v>42571</v>
      </c>
      <c r="C569" s="377">
        <v>29.6</v>
      </c>
      <c r="D569" s="370">
        <v>34</v>
      </c>
      <c r="E569" s="369">
        <v>14.5</v>
      </c>
      <c r="F569" s="371">
        <v>0</v>
      </c>
      <c r="G569" s="1">
        <f t="shared" si="9"/>
        <v>1.6517598297933815</v>
      </c>
      <c r="H569" s="378">
        <v>120.96</v>
      </c>
      <c r="I569" s="1"/>
      <c r="K569" s="1">
        <v>57.5</v>
      </c>
    </row>
    <row r="570" spans="1:11" x14ac:dyDescent="0.3">
      <c r="A570" s="1" t="s">
        <v>1042</v>
      </c>
      <c r="B570" s="383">
        <v>42572</v>
      </c>
      <c r="C570" s="377">
        <v>26.9</v>
      </c>
      <c r="D570" s="370">
        <v>34</v>
      </c>
      <c r="E570" s="369">
        <v>16</v>
      </c>
      <c r="F570" s="371">
        <v>0</v>
      </c>
      <c r="G570" s="1">
        <f t="shared" si="9"/>
        <v>1.8188820592283421</v>
      </c>
      <c r="H570" s="378">
        <v>95.04000000000002</v>
      </c>
      <c r="I570" s="1"/>
      <c r="K570" s="1">
        <v>57</v>
      </c>
    </row>
    <row r="571" spans="1:11" x14ac:dyDescent="0.3">
      <c r="A571" s="1" t="s">
        <v>1042</v>
      </c>
      <c r="B571" s="383">
        <v>42573</v>
      </c>
      <c r="C571" s="377">
        <v>20.100000000000001</v>
      </c>
      <c r="D571" s="370">
        <v>37</v>
      </c>
      <c r="E571" s="369">
        <v>20</v>
      </c>
      <c r="F571" s="371">
        <v>0</v>
      </c>
      <c r="G571" s="1">
        <f t="shared" si="9"/>
        <v>2.3390469163992624</v>
      </c>
      <c r="H571" s="378">
        <v>120.96</v>
      </c>
      <c r="I571" s="1"/>
      <c r="K571" s="1">
        <v>43.5</v>
      </c>
    </row>
    <row r="572" spans="1:11" x14ac:dyDescent="0.3">
      <c r="A572" s="1" t="s">
        <v>1042</v>
      </c>
      <c r="B572" s="383">
        <v>42574</v>
      </c>
      <c r="C572" s="377">
        <v>21.5</v>
      </c>
      <c r="D572" s="370">
        <v>30</v>
      </c>
      <c r="E572" s="369">
        <v>21</v>
      </c>
      <c r="F572" s="371">
        <v>0</v>
      </c>
      <c r="G572" s="1">
        <f t="shared" si="9"/>
        <v>2.4878197408861031</v>
      </c>
      <c r="H572" s="378">
        <v>164.16</v>
      </c>
      <c r="I572" s="1"/>
      <c r="K572" s="1">
        <v>76.5</v>
      </c>
    </row>
    <row r="573" spans="1:11" x14ac:dyDescent="0.3">
      <c r="A573" s="1" t="s">
        <v>1042</v>
      </c>
      <c r="B573" s="383">
        <v>42575</v>
      </c>
      <c r="C573" s="377">
        <v>18</v>
      </c>
      <c r="D573" s="370">
        <v>26.5</v>
      </c>
      <c r="E573" s="369">
        <v>20</v>
      </c>
      <c r="F573" s="371">
        <v>0.8</v>
      </c>
      <c r="G573" s="1">
        <f t="shared" si="9"/>
        <v>2.3390469163992624</v>
      </c>
      <c r="H573" s="378">
        <v>155.52000000000001</v>
      </c>
      <c r="I573" s="1"/>
      <c r="K573" s="1">
        <v>82</v>
      </c>
    </row>
    <row r="574" spans="1:11" x14ac:dyDescent="0.3">
      <c r="A574" s="1" t="s">
        <v>1042</v>
      </c>
      <c r="B574" s="383">
        <v>42576</v>
      </c>
      <c r="C574" s="377">
        <v>27.2</v>
      </c>
      <c r="D574" s="370">
        <v>28.5</v>
      </c>
      <c r="E574" s="369">
        <v>19.5</v>
      </c>
      <c r="F574" s="371">
        <v>0</v>
      </c>
      <c r="G574" s="1">
        <f t="shared" si="9"/>
        <v>2.2676223668943285</v>
      </c>
      <c r="H574" s="378">
        <v>146.88</v>
      </c>
      <c r="I574" s="1"/>
      <c r="K574" s="1">
        <v>78.5</v>
      </c>
    </row>
    <row r="575" spans="1:11" x14ac:dyDescent="0.3">
      <c r="A575" s="1" t="s">
        <v>1042</v>
      </c>
      <c r="B575" s="383">
        <v>42577</v>
      </c>
      <c r="C575" s="377">
        <v>27.7</v>
      </c>
      <c r="D575" s="370">
        <v>30</v>
      </c>
      <c r="E575" s="369">
        <v>19</v>
      </c>
      <c r="F575" s="371">
        <v>0</v>
      </c>
      <c r="G575" s="1">
        <f t="shared" si="9"/>
        <v>2.1981128370891554</v>
      </c>
      <c r="H575" s="378">
        <v>120.96</v>
      </c>
      <c r="I575" s="1"/>
      <c r="K575" s="1">
        <v>73</v>
      </c>
    </row>
    <row r="576" spans="1:11" x14ac:dyDescent="0.3">
      <c r="A576" s="1" t="s">
        <v>1042</v>
      </c>
      <c r="B576" s="383">
        <v>42578</v>
      </c>
      <c r="C576" s="377">
        <v>27.5</v>
      </c>
      <c r="D576" s="370">
        <v>30.5</v>
      </c>
      <c r="E576" s="369">
        <v>20</v>
      </c>
      <c r="F576" s="371">
        <v>0</v>
      </c>
      <c r="G576" s="1">
        <f t="shared" si="9"/>
        <v>2.3390469163992624</v>
      </c>
      <c r="H576" s="378">
        <v>120.96</v>
      </c>
      <c r="I576" s="1"/>
      <c r="K576" s="1">
        <v>71</v>
      </c>
    </row>
    <row r="577" spans="1:11" x14ac:dyDescent="0.3">
      <c r="A577" s="1" t="s">
        <v>1042</v>
      </c>
      <c r="B577" s="383">
        <v>42579</v>
      </c>
      <c r="C577" s="377">
        <v>27.9</v>
      </c>
      <c r="D577" s="370">
        <v>29</v>
      </c>
      <c r="E577" s="369">
        <v>17</v>
      </c>
      <c r="F577" s="371">
        <v>0</v>
      </c>
      <c r="G577" s="1">
        <f t="shared" si="9"/>
        <v>1.9383638408527206</v>
      </c>
      <c r="H577" s="378">
        <v>120.96</v>
      </c>
      <c r="I577" s="1"/>
      <c r="K577" s="1">
        <v>71.5</v>
      </c>
    </row>
    <row r="578" spans="1:11" x14ac:dyDescent="0.3">
      <c r="A578" s="1" t="s">
        <v>1042</v>
      </c>
      <c r="B578" s="383">
        <v>42580</v>
      </c>
      <c r="C578" s="377">
        <v>27.9</v>
      </c>
      <c r="D578" s="370">
        <v>28</v>
      </c>
      <c r="E578" s="369">
        <v>15.5</v>
      </c>
      <c r="F578" s="371">
        <v>0.2</v>
      </c>
      <c r="G578" s="1">
        <f t="shared" si="9"/>
        <v>1.7615995264429876</v>
      </c>
      <c r="H578" s="378">
        <v>129.6</v>
      </c>
      <c r="I578" s="1"/>
      <c r="K578" s="1">
        <v>76.5</v>
      </c>
    </row>
    <row r="579" spans="1:11" x14ac:dyDescent="0.3">
      <c r="A579" s="1" t="s">
        <v>1042</v>
      </c>
      <c r="B579" s="383">
        <v>42581</v>
      </c>
      <c r="C579" s="377">
        <v>27</v>
      </c>
      <c r="D579" s="370">
        <v>31</v>
      </c>
      <c r="E579" s="369">
        <v>17.5</v>
      </c>
      <c r="F579" s="371">
        <v>0</v>
      </c>
      <c r="G579" s="1">
        <f t="shared" si="9"/>
        <v>2.0006418494824323</v>
      </c>
      <c r="H579" s="378">
        <v>112.32</v>
      </c>
      <c r="I579" s="1"/>
      <c r="K579" s="1">
        <v>69.5</v>
      </c>
    </row>
    <row r="580" spans="1:11" x14ac:dyDescent="0.3">
      <c r="A580" s="1" t="s">
        <v>1042</v>
      </c>
      <c r="B580" s="383">
        <v>42582</v>
      </c>
      <c r="C580" s="377">
        <v>25.7</v>
      </c>
      <c r="D580" s="370">
        <v>34.5</v>
      </c>
      <c r="E580" s="369">
        <v>17</v>
      </c>
      <c r="F580" s="371">
        <v>0</v>
      </c>
      <c r="G580" s="1">
        <f t="shared" si="9"/>
        <v>1.9383638408527206</v>
      </c>
      <c r="H580" s="378">
        <v>120.96</v>
      </c>
      <c r="I580" s="1"/>
      <c r="K580" s="1">
        <v>63</v>
      </c>
    </row>
    <row r="581" spans="1:11" x14ac:dyDescent="0.3">
      <c r="A581" s="1" t="s">
        <v>1042</v>
      </c>
      <c r="B581" s="383">
        <v>42583</v>
      </c>
      <c r="C581" s="377">
        <v>27.4</v>
      </c>
      <c r="D581" s="370">
        <v>29</v>
      </c>
      <c r="E581" s="369">
        <v>19</v>
      </c>
      <c r="F581" s="371">
        <v>0</v>
      </c>
      <c r="G581" s="1">
        <f t="shared" si="9"/>
        <v>2.1981128370891554</v>
      </c>
      <c r="H581" s="378">
        <v>172.8</v>
      </c>
      <c r="I581" s="1"/>
      <c r="K581" s="1">
        <v>72</v>
      </c>
    </row>
    <row r="582" spans="1:11" x14ac:dyDescent="0.3">
      <c r="A582" s="1" t="s">
        <v>1042</v>
      </c>
      <c r="B582" s="383">
        <v>42584</v>
      </c>
      <c r="C582" s="377">
        <v>27.6</v>
      </c>
      <c r="D582" s="369">
        <v>26.5</v>
      </c>
      <c r="E582" s="380">
        <v>15.5</v>
      </c>
      <c r="F582" s="369">
        <v>0</v>
      </c>
      <c r="G582" s="1">
        <f t="shared" si="9"/>
        <v>1.7615995264429876</v>
      </c>
      <c r="H582" s="378">
        <v>146.88</v>
      </c>
      <c r="I582" s="1"/>
      <c r="K582" s="1">
        <v>78.5</v>
      </c>
    </row>
    <row r="583" spans="1:11" x14ac:dyDescent="0.3">
      <c r="A583" s="1" t="s">
        <v>1042</v>
      </c>
      <c r="B583" s="383">
        <v>42585</v>
      </c>
      <c r="C583" s="377">
        <v>27.7</v>
      </c>
      <c r="D583" s="376">
        <v>30</v>
      </c>
      <c r="E583" s="370">
        <v>14.5</v>
      </c>
      <c r="F583" s="376">
        <v>0.2</v>
      </c>
      <c r="G583" s="1">
        <f t="shared" si="9"/>
        <v>1.6517598297933815</v>
      </c>
      <c r="H583" s="378">
        <v>120.96</v>
      </c>
      <c r="I583" s="1"/>
      <c r="K583" s="1">
        <v>73</v>
      </c>
    </row>
    <row r="584" spans="1:11" x14ac:dyDescent="0.3">
      <c r="A584" s="1" t="s">
        <v>1042</v>
      </c>
      <c r="B584" s="383">
        <v>42586</v>
      </c>
      <c r="C584" s="377">
        <v>27.2</v>
      </c>
      <c r="D584" s="376">
        <v>33.5</v>
      </c>
      <c r="E584" s="370">
        <v>17</v>
      </c>
      <c r="F584" s="376">
        <v>0.2</v>
      </c>
      <c r="G584" s="1">
        <f t="shared" si="9"/>
        <v>1.9383638408527206</v>
      </c>
      <c r="H584" s="378">
        <v>103.68</v>
      </c>
      <c r="I584" s="1"/>
      <c r="K584" s="1">
        <v>65.5</v>
      </c>
    </row>
    <row r="585" spans="1:11" x14ac:dyDescent="0.3">
      <c r="A585" s="1" t="s">
        <v>1042</v>
      </c>
      <c r="B585" s="383">
        <v>42587</v>
      </c>
      <c r="C585" s="377">
        <v>20.5</v>
      </c>
      <c r="D585" s="376">
        <v>31.5</v>
      </c>
      <c r="E585" s="370">
        <v>16.5</v>
      </c>
      <c r="F585" s="376">
        <v>0</v>
      </c>
      <c r="G585" s="1">
        <f t="shared" si="9"/>
        <v>1.8777904954698514</v>
      </c>
      <c r="H585" s="378">
        <v>103.68</v>
      </c>
      <c r="I585" s="1"/>
      <c r="K585" s="1">
        <v>70</v>
      </c>
    </row>
    <row r="586" spans="1:11" x14ac:dyDescent="0.3">
      <c r="A586" s="1" t="s">
        <v>1042</v>
      </c>
      <c r="B586" s="383">
        <v>42588</v>
      </c>
      <c r="C586" s="377">
        <v>26.9</v>
      </c>
      <c r="D586" s="376">
        <v>29</v>
      </c>
      <c r="E586" s="370">
        <v>15.5</v>
      </c>
      <c r="F586" s="376">
        <v>0</v>
      </c>
      <c r="G586" s="1">
        <f t="shared" si="9"/>
        <v>1.7615995264429876</v>
      </c>
      <c r="H586" s="378">
        <v>112.32</v>
      </c>
      <c r="I586" s="1"/>
      <c r="K586" s="1">
        <v>79.5</v>
      </c>
    </row>
    <row r="587" spans="1:11" x14ac:dyDescent="0.3">
      <c r="A587" s="1" t="s">
        <v>1042</v>
      </c>
      <c r="B587" s="383">
        <v>42589</v>
      </c>
      <c r="C587" s="377">
        <v>21</v>
      </c>
      <c r="D587" s="376">
        <v>31.5</v>
      </c>
      <c r="E587" s="370">
        <v>14.5</v>
      </c>
      <c r="F587" s="376">
        <v>0</v>
      </c>
      <c r="G587" s="1">
        <f t="shared" si="9"/>
        <v>1.6517598297933815</v>
      </c>
      <c r="H587" s="378">
        <v>112.32</v>
      </c>
      <c r="I587" s="1"/>
      <c r="K587" s="1">
        <v>74</v>
      </c>
    </row>
    <row r="588" spans="1:11" x14ac:dyDescent="0.3">
      <c r="A588" s="1" t="s">
        <v>1042</v>
      </c>
      <c r="B588" s="383">
        <v>42590</v>
      </c>
      <c r="C588" s="377">
        <v>26.2</v>
      </c>
      <c r="D588" s="376">
        <v>31</v>
      </c>
      <c r="E588" s="370">
        <v>18</v>
      </c>
      <c r="F588" s="376">
        <v>0</v>
      </c>
      <c r="G588" s="1">
        <f t="shared" si="9"/>
        <v>2.0646650340955413</v>
      </c>
      <c r="H588" s="378">
        <v>103.68</v>
      </c>
      <c r="I588" s="1"/>
      <c r="K588" s="1">
        <v>69.5</v>
      </c>
    </row>
    <row r="589" spans="1:11" x14ac:dyDescent="0.3">
      <c r="A589" s="1" t="s">
        <v>1042</v>
      </c>
      <c r="B589" s="383">
        <v>42591</v>
      </c>
      <c r="C589" s="377">
        <v>26.7</v>
      </c>
      <c r="D589" s="376">
        <v>29.5</v>
      </c>
      <c r="E589" s="370">
        <v>17</v>
      </c>
      <c r="F589" s="376">
        <v>0</v>
      </c>
      <c r="G589" s="1">
        <f t="shared" si="9"/>
        <v>1.9383638408527206</v>
      </c>
      <c r="H589" s="378">
        <v>129.6</v>
      </c>
      <c r="I589" s="1"/>
      <c r="K589" s="1">
        <v>66</v>
      </c>
    </row>
    <row r="590" spans="1:11" x14ac:dyDescent="0.3">
      <c r="A590" s="1" t="s">
        <v>1042</v>
      </c>
      <c r="B590" s="383">
        <v>42592</v>
      </c>
      <c r="C590" s="377">
        <v>26.4</v>
      </c>
      <c r="D590" s="376">
        <v>27</v>
      </c>
      <c r="E590" s="370">
        <v>17.5</v>
      </c>
      <c r="F590" s="376">
        <v>0.2</v>
      </c>
      <c r="G590" s="1">
        <f t="shared" si="9"/>
        <v>2.0006418494824323</v>
      </c>
      <c r="H590" s="378">
        <v>129.6</v>
      </c>
      <c r="I590" s="1"/>
      <c r="K590" s="1">
        <v>73.5</v>
      </c>
    </row>
    <row r="591" spans="1:11" x14ac:dyDescent="0.3">
      <c r="A591" s="1" t="s">
        <v>1042</v>
      </c>
      <c r="B591" s="383">
        <v>42593</v>
      </c>
      <c r="C591" s="377">
        <v>24.8</v>
      </c>
      <c r="D591" s="376">
        <v>24</v>
      </c>
      <c r="E591" s="370">
        <v>14.5</v>
      </c>
      <c r="F591" s="376">
        <v>0</v>
      </c>
      <c r="G591" s="1">
        <f t="shared" si="9"/>
        <v>1.6517598297933815</v>
      </c>
      <c r="H591" s="378">
        <v>120.96</v>
      </c>
      <c r="I591" s="1"/>
      <c r="K591" s="1">
        <v>77.5</v>
      </c>
    </row>
    <row r="592" spans="1:11" x14ac:dyDescent="0.3">
      <c r="A592" s="1" t="s">
        <v>1042</v>
      </c>
      <c r="B592" s="383">
        <v>42594</v>
      </c>
      <c r="C592" s="377">
        <v>25.9</v>
      </c>
      <c r="D592" s="376">
        <v>30</v>
      </c>
      <c r="E592" s="370">
        <v>15</v>
      </c>
      <c r="F592" s="381">
        <v>0</v>
      </c>
      <c r="G592" s="1">
        <f t="shared" si="9"/>
        <v>1.7059046297032363</v>
      </c>
      <c r="H592" s="378">
        <v>112.32</v>
      </c>
      <c r="I592" s="1"/>
      <c r="K592" s="1">
        <v>61.5</v>
      </c>
    </row>
    <row r="593" spans="1:11" x14ac:dyDescent="0.3">
      <c r="A593" s="1" t="s">
        <v>1042</v>
      </c>
      <c r="B593" s="383">
        <v>42595</v>
      </c>
      <c r="C593" s="377">
        <v>26.2</v>
      </c>
      <c r="D593" s="376">
        <v>30</v>
      </c>
      <c r="E593" s="370">
        <v>16</v>
      </c>
      <c r="F593" s="381">
        <v>0</v>
      </c>
      <c r="G593" s="1">
        <f t="shared" si="9"/>
        <v>1.8188820592283421</v>
      </c>
      <c r="H593" s="378">
        <v>112.32</v>
      </c>
      <c r="I593" s="1"/>
      <c r="K593" s="1">
        <v>63</v>
      </c>
    </row>
    <row r="594" spans="1:11" x14ac:dyDescent="0.3">
      <c r="A594" s="1" t="s">
        <v>1042</v>
      </c>
      <c r="B594" s="383">
        <v>42596</v>
      </c>
      <c r="C594" s="377">
        <v>26.1</v>
      </c>
      <c r="D594" s="376">
        <v>29.5</v>
      </c>
      <c r="E594" s="370">
        <v>16.5</v>
      </c>
      <c r="F594" s="381">
        <v>0</v>
      </c>
      <c r="G594" s="1">
        <f t="shared" si="9"/>
        <v>1.8777904954698514</v>
      </c>
      <c r="H594" s="378">
        <v>129.6</v>
      </c>
      <c r="I594" s="1"/>
      <c r="K594" s="1">
        <v>64</v>
      </c>
    </row>
    <row r="595" spans="1:11" x14ac:dyDescent="0.3">
      <c r="A595" s="1" t="s">
        <v>1042</v>
      </c>
      <c r="B595" s="383">
        <v>42597</v>
      </c>
      <c r="C595" s="377">
        <v>25.8</v>
      </c>
      <c r="D595" s="376">
        <v>31</v>
      </c>
      <c r="E595" s="370">
        <v>15</v>
      </c>
      <c r="F595" s="381">
        <v>0</v>
      </c>
      <c r="G595" s="1">
        <f t="shared" si="9"/>
        <v>1.7059046297032363</v>
      </c>
      <c r="H595" s="378">
        <v>95.04000000000002</v>
      </c>
      <c r="I595" s="1"/>
      <c r="K595" s="1">
        <v>66</v>
      </c>
    </row>
    <row r="596" spans="1:11" x14ac:dyDescent="0.3">
      <c r="A596" s="1" t="s">
        <v>1042</v>
      </c>
      <c r="B596" s="383">
        <v>42598</v>
      </c>
      <c r="C596" s="377">
        <v>23.2</v>
      </c>
      <c r="D596" s="376">
        <v>31</v>
      </c>
      <c r="E596" s="370">
        <v>16</v>
      </c>
      <c r="F596" s="381">
        <v>0</v>
      </c>
      <c r="G596" s="1">
        <f t="shared" si="9"/>
        <v>1.8188820592283421</v>
      </c>
      <c r="H596" s="378">
        <v>95.04000000000002</v>
      </c>
      <c r="I596" s="1"/>
      <c r="K596" s="1">
        <v>68</v>
      </c>
    </row>
    <row r="597" spans="1:11" x14ac:dyDescent="0.3">
      <c r="A597" s="1" t="s">
        <v>1042</v>
      </c>
      <c r="B597" s="383">
        <v>42599</v>
      </c>
      <c r="C597" s="377">
        <v>18.899999999999999</v>
      </c>
      <c r="D597" s="376">
        <v>29.5</v>
      </c>
      <c r="E597" s="370">
        <v>18</v>
      </c>
      <c r="F597" s="381">
        <v>0</v>
      </c>
      <c r="G597" s="1">
        <f t="shared" si="9"/>
        <v>2.0646650340955413</v>
      </c>
      <c r="H597" s="378">
        <v>120.96</v>
      </c>
      <c r="I597" s="1"/>
      <c r="K597" s="1">
        <v>66.5</v>
      </c>
    </row>
    <row r="598" spans="1:11" x14ac:dyDescent="0.3">
      <c r="A598" s="1" t="s">
        <v>1042</v>
      </c>
      <c r="B598" s="383">
        <v>42600</v>
      </c>
      <c r="C598" s="377">
        <v>24.1</v>
      </c>
      <c r="D598" s="376">
        <v>29</v>
      </c>
      <c r="E598" s="370">
        <v>16</v>
      </c>
      <c r="F598" s="381">
        <v>0</v>
      </c>
      <c r="G598" s="1">
        <f t="shared" si="9"/>
        <v>1.8188820592283421</v>
      </c>
      <c r="H598" s="378">
        <v>95.04000000000002</v>
      </c>
      <c r="I598" s="1"/>
      <c r="K598" s="1">
        <v>71</v>
      </c>
    </row>
    <row r="599" spans="1:11" x14ac:dyDescent="0.3">
      <c r="A599" s="1" t="s">
        <v>1042</v>
      </c>
      <c r="B599" s="383">
        <v>42601</v>
      </c>
      <c r="C599" s="377">
        <v>22.7</v>
      </c>
      <c r="D599" s="376">
        <v>32.5</v>
      </c>
      <c r="E599" s="370">
        <v>17.5</v>
      </c>
      <c r="F599" s="381">
        <v>0</v>
      </c>
      <c r="G599" s="1">
        <f t="shared" si="9"/>
        <v>2.0006418494824323</v>
      </c>
      <c r="H599" s="378">
        <v>77.760000000000005</v>
      </c>
      <c r="I599" s="1"/>
      <c r="K599" s="1">
        <v>61.5</v>
      </c>
    </row>
    <row r="600" spans="1:11" x14ac:dyDescent="0.3">
      <c r="A600" s="1" t="s">
        <v>1042</v>
      </c>
      <c r="B600" s="383">
        <v>42602</v>
      </c>
      <c r="C600" s="377">
        <v>24.1</v>
      </c>
      <c r="D600" s="376">
        <v>35</v>
      </c>
      <c r="E600" s="370">
        <v>17.5</v>
      </c>
      <c r="F600" s="381">
        <v>0</v>
      </c>
      <c r="G600" s="1">
        <f t="shared" si="9"/>
        <v>2.0006418494824323</v>
      </c>
      <c r="H600" s="378">
        <v>77.760000000000005</v>
      </c>
      <c r="I600" s="1"/>
      <c r="K600" s="1">
        <v>55</v>
      </c>
    </row>
    <row r="601" spans="1:11" x14ac:dyDescent="0.3">
      <c r="A601" s="1" t="s">
        <v>1042</v>
      </c>
      <c r="B601" s="383">
        <v>42603</v>
      </c>
      <c r="C601" s="377">
        <v>24</v>
      </c>
      <c r="D601" s="376">
        <v>28.5</v>
      </c>
      <c r="E601" s="370">
        <v>17.5</v>
      </c>
      <c r="F601" s="381">
        <v>0</v>
      </c>
      <c r="G601" s="1">
        <f t="shared" si="9"/>
        <v>2.0006418494824323</v>
      </c>
      <c r="H601" s="378">
        <v>120.96</v>
      </c>
      <c r="I601" s="1"/>
      <c r="K601" s="1">
        <v>74</v>
      </c>
    </row>
    <row r="602" spans="1:11" x14ac:dyDescent="0.3">
      <c r="A602" s="1" t="s">
        <v>1042</v>
      </c>
      <c r="B602" s="383">
        <v>42604</v>
      </c>
      <c r="C602" s="377">
        <v>24.4</v>
      </c>
      <c r="D602" s="376">
        <v>28</v>
      </c>
      <c r="E602" s="370">
        <v>15</v>
      </c>
      <c r="F602" s="381">
        <v>0</v>
      </c>
      <c r="G602" s="1">
        <f t="shared" si="9"/>
        <v>1.7059046297032363</v>
      </c>
      <c r="H602" s="378">
        <v>95.04000000000002</v>
      </c>
      <c r="I602" s="1"/>
      <c r="K602" s="1">
        <v>72</v>
      </c>
    </row>
    <row r="603" spans="1:11" x14ac:dyDescent="0.3">
      <c r="A603" s="1" t="s">
        <v>1042</v>
      </c>
      <c r="B603" s="383">
        <v>42605</v>
      </c>
      <c r="C603" s="377">
        <v>25</v>
      </c>
      <c r="D603" s="376">
        <v>31</v>
      </c>
      <c r="E603" s="370">
        <v>15</v>
      </c>
      <c r="F603" s="381">
        <v>0</v>
      </c>
      <c r="G603" s="1">
        <f t="shared" si="9"/>
        <v>1.7059046297032363</v>
      </c>
      <c r="H603" s="378">
        <v>172.8</v>
      </c>
      <c r="I603" s="1"/>
      <c r="K603" s="1">
        <v>63</v>
      </c>
    </row>
    <row r="604" spans="1:11" x14ac:dyDescent="0.3">
      <c r="A604" s="1" t="s">
        <v>1042</v>
      </c>
      <c r="B604" s="383">
        <v>42606</v>
      </c>
      <c r="C604" s="377">
        <v>24.5</v>
      </c>
      <c r="D604" s="376">
        <v>33</v>
      </c>
      <c r="E604" s="370">
        <v>15.5</v>
      </c>
      <c r="F604" s="381">
        <v>0</v>
      </c>
      <c r="G604" s="1">
        <f t="shared" si="9"/>
        <v>1.7615995264429876</v>
      </c>
      <c r="H604" s="378">
        <v>112.32</v>
      </c>
      <c r="I604" s="1"/>
      <c r="K604" s="1">
        <v>57</v>
      </c>
    </row>
    <row r="605" spans="1:11" x14ac:dyDescent="0.3">
      <c r="A605" s="1" t="s">
        <v>1042</v>
      </c>
      <c r="B605" s="383">
        <v>42607</v>
      </c>
      <c r="C605" s="377">
        <v>24</v>
      </c>
      <c r="D605" s="376">
        <v>29.5</v>
      </c>
      <c r="E605" s="370">
        <v>18</v>
      </c>
      <c r="F605" s="381">
        <v>0</v>
      </c>
      <c r="G605" s="1">
        <f t="shared" si="9"/>
        <v>2.0646650340955413</v>
      </c>
      <c r="H605" s="378">
        <v>120.96</v>
      </c>
      <c r="I605" s="1"/>
      <c r="K605" s="1">
        <v>72</v>
      </c>
    </row>
    <row r="606" spans="1:11" x14ac:dyDescent="0.3">
      <c r="A606" s="1" t="s">
        <v>1042</v>
      </c>
      <c r="B606" s="383">
        <v>42608</v>
      </c>
      <c r="C606" s="377">
        <v>24.2</v>
      </c>
      <c r="D606" s="376">
        <v>31.5</v>
      </c>
      <c r="E606" s="370">
        <v>16.5</v>
      </c>
      <c r="F606" s="381">
        <v>0</v>
      </c>
      <c r="G606" s="1">
        <f t="shared" si="9"/>
        <v>1.8777904954698514</v>
      </c>
      <c r="H606" s="378">
        <v>103.68</v>
      </c>
      <c r="I606" s="1"/>
      <c r="K606" s="1">
        <v>64.5</v>
      </c>
    </row>
    <row r="607" spans="1:11" x14ac:dyDescent="0.3">
      <c r="A607" s="1" t="s">
        <v>1042</v>
      </c>
      <c r="B607" s="383">
        <v>42609</v>
      </c>
      <c r="C607" s="377">
        <v>23.8</v>
      </c>
      <c r="D607" s="376">
        <v>32</v>
      </c>
      <c r="E607" s="370">
        <v>19.5</v>
      </c>
      <c r="F607" s="381">
        <v>0</v>
      </c>
      <c r="G607" s="1">
        <f t="shared" si="9"/>
        <v>2.2676223668943285</v>
      </c>
      <c r="H607" s="378">
        <v>103.68</v>
      </c>
      <c r="I607" s="1"/>
      <c r="K607" s="1">
        <v>65.5</v>
      </c>
    </row>
    <row r="608" spans="1:11" x14ac:dyDescent="0.3">
      <c r="A608" s="1" t="s">
        <v>1042</v>
      </c>
      <c r="B608" s="383">
        <v>42610</v>
      </c>
      <c r="C608" s="377">
        <v>24.5</v>
      </c>
      <c r="D608" s="376">
        <v>31</v>
      </c>
      <c r="E608" s="370">
        <v>18</v>
      </c>
      <c r="F608" s="381">
        <v>0</v>
      </c>
      <c r="G608" s="1">
        <f t="shared" si="9"/>
        <v>2.0646650340955413</v>
      </c>
      <c r="H608" s="378">
        <v>95.04000000000002</v>
      </c>
      <c r="I608" s="1"/>
      <c r="K608" s="1">
        <v>67</v>
      </c>
    </row>
    <row r="609" spans="1:11" x14ac:dyDescent="0.3">
      <c r="A609" s="1" t="s">
        <v>1042</v>
      </c>
      <c r="B609" s="383">
        <v>42611</v>
      </c>
      <c r="C609" s="377">
        <v>22.8</v>
      </c>
      <c r="D609" s="381">
        <v>31</v>
      </c>
      <c r="E609" s="381">
        <v>16</v>
      </c>
      <c r="F609" s="381">
        <v>0</v>
      </c>
      <c r="G609" s="1">
        <f t="shared" si="9"/>
        <v>1.8188820592283421</v>
      </c>
      <c r="H609" s="378">
        <v>120.96</v>
      </c>
      <c r="I609" s="1"/>
      <c r="K609" s="1">
        <v>65.5</v>
      </c>
    </row>
    <row r="610" spans="1:11" x14ac:dyDescent="0.3">
      <c r="A610" s="1" t="s">
        <v>1042</v>
      </c>
      <c r="B610" s="383">
        <v>42612</v>
      </c>
      <c r="C610" s="377">
        <v>14.6</v>
      </c>
      <c r="D610" s="381">
        <v>29.5</v>
      </c>
      <c r="E610" s="381">
        <v>17.5</v>
      </c>
      <c r="F610" s="381">
        <v>2</v>
      </c>
      <c r="G610" s="1">
        <f t="shared" si="9"/>
        <v>2.0006418494824323</v>
      </c>
      <c r="H610" s="378">
        <v>95.04000000000002</v>
      </c>
      <c r="I610" s="1"/>
      <c r="K610" s="1">
        <v>75</v>
      </c>
    </row>
    <row r="611" spans="1:11" x14ac:dyDescent="0.3">
      <c r="A611" s="1" t="s">
        <v>1042</v>
      </c>
      <c r="B611" s="383">
        <v>42613</v>
      </c>
      <c r="C611" s="377">
        <v>22.1</v>
      </c>
      <c r="D611" s="381">
        <v>28</v>
      </c>
      <c r="E611" s="381">
        <v>17</v>
      </c>
      <c r="F611" s="381">
        <v>0</v>
      </c>
      <c r="G611" s="1">
        <f t="shared" si="9"/>
        <v>1.9383638408527206</v>
      </c>
      <c r="H611" s="378">
        <v>95.04000000000002</v>
      </c>
      <c r="I611" s="1"/>
      <c r="K611" s="1">
        <v>72.5</v>
      </c>
    </row>
    <row r="612" spans="1:11" x14ac:dyDescent="0.3">
      <c r="A612" s="1" t="s">
        <v>1042</v>
      </c>
      <c r="B612" s="383">
        <v>42614</v>
      </c>
      <c r="C612" s="377">
        <v>23</v>
      </c>
      <c r="D612" s="370">
        <v>29</v>
      </c>
      <c r="E612" s="370">
        <v>17</v>
      </c>
      <c r="F612" s="373">
        <v>0</v>
      </c>
      <c r="G612" s="1">
        <f t="shared" si="9"/>
        <v>1.9383638408527206</v>
      </c>
      <c r="H612" s="378">
        <v>95.04000000000002</v>
      </c>
      <c r="I612" s="1"/>
      <c r="K612" s="1">
        <v>75</v>
      </c>
    </row>
    <row r="613" spans="1:11" x14ac:dyDescent="0.3">
      <c r="A613" s="1" t="s">
        <v>1042</v>
      </c>
      <c r="B613" s="383">
        <v>42615</v>
      </c>
      <c r="C613" s="377">
        <v>23.2</v>
      </c>
      <c r="D613" s="370">
        <v>29</v>
      </c>
      <c r="E613" s="370">
        <v>15.5</v>
      </c>
      <c r="F613" s="373">
        <v>0</v>
      </c>
      <c r="G613" s="1">
        <f t="shared" si="9"/>
        <v>1.7615995264429876</v>
      </c>
      <c r="H613" s="378">
        <v>112.32</v>
      </c>
      <c r="I613" s="1"/>
      <c r="K613" s="1">
        <v>75</v>
      </c>
    </row>
    <row r="614" spans="1:11" x14ac:dyDescent="0.3">
      <c r="A614" s="1" t="s">
        <v>1042</v>
      </c>
      <c r="B614" s="383">
        <v>42616</v>
      </c>
      <c r="C614" s="377">
        <v>23.7</v>
      </c>
      <c r="D614" s="370">
        <v>29</v>
      </c>
      <c r="E614" s="370">
        <v>18</v>
      </c>
      <c r="F614" s="373">
        <v>0</v>
      </c>
      <c r="G614" s="1">
        <f t="shared" si="9"/>
        <v>2.0646650340955413</v>
      </c>
      <c r="H614" s="378">
        <v>103.68</v>
      </c>
      <c r="I614" s="1"/>
      <c r="K614" s="1">
        <v>70</v>
      </c>
    </row>
    <row r="615" spans="1:11" x14ac:dyDescent="0.3">
      <c r="A615" s="1" t="s">
        <v>1042</v>
      </c>
      <c r="B615" s="383">
        <v>42617</v>
      </c>
      <c r="C615" s="377">
        <v>21.2</v>
      </c>
      <c r="D615" s="370">
        <v>29.5</v>
      </c>
      <c r="E615" s="370">
        <v>16.5</v>
      </c>
      <c r="F615" s="373">
        <v>0</v>
      </c>
      <c r="G615" s="1">
        <f t="shared" si="9"/>
        <v>1.8777904954698514</v>
      </c>
      <c r="H615" s="378">
        <v>112.32</v>
      </c>
      <c r="I615" s="1"/>
      <c r="K615" s="1">
        <v>73.5</v>
      </c>
    </row>
    <row r="616" spans="1:11" x14ac:dyDescent="0.3">
      <c r="A616" s="1" t="s">
        <v>1042</v>
      </c>
      <c r="B616" s="383">
        <v>42618</v>
      </c>
      <c r="C616" s="377">
        <v>20</v>
      </c>
      <c r="D616" s="370">
        <v>31.5</v>
      </c>
      <c r="E616" s="370">
        <v>17</v>
      </c>
      <c r="F616" s="373">
        <v>0</v>
      </c>
      <c r="G616" s="1">
        <f t="shared" si="9"/>
        <v>1.9383638408527206</v>
      </c>
      <c r="H616" s="378">
        <v>103.68</v>
      </c>
      <c r="I616" s="1"/>
      <c r="K616" s="1">
        <v>74.5</v>
      </c>
    </row>
    <row r="617" spans="1:11" x14ac:dyDescent="0.3">
      <c r="A617" s="1" t="s">
        <v>1042</v>
      </c>
      <c r="B617" s="383">
        <v>42619</v>
      </c>
      <c r="C617" s="377">
        <v>20.5</v>
      </c>
      <c r="D617" s="370">
        <v>30</v>
      </c>
      <c r="E617" s="370">
        <v>17.5</v>
      </c>
      <c r="F617" s="373">
        <v>0</v>
      </c>
      <c r="G617" s="1">
        <f t="shared" si="9"/>
        <v>2.0006418494824323</v>
      </c>
      <c r="H617" s="378">
        <v>138.24</v>
      </c>
      <c r="I617" s="1"/>
      <c r="K617" s="1">
        <v>70.75</v>
      </c>
    </row>
    <row r="618" spans="1:11" x14ac:dyDescent="0.3">
      <c r="A618" s="1" t="s">
        <v>1042</v>
      </c>
      <c r="B618" s="383">
        <v>42620</v>
      </c>
      <c r="C618" s="377">
        <v>22.3</v>
      </c>
      <c r="D618" s="370">
        <v>28.5</v>
      </c>
      <c r="E618" s="370">
        <v>18</v>
      </c>
      <c r="F618" s="373">
        <v>0</v>
      </c>
      <c r="G618" s="1">
        <f t="shared" si="9"/>
        <v>2.0646650340955413</v>
      </c>
      <c r="H618" s="378">
        <v>198.72</v>
      </c>
      <c r="I618" s="1"/>
      <c r="K618" s="1">
        <v>67</v>
      </c>
    </row>
    <row r="619" spans="1:11" x14ac:dyDescent="0.3">
      <c r="A619" s="1" t="s">
        <v>1042</v>
      </c>
      <c r="B619" s="383">
        <v>42621</v>
      </c>
      <c r="C619" s="377">
        <v>11.3</v>
      </c>
      <c r="D619" s="370">
        <v>28</v>
      </c>
      <c r="E619" s="370">
        <v>16.5</v>
      </c>
      <c r="F619" s="373">
        <v>0</v>
      </c>
      <c r="G619" s="1">
        <f t="shared" si="9"/>
        <v>1.8777904954698514</v>
      </c>
      <c r="H619" s="378">
        <v>69.12</v>
      </c>
      <c r="I619" s="1"/>
      <c r="K619" s="1">
        <v>74.5</v>
      </c>
    </row>
    <row r="620" spans="1:11" x14ac:dyDescent="0.3">
      <c r="A620" s="1" t="s">
        <v>1042</v>
      </c>
      <c r="B620" s="383">
        <v>42622</v>
      </c>
      <c r="C620" s="377">
        <v>21.8</v>
      </c>
      <c r="D620" s="370">
        <v>28</v>
      </c>
      <c r="E620" s="370">
        <v>16</v>
      </c>
      <c r="F620" s="373">
        <v>0</v>
      </c>
      <c r="G620" s="1">
        <f t="shared" si="9"/>
        <v>1.8188820592283421</v>
      </c>
      <c r="H620" s="378">
        <v>112.32</v>
      </c>
      <c r="I620" s="1"/>
      <c r="K620" s="1">
        <v>76.5</v>
      </c>
    </row>
    <row r="621" spans="1:11" x14ac:dyDescent="0.3">
      <c r="A621" s="1" t="s">
        <v>1042</v>
      </c>
      <c r="B621" s="383">
        <v>42623</v>
      </c>
      <c r="C621" s="377">
        <v>20.399999999999999</v>
      </c>
      <c r="D621" s="370">
        <v>29</v>
      </c>
      <c r="E621" s="370">
        <v>16.5</v>
      </c>
      <c r="F621" s="373">
        <v>0</v>
      </c>
      <c r="G621" s="1">
        <f t="shared" si="9"/>
        <v>1.8777904954698514</v>
      </c>
      <c r="H621" s="378">
        <v>103.68</v>
      </c>
      <c r="I621" s="1"/>
      <c r="K621" s="1">
        <v>72</v>
      </c>
    </row>
    <row r="622" spans="1:11" x14ac:dyDescent="0.3">
      <c r="A622" s="1" t="s">
        <v>1042</v>
      </c>
      <c r="B622" s="383">
        <v>42624</v>
      </c>
      <c r="C622" s="377">
        <v>19.100000000000001</v>
      </c>
      <c r="D622" s="370">
        <v>29.5</v>
      </c>
      <c r="E622" s="370">
        <v>17</v>
      </c>
      <c r="F622" s="373">
        <v>0</v>
      </c>
      <c r="G622" s="1">
        <f t="shared" si="9"/>
        <v>1.9383638408527206</v>
      </c>
      <c r="H622" s="378">
        <v>86.4</v>
      </c>
      <c r="I622" s="1"/>
      <c r="K622" s="1">
        <v>72.5</v>
      </c>
    </row>
    <row r="623" spans="1:11" x14ac:dyDescent="0.3">
      <c r="A623" s="1" t="s">
        <v>1042</v>
      </c>
      <c r="B623" s="383">
        <v>42625</v>
      </c>
      <c r="C623" s="377">
        <v>20.399999999999999</v>
      </c>
      <c r="D623" s="370">
        <v>30.5</v>
      </c>
      <c r="E623" s="370">
        <v>17</v>
      </c>
      <c r="F623" s="373">
        <v>0</v>
      </c>
      <c r="G623" s="1">
        <f t="shared" si="9"/>
        <v>1.9383638408527206</v>
      </c>
      <c r="H623" s="378">
        <v>95.04000000000002</v>
      </c>
      <c r="I623" s="1"/>
      <c r="K623" s="1">
        <v>71</v>
      </c>
    </row>
    <row r="624" spans="1:11" x14ac:dyDescent="0.3">
      <c r="A624" s="1" t="s">
        <v>1042</v>
      </c>
      <c r="B624" s="383">
        <v>42626</v>
      </c>
      <c r="C624" s="377">
        <v>20.3</v>
      </c>
      <c r="D624" s="370">
        <v>31.5</v>
      </c>
      <c r="E624" s="370">
        <v>18</v>
      </c>
      <c r="F624" s="373">
        <v>0</v>
      </c>
      <c r="G624" s="1">
        <f t="shared" si="9"/>
        <v>2.0646650340955413</v>
      </c>
      <c r="H624" s="378">
        <v>112.32</v>
      </c>
      <c r="I624" s="1"/>
      <c r="K624" s="1">
        <v>68.5</v>
      </c>
    </row>
    <row r="625" spans="1:11" x14ac:dyDescent="0.3">
      <c r="A625" s="1" t="s">
        <v>1042</v>
      </c>
      <c r="B625" s="383">
        <v>42627</v>
      </c>
      <c r="C625" s="377">
        <v>16.399999999999999</v>
      </c>
      <c r="D625" s="370">
        <v>31</v>
      </c>
      <c r="E625" s="370">
        <v>19</v>
      </c>
      <c r="F625" s="373">
        <v>11.2</v>
      </c>
      <c r="G625" s="1">
        <f t="shared" ref="G625:G688" si="10">0.611*EXP((17.27*E625)/(E625+237.3))</f>
        <v>2.1981128370891554</v>
      </c>
      <c r="H625" s="378">
        <v>129.6</v>
      </c>
      <c r="I625" s="1"/>
      <c r="K625" s="1">
        <v>70.5</v>
      </c>
    </row>
    <row r="626" spans="1:11" x14ac:dyDescent="0.3">
      <c r="A626" s="1" t="s">
        <v>1042</v>
      </c>
      <c r="B626" s="383">
        <v>42628</v>
      </c>
      <c r="C626" s="377">
        <v>15.8</v>
      </c>
      <c r="D626" s="370">
        <v>27</v>
      </c>
      <c r="E626" s="370">
        <v>20</v>
      </c>
      <c r="F626" s="373">
        <v>28</v>
      </c>
      <c r="G626" s="1">
        <f t="shared" si="10"/>
        <v>2.3390469163992624</v>
      </c>
      <c r="H626" s="378">
        <v>95.04000000000002</v>
      </c>
      <c r="I626" s="1"/>
      <c r="K626" s="1">
        <v>80.5</v>
      </c>
    </row>
    <row r="627" spans="1:11" x14ac:dyDescent="0.3">
      <c r="A627" s="1" t="s">
        <v>1042</v>
      </c>
      <c r="B627" s="383">
        <v>42629</v>
      </c>
      <c r="C627" s="377">
        <v>11.3</v>
      </c>
      <c r="D627" s="370">
        <v>25.5</v>
      </c>
      <c r="E627" s="370">
        <v>18</v>
      </c>
      <c r="F627" s="373">
        <v>0</v>
      </c>
      <c r="G627" s="1">
        <f t="shared" si="10"/>
        <v>2.0646650340955413</v>
      </c>
      <c r="H627" s="378">
        <v>120.96</v>
      </c>
      <c r="I627" s="1"/>
      <c r="K627" s="1">
        <v>80.5</v>
      </c>
    </row>
    <row r="628" spans="1:11" x14ac:dyDescent="0.3">
      <c r="A628" s="1" t="s">
        <v>1042</v>
      </c>
      <c r="B628" s="383">
        <v>42630</v>
      </c>
      <c r="C628" s="377">
        <v>15.9</v>
      </c>
      <c r="D628" s="370">
        <v>25</v>
      </c>
      <c r="E628" s="370">
        <v>18</v>
      </c>
      <c r="F628" s="373">
        <v>0</v>
      </c>
      <c r="G628" s="1">
        <f t="shared" si="10"/>
        <v>2.0646650340955413</v>
      </c>
      <c r="H628" s="378">
        <v>86.4</v>
      </c>
      <c r="I628" s="1"/>
      <c r="K628" s="1">
        <v>76</v>
      </c>
    </row>
    <row r="629" spans="1:11" x14ac:dyDescent="0.3">
      <c r="A629" s="1" t="s">
        <v>1042</v>
      </c>
      <c r="B629" s="383">
        <v>42631</v>
      </c>
      <c r="C629" s="377">
        <v>16.5</v>
      </c>
      <c r="D629" s="370">
        <v>23</v>
      </c>
      <c r="E629" s="370">
        <v>17</v>
      </c>
      <c r="F629" s="373">
        <v>7</v>
      </c>
      <c r="G629" s="1">
        <f t="shared" si="10"/>
        <v>1.9383638408527206</v>
      </c>
      <c r="H629" s="378">
        <v>146.88</v>
      </c>
      <c r="I629" s="1"/>
      <c r="K629" s="1">
        <v>76.5</v>
      </c>
    </row>
    <row r="630" spans="1:11" x14ac:dyDescent="0.3">
      <c r="A630" s="1" t="s">
        <v>1042</v>
      </c>
      <c r="B630" s="383">
        <v>42632</v>
      </c>
      <c r="C630" s="377">
        <v>9.1</v>
      </c>
      <c r="D630" s="370">
        <v>24</v>
      </c>
      <c r="E630" s="370">
        <v>18.5</v>
      </c>
      <c r="F630" s="373">
        <v>1.6</v>
      </c>
      <c r="G630" s="1">
        <f t="shared" si="10"/>
        <v>2.1304746763349707</v>
      </c>
      <c r="H630" s="378">
        <v>120.96</v>
      </c>
      <c r="I630" s="1"/>
      <c r="K630" s="1">
        <v>81.5</v>
      </c>
    </row>
    <row r="631" spans="1:11" x14ac:dyDescent="0.3">
      <c r="A631" s="1" t="s">
        <v>1042</v>
      </c>
      <c r="B631" s="383">
        <v>42633</v>
      </c>
      <c r="C631" s="377">
        <v>14.5</v>
      </c>
      <c r="D631" s="370">
        <v>24.5</v>
      </c>
      <c r="E631" s="370">
        <v>16</v>
      </c>
      <c r="F631" s="373">
        <v>3.6</v>
      </c>
      <c r="G631" s="1">
        <f t="shared" si="10"/>
        <v>1.8188820592283421</v>
      </c>
      <c r="H631" s="378">
        <v>77.760000000000005</v>
      </c>
      <c r="I631" s="1"/>
      <c r="K631" s="1">
        <v>77</v>
      </c>
    </row>
    <row r="632" spans="1:11" x14ac:dyDescent="0.3">
      <c r="A632" s="1" t="s">
        <v>1042</v>
      </c>
      <c r="B632" s="383">
        <v>42634</v>
      </c>
      <c r="C632" s="377">
        <v>20</v>
      </c>
      <c r="D632" s="370">
        <v>24.5</v>
      </c>
      <c r="E632" s="370">
        <v>14.5</v>
      </c>
      <c r="F632" s="373">
        <v>0</v>
      </c>
      <c r="G632" s="1">
        <f t="shared" si="10"/>
        <v>1.6517598297933815</v>
      </c>
      <c r="H632" s="378">
        <v>77.760000000000005</v>
      </c>
      <c r="I632" s="1"/>
      <c r="K632" s="1">
        <v>74.5</v>
      </c>
    </row>
    <row r="633" spans="1:11" x14ac:dyDescent="0.3">
      <c r="A633" s="1" t="s">
        <v>1042</v>
      </c>
      <c r="B633" s="383">
        <v>42635</v>
      </c>
      <c r="C633" s="377">
        <v>19.3</v>
      </c>
      <c r="D633" s="370">
        <v>25</v>
      </c>
      <c r="E633" s="370">
        <v>12.5</v>
      </c>
      <c r="F633" s="373">
        <v>0</v>
      </c>
      <c r="G633" s="1">
        <f t="shared" si="10"/>
        <v>1.4499557420926388</v>
      </c>
      <c r="H633" s="378">
        <v>95.04000000000002</v>
      </c>
      <c r="I633" s="1"/>
      <c r="K633" s="1">
        <v>73.5</v>
      </c>
    </row>
    <row r="634" spans="1:11" x14ac:dyDescent="0.3">
      <c r="A634" s="1" t="s">
        <v>1042</v>
      </c>
      <c r="B634" s="383">
        <v>42636</v>
      </c>
      <c r="C634" s="377">
        <v>14.5</v>
      </c>
      <c r="D634" s="370">
        <v>25</v>
      </c>
      <c r="E634" s="370">
        <v>15</v>
      </c>
      <c r="F634" s="373">
        <v>0</v>
      </c>
      <c r="G634" s="1">
        <f t="shared" si="10"/>
        <v>1.7059046297032363</v>
      </c>
      <c r="H634" s="378">
        <v>86.4</v>
      </c>
      <c r="I634" s="1"/>
      <c r="K634" s="1">
        <v>77</v>
      </c>
    </row>
    <row r="635" spans="1:11" x14ac:dyDescent="0.3">
      <c r="A635" s="1" t="s">
        <v>1042</v>
      </c>
      <c r="B635" s="383">
        <v>42637</v>
      </c>
      <c r="C635" s="377">
        <v>14</v>
      </c>
      <c r="D635" s="370">
        <v>26</v>
      </c>
      <c r="E635" s="370">
        <v>14.5</v>
      </c>
      <c r="F635" s="373">
        <v>0</v>
      </c>
      <c r="G635" s="1">
        <f t="shared" si="10"/>
        <v>1.6517598297933815</v>
      </c>
      <c r="H635" s="378">
        <v>69.12</v>
      </c>
      <c r="I635" s="1"/>
      <c r="K635" s="1">
        <v>76</v>
      </c>
    </row>
    <row r="636" spans="1:11" x14ac:dyDescent="0.3">
      <c r="A636" s="1" t="s">
        <v>1042</v>
      </c>
      <c r="B636" s="383">
        <v>42638</v>
      </c>
      <c r="C636" s="377">
        <v>18.5</v>
      </c>
      <c r="D636" s="370">
        <v>26</v>
      </c>
      <c r="E636" s="370">
        <v>16</v>
      </c>
      <c r="F636" s="373">
        <v>0</v>
      </c>
      <c r="G636" s="1">
        <f t="shared" si="10"/>
        <v>1.8188820592283421</v>
      </c>
      <c r="H636" s="378">
        <v>95.04000000000002</v>
      </c>
      <c r="I636" s="1"/>
      <c r="K636" s="1">
        <v>76</v>
      </c>
    </row>
    <row r="637" spans="1:11" x14ac:dyDescent="0.3">
      <c r="A637" s="1" t="s">
        <v>1042</v>
      </c>
      <c r="B637" s="383">
        <v>42639</v>
      </c>
      <c r="C637" s="377">
        <v>16.8</v>
      </c>
      <c r="D637" s="370">
        <v>25.5</v>
      </c>
      <c r="E637" s="370">
        <v>15</v>
      </c>
      <c r="F637" s="373">
        <v>0</v>
      </c>
      <c r="G637" s="1">
        <f t="shared" si="10"/>
        <v>1.7059046297032363</v>
      </c>
      <c r="H637" s="378">
        <v>86.4</v>
      </c>
      <c r="I637" s="1"/>
      <c r="K637" s="1">
        <v>76.5</v>
      </c>
    </row>
    <row r="638" spans="1:11" x14ac:dyDescent="0.3">
      <c r="A638" s="1" t="s">
        <v>1042</v>
      </c>
      <c r="B638" s="383">
        <v>42640</v>
      </c>
      <c r="C638" s="377">
        <v>18.2</v>
      </c>
      <c r="D638" s="370">
        <v>28</v>
      </c>
      <c r="E638" s="370">
        <v>13</v>
      </c>
      <c r="F638" s="373">
        <v>0</v>
      </c>
      <c r="G638" s="1">
        <f t="shared" si="10"/>
        <v>1.498261331998219</v>
      </c>
      <c r="H638" s="378">
        <v>95.04000000000002</v>
      </c>
      <c r="I638" s="1"/>
      <c r="K638" s="1">
        <v>67</v>
      </c>
    </row>
    <row r="639" spans="1:11" x14ac:dyDescent="0.3">
      <c r="A639" s="1" t="s">
        <v>1042</v>
      </c>
      <c r="B639" s="383">
        <v>42641</v>
      </c>
      <c r="C639" s="377">
        <v>17.399999999999999</v>
      </c>
      <c r="D639" s="370">
        <v>28</v>
      </c>
      <c r="E639" s="370">
        <v>15</v>
      </c>
      <c r="F639" s="373">
        <v>0</v>
      </c>
      <c r="G639" s="1">
        <f t="shared" si="10"/>
        <v>1.7059046297032363</v>
      </c>
      <c r="H639" s="378">
        <v>103.68</v>
      </c>
      <c r="I639" s="1"/>
      <c r="K639" s="1">
        <v>68.5</v>
      </c>
    </row>
    <row r="640" spans="1:11" x14ac:dyDescent="0.3">
      <c r="A640" s="1" t="s">
        <v>1042</v>
      </c>
      <c r="B640" s="383">
        <v>42642</v>
      </c>
      <c r="C640" s="377">
        <v>18.5</v>
      </c>
      <c r="D640" s="370">
        <v>27</v>
      </c>
      <c r="E640" s="370">
        <v>13.5</v>
      </c>
      <c r="F640" s="373">
        <v>0</v>
      </c>
      <c r="G640" s="1">
        <f t="shared" si="10"/>
        <v>1.5479739445616383</v>
      </c>
      <c r="H640" s="378">
        <v>95.04000000000002</v>
      </c>
      <c r="I640" s="1"/>
      <c r="K640" s="1">
        <v>69</v>
      </c>
    </row>
    <row r="641" spans="1:11" x14ac:dyDescent="0.3">
      <c r="A641" s="1" t="s">
        <v>1042</v>
      </c>
      <c r="B641" s="383">
        <v>42643</v>
      </c>
      <c r="C641" s="377">
        <v>13.2</v>
      </c>
      <c r="D641" s="370">
        <v>27.5</v>
      </c>
      <c r="E641" s="370">
        <v>14</v>
      </c>
      <c r="F641" s="373">
        <v>0</v>
      </c>
      <c r="G641" s="1">
        <f t="shared" si="10"/>
        <v>1.5991283056791965</v>
      </c>
      <c r="H641" s="378">
        <v>86.4</v>
      </c>
      <c r="I641" s="1"/>
      <c r="K641" s="1">
        <v>70</v>
      </c>
    </row>
    <row r="642" spans="1:11" x14ac:dyDescent="0.3">
      <c r="A642" s="1" t="s">
        <v>1042</v>
      </c>
      <c r="B642" s="383">
        <v>42644</v>
      </c>
      <c r="C642" s="377">
        <v>13.6</v>
      </c>
      <c r="D642" s="373">
        <v>29.5</v>
      </c>
      <c r="E642" s="373">
        <v>18</v>
      </c>
      <c r="F642" s="373">
        <v>0</v>
      </c>
      <c r="G642" s="1">
        <f t="shared" si="10"/>
        <v>2.0646650340955413</v>
      </c>
      <c r="H642" s="378">
        <v>146.88</v>
      </c>
      <c r="I642" s="1"/>
      <c r="K642" s="1">
        <v>78</v>
      </c>
    </row>
    <row r="643" spans="1:11" x14ac:dyDescent="0.3">
      <c r="A643" s="1" t="s">
        <v>1042</v>
      </c>
      <c r="B643" s="383">
        <v>42645</v>
      </c>
      <c r="C643" s="377">
        <v>16.899999999999999</v>
      </c>
      <c r="D643" s="373">
        <v>27.5</v>
      </c>
      <c r="E643" s="373">
        <v>16.5</v>
      </c>
      <c r="F643" s="373">
        <v>0</v>
      </c>
      <c r="G643" s="1">
        <f t="shared" si="10"/>
        <v>1.8777904954698514</v>
      </c>
      <c r="H643" s="378">
        <v>69.12</v>
      </c>
      <c r="I643" s="1"/>
      <c r="K643" s="1">
        <v>74.5</v>
      </c>
    </row>
    <row r="644" spans="1:11" x14ac:dyDescent="0.3">
      <c r="A644" s="1" t="s">
        <v>1042</v>
      </c>
      <c r="B644" s="383">
        <v>42646</v>
      </c>
      <c r="C644" s="377">
        <v>18.100000000000001</v>
      </c>
      <c r="D644" s="373">
        <v>27.5</v>
      </c>
      <c r="E644" s="373">
        <v>14.5</v>
      </c>
      <c r="F644" s="373">
        <v>0</v>
      </c>
      <c r="G644" s="1">
        <f t="shared" si="10"/>
        <v>1.6517598297933815</v>
      </c>
      <c r="H644" s="378">
        <v>95.04000000000002</v>
      </c>
      <c r="I644" s="1"/>
      <c r="K644" s="1">
        <v>76.5</v>
      </c>
    </row>
    <row r="645" spans="1:11" x14ac:dyDescent="0.3">
      <c r="A645" s="1" t="s">
        <v>1042</v>
      </c>
      <c r="B645" s="383">
        <v>42647</v>
      </c>
      <c r="C645" s="377">
        <v>18.100000000000001</v>
      </c>
      <c r="D645" s="373">
        <v>25</v>
      </c>
      <c r="E645" s="373">
        <v>13</v>
      </c>
      <c r="F645" s="373">
        <v>0</v>
      </c>
      <c r="G645" s="1">
        <f t="shared" si="10"/>
        <v>1.498261331998219</v>
      </c>
      <c r="H645" s="378">
        <v>86.4</v>
      </c>
      <c r="I645" s="1"/>
      <c r="K645" s="1">
        <v>73</v>
      </c>
    </row>
    <row r="646" spans="1:11" x14ac:dyDescent="0.3">
      <c r="A646" s="1" t="s">
        <v>1042</v>
      </c>
      <c r="B646" s="383">
        <v>42648</v>
      </c>
      <c r="C646" s="377">
        <v>18.399999999999999</v>
      </c>
      <c r="D646" s="373">
        <v>26</v>
      </c>
      <c r="E646" s="373">
        <v>12</v>
      </c>
      <c r="F646" s="373">
        <v>0</v>
      </c>
      <c r="G646" s="1">
        <f t="shared" si="10"/>
        <v>1.4030231277532583</v>
      </c>
      <c r="H646" s="378">
        <v>95.04000000000002</v>
      </c>
      <c r="I646" s="1"/>
      <c r="K646" s="1">
        <v>59</v>
      </c>
    </row>
    <row r="647" spans="1:11" x14ac:dyDescent="0.3">
      <c r="A647" s="1" t="s">
        <v>1042</v>
      </c>
      <c r="B647" s="383">
        <v>42649</v>
      </c>
      <c r="C647" s="377">
        <v>12.5</v>
      </c>
      <c r="D647" s="373">
        <v>24.5</v>
      </c>
      <c r="E647" s="373">
        <v>10.5</v>
      </c>
      <c r="F647" s="373">
        <v>0.8</v>
      </c>
      <c r="G647" s="1">
        <f t="shared" si="10"/>
        <v>1.2701326466613394</v>
      </c>
      <c r="H647" s="378">
        <v>86.4</v>
      </c>
      <c r="I647" s="1"/>
      <c r="K647" s="1">
        <v>69.5</v>
      </c>
    </row>
    <row r="648" spans="1:11" x14ac:dyDescent="0.3">
      <c r="A648" s="1" t="s">
        <v>1042</v>
      </c>
      <c r="B648" s="383">
        <v>42650</v>
      </c>
      <c r="C648" s="377">
        <v>18</v>
      </c>
      <c r="D648" s="373">
        <v>24</v>
      </c>
      <c r="E648" s="373">
        <v>12</v>
      </c>
      <c r="F648" s="373">
        <v>0</v>
      </c>
      <c r="G648" s="1">
        <f t="shared" si="10"/>
        <v>1.4030231277532583</v>
      </c>
      <c r="H648" s="378">
        <v>77.760000000000005</v>
      </c>
      <c r="I648" s="1"/>
      <c r="K648" s="1">
        <v>71.5</v>
      </c>
    </row>
    <row r="649" spans="1:11" x14ac:dyDescent="0.3">
      <c r="A649" s="1" t="s">
        <v>1042</v>
      </c>
      <c r="B649" s="383">
        <v>42651</v>
      </c>
      <c r="C649" s="377">
        <v>11.4</v>
      </c>
      <c r="D649" s="373">
        <v>24</v>
      </c>
      <c r="E649" s="373">
        <v>11</v>
      </c>
      <c r="F649" s="373">
        <v>0</v>
      </c>
      <c r="G649" s="1">
        <f t="shared" si="10"/>
        <v>1.313143973467028</v>
      </c>
      <c r="H649" s="378">
        <v>77.760000000000005</v>
      </c>
      <c r="I649" s="1"/>
      <c r="K649" s="1">
        <v>83.5</v>
      </c>
    </row>
    <row r="650" spans="1:11" x14ac:dyDescent="0.3">
      <c r="A650" s="1" t="s">
        <v>1042</v>
      </c>
      <c r="B650" s="383">
        <v>42652</v>
      </c>
      <c r="C650" s="377">
        <v>14.5</v>
      </c>
      <c r="D650" s="373">
        <v>23</v>
      </c>
      <c r="E650" s="373">
        <v>13.5</v>
      </c>
      <c r="F650" s="373">
        <v>1</v>
      </c>
      <c r="G650" s="1">
        <f t="shared" si="10"/>
        <v>1.5479739445616383</v>
      </c>
      <c r="H650" s="378">
        <v>69.12</v>
      </c>
      <c r="I650" s="1"/>
      <c r="K650" s="1">
        <v>75.5</v>
      </c>
    </row>
    <row r="651" spans="1:11" x14ac:dyDescent="0.3">
      <c r="A651" s="1" t="s">
        <v>1042</v>
      </c>
      <c r="B651" s="383">
        <v>42653</v>
      </c>
      <c r="C651" s="377">
        <v>16.2</v>
      </c>
      <c r="D651" s="373">
        <v>22</v>
      </c>
      <c r="E651" s="373">
        <v>12</v>
      </c>
      <c r="F651" s="373">
        <v>0</v>
      </c>
      <c r="G651" s="1">
        <f t="shared" si="10"/>
        <v>1.4030231277532583</v>
      </c>
      <c r="H651" s="378">
        <v>86.4</v>
      </c>
      <c r="I651" s="1"/>
      <c r="K651" s="1">
        <v>72</v>
      </c>
    </row>
    <row r="652" spans="1:11" x14ac:dyDescent="0.3">
      <c r="A652" s="1" t="s">
        <v>1042</v>
      </c>
      <c r="B652" s="383">
        <v>42654</v>
      </c>
      <c r="C652" s="377">
        <v>13.7</v>
      </c>
      <c r="D652" s="373">
        <v>21</v>
      </c>
      <c r="E652" s="373">
        <v>12</v>
      </c>
      <c r="F652" s="373">
        <v>1</v>
      </c>
      <c r="G652" s="1">
        <f t="shared" si="10"/>
        <v>1.4030231277532583</v>
      </c>
      <c r="H652" s="378">
        <v>95.04000000000002</v>
      </c>
      <c r="I652" s="1"/>
      <c r="K652" s="1">
        <v>75.5</v>
      </c>
    </row>
    <row r="653" spans="1:11" x14ac:dyDescent="0.3">
      <c r="A653" s="1" t="s">
        <v>1042</v>
      </c>
      <c r="B653" s="383">
        <v>42655</v>
      </c>
      <c r="C653" s="377">
        <v>17.100000000000001</v>
      </c>
      <c r="D653" s="373">
        <v>23</v>
      </c>
      <c r="E653" s="373">
        <v>8.5</v>
      </c>
      <c r="F653" s="373">
        <v>0.2</v>
      </c>
      <c r="G653" s="1">
        <f t="shared" si="10"/>
        <v>1.110216300480029</v>
      </c>
      <c r="H653" s="378">
        <v>112.32</v>
      </c>
      <c r="I653" s="1"/>
      <c r="K653" s="1">
        <v>63</v>
      </c>
    </row>
    <row r="654" spans="1:11" x14ac:dyDescent="0.3">
      <c r="A654" s="1" t="s">
        <v>1042</v>
      </c>
      <c r="B654" s="383">
        <v>42656</v>
      </c>
      <c r="C654" s="377">
        <v>11</v>
      </c>
      <c r="D654" s="373">
        <v>27</v>
      </c>
      <c r="E654" s="373">
        <v>14</v>
      </c>
      <c r="F654" s="373">
        <v>0</v>
      </c>
      <c r="G654" s="1">
        <f t="shared" si="10"/>
        <v>1.5991283056791965</v>
      </c>
      <c r="H654" s="378">
        <v>216</v>
      </c>
      <c r="I654" s="1"/>
      <c r="K654" s="1">
        <v>76</v>
      </c>
    </row>
    <row r="655" spans="1:11" x14ac:dyDescent="0.3">
      <c r="A655" s="1" t="s">
        <v>1042</v>
      </c>
      <c r="B655" s="383">
        <v>42657</v>
      </c>
      <c r="C655" s="377">
        <v>4.9000000000000004</v>
      </c>
      <c r="D655" s="373">
        <v>25</v>
      </c>
      <c r="E655" s="373">
        <v>17</v>
      </c>
      <c r="F655" s="373">
        <v>0</v>
      </c>
      <c r="G655" s="1">
        <f t="shared" si="10"/>
        <v>1.9383638408527206</v>
      </c>
      <c r="H655" s="378">
        <v>120.96</v>
      </c>
      <c r="I655" s="1"/>
      <c r="K655" s="1">
        <v>78.5</v>
      </c>
    </row>
    <row r="656" spans="1:11" x14ac:dyDescent="0.3">
      <c r="A656" s="1" t="s">
        <v>1042</v>
      </c>
      <c r="B656" s="383">
        <v>42658</v>
      </c>
      <c r="C656" s="377">
        <v>15.6</v>
      </c>
      <c r="D656" s="373">
        <v>24</v>
      </c>
      <c r="E656" s="373">
        <v>12</v>
      </c>
      <c r="F656" s="373">
        <v>0</v>
      </c>
      <c r="G656" s="1">
        <f t="shared" si="10"/>
        <v>1.4030231277532583</v>
      </c>
      <c r="H656" s="378">
        <v>103.68</v>
      </c>
      <c r="I656" s="1"/>
      <c r="K656" s="1">
        <v>78</v>
      </c>
    </row>
    <row r="657" spans="1:11" x14ac:dyDescent="0.3">
      <c r="A657" s="1" t="s">
        <v>1042</v>
      </c>
      <c r="B657" s="383">
        <v>42659</v>
      </c>
      <c r="C657" s="377">
        <v>16.5</v>
      </c>
      <c r="D657" s="373">
        <v>26</v>
      </c>
      <c r="E657" s="373">
        <v>11</v>
      </c>
      <c r="F657" s="373">
        <v>0</v>
      </c>
      <c r="G657" s="1">
        <f t="shared" si="10"/>
        <v>1.313143973467028</v>
      </c>
      <c r="H657" s="378">
        <v>86.4</v>
      </c>
      <c r="I657" s="1"/>
      <c r="K657" s="1">
        <v>66</v>
      </c>
    </row>
    <row r="658" spans="1:11" x14ac:dyDescent="0.3">
      <c r="A658" s="1" t="s">
        <v>1042</v>
      </c>
      <c r="B658" s="383">
        <v>42660</v>
      </c>
      <c r="C658" s="377">
        <v>15.3</v>
      </c>
      <c r="D658" s="373">
        <v>26</v>
      </c>
      <c r="E658" s="373">
        <v>11</v>
      </c>
      <c r="F658" s="373">
        <v>0</v>
      </c>
      <c r="G658" s="1">
        <f t="shared" si="10"/>
        <v>1.313143973467028</v>
      </c>
      <c r="H658" s="378">
        <v>86.4</v>
      </c>
      <c r="I658" s="1"/>
      <c r="K658" s="1">
        <v>72</v>
      </c>
    </row>
    <row r="659" spans="1:11" x14ac:dyDescent="0.3">
      <c r="A659" s="1" t="s">
        <v>1042</v>
      </c>
      <c r="B659" s="383">
        <v>42661</v>
      </c>
      <c r="C659" s="377">
        <v>6.4</v>
      </c>
      <c r="D659" s="373">
        <v>22.5</v>
      </c>
      <c r="E659" s="373">
        <v>12</v>
      </c>
      <c r="F659" s="373">
        <v>0</v>
      </c>
      <c r="G659" s="1">
        <f t="shared" si="10"/>
        <v>1.4030231277532583</v>
      </c>
      <c r="H659" s="378">
        <v>51.84</v>
      </c>
      <c r="I659" s="1"/>
      <c r="K659" s="1">
        <v>73.5</v>
      </c>
    </row>
    <row r="660" spans="1:11" x14ac:dyDescent="0.3">
      <c r="A660" s="1" t="s">
        <v>1042</v>
      </c>
      <c r="B660" s="383">
        <v>42662</v>
      </c>
      <c r="C660" s="377">
        <v>13.8</v>
      </c>
      <c r="D660" s="373">
        <v>22</v>
      </c>
      <c r="E660" s="373">
        <v>8.5</v>
      </c>
      <c r="F660" s="373">
        <v>0</v>
      </c>
      <c r="G660" s="1">
        <f t="shared" si="10"/>
        <v>1.110216300480029</v>
      </c>
      <c r="H660" s="378">
        <v>60.48</v>
      </c>
      <c r="I660" s="1"/>
      <c r="K660" s="1">
        <v>74.5</v>
      </c>
    </row>
    <row r="661" spans="1:11" x14ac:dyDescent="0.3">
      <c r="A661" s="1" t="s">
        <v>1042</v>
      </c>
      <c r="B661" s="383">
        <v>42663</v>
      </c>
      <c r="C661" s="377">
        <v>5.4</v>
      </c>
      <c r="D661" s="373">
        <v>16.5</v>
      </c>
      <c r="E661" s="373">
        <v>13</v>
      </c>
      <c r="F661" s="373">
        <v>3.2</v>
      </c>
      <c r="G661" s="1">
        <f t="shared" si="10"/>
        <v>1.498261331998219</v>
      </c>
      <c r="H661" s="378">
        <v>43.2</v>
      </c>
      <c r="I661" s="1"/>
      <c r="K661" s="1">
        <v>91.5</v>
      </c>
    </row>
    <row r="662" spans="1:11" x14ac:dyDescent="0.3">
      <c r="A662" s="1" t="s">
        <v>1042</v>
      </c>
      <c r="B662" s="383">
        <v>42664</v>
      </c>
      <c r="C662" s="377">
        <v>6.5</v>
      </c>
      <c r="D662" s="373">
        <v>18</v>
      </c>
      <c r="E662" s="373">
        <v>8</v>
      </c>
      <c r="F662" s="373">
        <v>0</v>
      </c>
      <c r="G662" s="1">
        <f t="shared" si="10"/>
        <v>1.0731200926872433</v>
      </c>
      <c r="H662" s="378">
        <v>69.12</v>
      </c>
      <c r="I662" s="1"/>
      <c r="K662" s="1">
        <v>84</v>
      </c>
    </row>
    <row r="663" spans="1:11" x14ac:dyDescent="0.3">
      <c r="A663" s="1" t="s">
        <v>1042</v>
      </c>
      <c r="B663" s="383">
        <v>42665</v>
      </c>
      <c r="C663" s="377">
        <v>10.3</v>
      </c>
      <c r="D663" s="373">
        <v>22</v>
      </c>
      <c r="E663" s="373">
        <v>6.5</v>
      </c>
      <c r="F663" s="373">
        <v>0</v>
      </c>
      <c r="G663" s="1">
        <f t="shared" si="10"/>
        <v>0.96829408068935052</v>
      </c>
      <c r="H663" s="378">
        <v>77.760000000000005</v>
      </c>
      <c r="I663" s="1"/>
      <c r="K663" s="1">
        <v>64</v>
      </c>
    </row>
    <row r="664" spans="1:11" x14ac:dyDescent="0.3">
      <c r="A664" s="1" t="s">
        <v>1042</v>
      </c>
      <c r="B664" s="383">
        <v>42666</v>
      </c>
      <c r="C664" s="377">
        <v>12.9</v>
      </c>
      <c r="D664" s="373">
        <v>22.5</v>
      </c>
      <c r="E664" s="373">
        <v>9</v>
      </c>
      <c r="F664" s="373">
        <v>0</v>
      </c>
      <c r="G664" s="1">
        <f t="shared" si="10"/>
        <v>1.148436398239401</v>
      </c>
      <c r="H664" s="378">
        <v>155.52000000000001</v>
      </c>
      <c r="I664" s="1"/>
      <c r="K664" s="1">
        <v>73</v>
      </c>
    </row>
    <row r="665" spans="1:11" x14ac:dyDescent="0.3">
      <c r="A665" s="1" t="s">
        <v>1042</v>
      </c>
      <c r="B665" s="383">
        <v>42667</v>
      </c>
      <c r="C665" s="377">
        <v>11</v>
      </c>
      <c r="D665" s="373">
        <v>31</v>
      </c>
      <c r="E665" s="373">
        <v>18</v>
      </c>
      <c r="F665" s="373">
        <v>0</v>
      </c>
      <c r="G665" s="1">
        <f t="shared" si="10"/>
        <v>2.0646650340955413</v>
      </c>
      <c r="H665" s="378">
        <v>172.8</v>
      </c>
      <c r="I665" s="1"/>
      <c r="K665" s="1">
        <v>74</v>
      </c>
    </row>
    <row r="666" spans="1:11" x14ac:dyDescent="0.3">
      <c r="A666" s="1" t="s">
        <v>1042</v>
      </c>
      <c r="B666" s="383">
        <v>42668</v>
      </c>
      <c r="C666" s="377">
        <v>9.8000000000000007</v>
      </c>
      <c r="D666" s="373">
        <v>32.5</v>
      </c>
      <c r="E666" s="373">
        <v>19</v>
      </c>
      <c r="F666" s="373">
        <v>0</v>
      </c>
      <c r="G666" s="1">
        <f t="shared" si="10"/>
        <v>2.1981128370891554</v>
      </c>
      <c r="H666" s="378">
        <v>86.4</v>
      </c>
      <c r="I666" s="1"/>
      <c r="K666" s="1">
        <v>62.5</v>
      </c>
    </row>
    <row r="667" spans="1:11" x14ac:dyDescent="0.3">
      <c r="A667" s="1" t="s">
        <v>1042</v>
      </c>
      <c r="B667" s="383">
        <v>42669</v>
      </c>
      <c r="C667" s="377">
        <v>6.2</v>
      </c>
      <c r="D667" s="373">
        <v>28</v>
      </c>
      <c r="E667" s="373">
        <v>17</v>
      </c>
      <c r="F667" s="373">
        <v>0</v>
      </c>
      <c r="G667" s="1">
        <f t="shared" si="10"/>
        <v>1.9383638408527206</v>
      </c>
      <c r="H667" s="378">
        <v>86.4</v>
      </c>
      <c r="I667" s="1"/>
      <c r="K667" s="1">
        <v>69.5</v>
      </c>
    </row>
    <row r="668" spans="1:11" x14ac:dyDescent="0.3">
      <c r="A668" s="1" t="s">
        <v>1042</v>
      </c>
      <c r="B668" s="383">
        <v>42670</v>
      </c>
      <c r="C668" s="377">
        <v>10.9</v>
      </c>
      <c r="D668" s="373">
        <v>25</v>
      </c>
      <c r="E668" s="373">
        <v>16</v>
      </c>
      <c r="F668" s="373">
        <v>0</v>
      </c>
      <c r="G668" s="1">
        <f t="shared" si="10"/>
        <v>1.8188820592283421</v>
      </c>
      <c r="H668" s="378">
        <v>138.24</v>
      </c>
      <c r="I668" s="1"/>
      <c r="K668" s="1">
        <v>72</v>
      </c>
    </row>
    <row r="669" spans="1:11" x14ac:dyDescent="0.3">
      <c r="A669" s="1" t="s">
        <v>1042</v>
      </c>
      <c r="B669" s="383">
        <v>42671</v>
      </c>
      <c r="C669" s="377">
        <v>14.4</v>
      </c>
      <c r="D669" s="373">
        <v>24</v>
      </c>
      <c r="E669" s="373">
        <v>12</v>
      </c>
      <c r="F669" s="373">
        <v>0</v>
      </c>
      <c r="G669" s="1">
        <f t="shared" si="10"/>
        <v>1.4030231277532583</v>
      </c>
      <c r="H669" s="378">
        <v>216</v>
      </c>
      <c r="I669" s="1"/>
      <c r="K669" s="1">
        <v>59</v>
      </c>
    </row>
    <row r="670" spans="1:11" x14ac:dyDescent="0.3">
      <c r="A670" s="1" t="s">
        <v>1042</v>
      </c>
      <c r="B670" s="383">
        <v>42672</v>
      </c>
      <c r="C670" s="377">
        <v>14.2</v>
      </c>
      <c r="D670" s="373">
        <v>23</v>
      </c>
      <c r="E670" s="373">
        <v>9</v>
      </c>
      <c r="F670" s="373">
        <v>0</v>
      </c>
      <c r="G670" s="1">
        <f t="shared" si="10"/>
        <v>1.148436398239401</v>
      </c>
      <c r="H670" s="378">
        <v>95.04000000000002</v>
      </c>
      <c r="I670" s="1"/>
      <c r="K670" s="1">
        <v>64</v>
      </c>
    </row>
    <row r="671" spans="1:11" x14ac:dyDescent="0.3">
      <c r="A671" s="1" t="s">
        <v>1042</v>
      </c>
      <c r="B671" s="383">
        <v>42673</v>
      </c>
      <c r="C671" s="377">
        <v>13.9</v>
      </c>
      <c r="D671" s="373">
        <v>25</v>
      </c>
      <c r="E671" s="373">
        <v>8</v>
      </c>
      <c r="F671" s="373">
        <v>0</v>
      </c>
      <c r="G671" s="1">
        <f t="shared" si="10"/>
        <v>1.0731200926872433</v>
      </c>
      <c r="H671" s="378">
        <v>69.12</v>
      </c>
      <c r="I671" s="1"/>
      <c r="K671" s="1">
        <v>62</v>
      </c>
    </row>
    <row r="672" spans="1:11" x14ac:dyDescent="0.3">
      <c r="A672" s="1" t="s">
        <v>1042</v>
      </c>
      <c r="B672" s="383">
        <v>42674</v>
      </c>
      <c r="C672" s="377">
        <v>13.7</v>
      </c>
      <c r="D672" s="373">
        <v>24.5</v>
      </c>
      <c r="E672" s="373">
        <v>9</v>
      </c>
      <c r="F672" s="373">
        <v>0</v>
      </c>
      <c r="G672" s="1">
        <f t="shared" si="10"/>
        <v>1.148436398239401</v>
      </c>
      <c r="H672" s="378">
        <v>77.760000000000005</v>
      </c>
      <c r="I672" s="1"/>
      <c r="K672" s="1">
        <v>65.5</v>
      </c>
    </row>
    <row r="673" spans="1:11" x14ac:dyDescent="0.3">
      <c r="A673" s="1" t="s">
        <v>1042</v>
      </c>
      <c r="B673" s="383">
        <v>42675</v>
      </c>
      <c r="C673" s="377">
        <v>13.4</v>
      </c>
      <c r="D673" s="370">
        <v>24</v>
      </c>
      <c r="E673" s="376">
        <v>9</v>
      </c>
      <c r="F673" s="376">
        <v>0</v>
      </c>
      <c r="G673" s="1">
        <f t="shared" si="10"/>
        <v>1.148436398239401</v>
      </c>
      <c r="H673" s="378">
        <v>69.12</v>
      </c>
      <c r="I673" s="1"/>
      <c r="K673" s="1">
        <v>69.5</v>
      </c>
    </row>
    <row r="674" spans="1:11" x14ac:dyDescent="0.3">
      <c r="A674" s="1" t="s">
        <v>1042</v>
      </c>
      <c r="B674" s="383">
        <v>42676</v>
      </c>
      <c r="C674" s="377">
        <v>13.3</v>
      </c>
      <c r="D674" s="370">
        <v>23</v>
      </c>
      <c r="E674" s="376">
        <v>7</v>
      </c>
      <c r="F674" s="376">
        <v>0</v>
      </c>
      <c r="G674" s="1">
        <f t="shared" si="10"/>
        <v>1.0021864739217894</v>
      </c>
      <c r="H674" s="378">
        <v>69.12</v>
      </c>
      <c r="I674" s="1"/>
      <c r="K674" s="1">
        <v>72</v>
      </c>
    </row>
    <row r="675" spans="1:11" x14ac:dyDescent="0.3">
      <c r="A675" s="1" t="s">
        <v>1042</v>
      </c>
      <c r="B675" s="383">
        <v>42677</v>
      </c>
      <c r="C675" s="377">
        <v>10.5</v>
      </c>
      <c r="D675" s="370">
        <v>22.5</v>
      </c>
      <c r="E675" s="376">
        <v>9.5</v>
      </c>
      <c r="F675" s="376">
        <v>0</v>
      </c>
      <c r="G675" s="1">
        <f t="shared" si="10"/>
        <v>1.1878093448750482</v>
      </c>
      <c r="H675" s="378">
        <v>69.12</v>
      </c>
      <c r="I675" s="1"/>
      <c r="K675" s="1">
        <v>76</v>
      </c>
    </row>
    <row r="676" spans="1:11" x14ac:dyDescent="0.3">
      <c r="A676" s="1" t="s">
        <v>1042</v>
      </c>
      <c r="B676" s="383">
        <v>42678</v>
      </c>
      <c r="C676" s="377">
        <v>8.6999999999999993</v>
      </c>
      <c r="D676" s="370">
        <v>22.5</v>
      </c>
      <c r="E676" s="376">
        <v>11</v>
      </c>
      <c r="F676" s="376">
        <v>0</v>
      </c>
      <c r="G676" s="1">
        <f t="shared" si="10"/>
        <v>1.313143973467028</v>
      </c>
      <c r="H676" s="378">
        <v>86.4</v>
      </c>
      <c r="I676" s="1"/>
      <c r="K676" s="1">
        <v>84</v>
      </c>
    </row>
    <row r="677" spans="1:11" x14ac:dyDescent="0.3">
      <c r="A677" s="1" t="s">
        <v>1042</v>
      </c>
      <c r="B677" s="383">
        <v>42679</v>
      </c>
      <c r="C677" s="377">
        <v>6.4</v>
      </c>
      <c r="D677" s="370">
        <v>25</v>
      </c>
      <c r="E677" s="376">
        <v>13.5</v>
      </c>
      <c r="F677" s="376">
        <v>0</v>
      </c>
      <c r="G677" s="1">
        <f t="shared" si="10"/>
        <v>1.5479739445616383</v>
      </c>
      <c r="H677" s="378">
        <v>146.88</v>
      </c>
      <c r="I677" s="1"/>
      <c r="K677" s="1">
        <v>71</v>
      </c>
    </row>
    <row r="678" spans="1:11" x14ac:dyDescent="0.3">
      <c r="A678" s="1" t="s">
        <v>1042</v>
      </c>
      <c r="B678" s="383">
        <v>42680</v>
      </c>
      <c r="C678" s="377">
        <v>5.5</v>
      </c>
      <c r="D678" s="370">
        <v>21.5</v>
      </c>
      <c r="E678" s="376">
        <v>7.5</v>
      </c>
      <c r="F678" s="381">
        <v>9.8000000000000007</v>
      </c>
      <c r="G678" s="1">
        <f t="shared" si="10"/>
        <v>1.0371194102680934</v>
      </c>
      <c r="H678" s="378">
        <v>181.44</v>
      </c>
      <c r="I678" s="1"/>
      <c r="K678" s="1">
        <v>83.5</v>
      </c>
    </row>
    <row r="679" spans="1:11" x14ac:dyDescent="0.3">
      <c r="A679" s="1" t="s">
        <v>1042</v>
      </c>
      <c r="B679" s="383">
        <v>42681</v>
      </c>
      <c r="C679" s="377">
        <v>4.4000000000000004</v>
      </c>
      <c r="D679" s="370">
        <v>16</v>
      </c>
      <c r="E679" s="376">
        <v>8</v>
      </c>
      <c r="F679" s="376">
        <v>0</v>
      </c>
      <c r="G679" s="1">
        <f t="shared" si="10"/>
        <v>1.0731200926872433</v>
      </c>
      <c r="H679" s="378">
        <v>60.48</v>
      </c>
      <c r="I679" s="1"/>
      <c r="K679" s="1">
        <v>85.5</v>
      </c>
    </row>
    <row r="680" spans="1:11" x14ac:dyDescent="0.3">
      <c r="A680" s="1" t="s">
        <v>1042</v>
      </c>
      <c r="B680" s="383">
        <v>42682</v>
      </c>
      <c r="C680" s="377">
        <v>4.5</v>
      </c>
      <c r="D680" s="370">
        <v>15</v>
      </c>
      <c r="E680" s="376">
        <v>10</v>
      </c>
      <c r="F680" s="381">
        <v>2.8</v>
      </c>
      <c r="G680" s="1">
        <f t="shared" si="10"/>
        <v>1.2283647027117881</v>
      </c>
      <c r="H680" s="378">
        <v>77.760000000000005</v>
      </c>
      <c r="I680" s="1"/>
      <c r="K680" s="1">
        <v>76.5</v>
      </c>
    </row>
    <row r="681" spans="1:11" x14ac:dyDescent="0.3">
      <c r="A681" s="1" t="s">
        <v>1042</v>
      </c>
      <c r="B681" s="383">
        <v>42683</v>
      </c>
      <c r="C681" s="377">
        <v>7.1</v>
      </c>
      <c r="D681" s="370">
        <v>15</v>
      </c>
      <c r="E681" s="376">
        <v>15</v>
      </c>
      <c r="F681" s="381">
        <v>4.8</v>
      </c>
      <c r="G681" s="1">
        <f t="shared" si="10"/>
        <v>1.7059046297032363</v>
      </c>
      <c r="H681" s="378">
        <v>181.44</v>
      </c>
      <c r="I681" s="1"/>
      <c r="K681" s="1">
        <v>71</v>
      </c>
    </row>
    <row r="682" spans="1:11" x14ac:dyDescent="0.3">
      <c r="A682" s="1" t="s">
        <v>1042</v>
      </c>
      <c r="B682" s="383">
        <v>42684</v>
      </c>
      <c r="C682" s="377">
        <v>8.6999999999999993</v>
      </c>
      <c r="D682" s="370">
        <v>18.5</v>
      </c>
      <c r="E682" s="376">
        <v>14</v>
      </c>
      <c r="F682" s="381">
        <v>2.4</v>
      </c>
      <c r="G682" s="1">
        <f t="shared" si="10"/>
        <v>1.5991283056791965</v>
      </c>
      <c r="H682" s="378">
        <v>190.08000000000004</v>
      </c>
      <c r="I682" s="1"/>
      <c r="K682" s="1">
        <v>75.5</v>
      </c>
    </row>
    <row r="683" spans="1:11" x14ac:dyDescent="0.3">
      <c r="A683" s="1" t="s">
        <v>1042</v>
      </c>
      <c r="B683" s="383">
        <v>42685</v>
      </c>
      <c r="C683" s="377">
        <v>9.4</v>
      </c>
      <c r="D683" s="370">
        <v>19</v>
      </c>
      <c r="E683" s="376">
        <v>10.5</v>
      </c>
      <c r="F683" s="381">
        <v>4.8</v>
      </c>
      <c r="G683" s="1">
        <f t="shared" si="10"/>
        <v>1.2701326466613394</v>
      </c>
      <c r="H683" s="378">
        <v>129.6</v>
      </c>
      <c r="I683" s="1"/>
      <c r="K683" s="1">
        <v>79</v>
      </c>
    </row>
    <row r="684" spans="1:11" x14ac:dyDescent="0.3">
      <c r="A684" s="1" t="s">
        <v>1042</v>
      </c>
      <c r="B684" s="383">
        <v>42686</v>
      </c>
      <c r="C684" s="377">
        <v>11.6</v>
      </c>
      <c r="D684" s="370">
        <v>17</v>
      </c>
      <c r="E684" s="376">
        <v>7</v>
      </c>
      <c r="F684" s="381">
        <v>4.5999999999999996</v>
      </c>
      <c r="G684" s="1">
        <f t="shared" si="10"/>
        <v>1.0021864739217894</v>
      </c>
      <c r="H684" s="378">
        <v>129.6</v>
      </c>
      <c r="I684" s="1"/>
      <c r="K684" s="1">
        <v>73.5</v>
      </c>
    </row>
    <row r="685" spans="1:11" x14ac:dyDescent="0.3">
      <c r="A685" s="1" t="s">
        <v>1042</v>
      </c>
      <c r="B685" s="383">
        <v>42687</v>
      </c>
      <c r="C685" s="377">
        <v>6.2</v>
      </c>
      <c r="D685" s="370">
        <v>17</v>
      </c>
      <c r="E685" s="376">
        <v>6</v>
      </c>
      <c r="F685" s="381">
        <v>6.2</v>
      </c>
      <c r="G685" s="1">
        <f t="shared" si="10"/>
        <v>0.93541559507788385</v>
      </c>
      <c r="H685" s="378">
        <v>60.48</v>
      </c>
      <c r="I685" s="1"/>
      <c r="K685" s="1">
        <v>82.5</v>
      </c>
    </row>
    <row r="686" spans="1:11" x14ac:dyDescent="0.3">
      <c r="A686" s="1" t="s">
        <v>1042</v>
      </c>
      <c r="B686" s="383">
        <v>42688</v>
      </c>
      <c r="C686" s="377">
        <v>5.0999999999999996</v>
      </c>
      <c r="D686" s="370">
        <v>17</v>
      </c>
      <c r="E686" s="376">
        <v>12</v>
      </c>
      <c r="F686" s="381">
        <v>1.8</v>
      </c>
      <c r="G686" s="1">
        <f t="shared" si="10"/>
        <v>1.4030231277532583</v>
      </c>
      <c r="H686" s="378">
        <v>77.760000000000005</v>
      </c>
      <c r="I686" s="1"/>
      <c r="K686" s="1">
        <v>85</v>
      </c>
    </row>
    <row r="687" spans="1:11" x14ac:dyDescent="0.3">
      <c r="A687" s="1" t="s">
        <v>1042</v>
      </c>
      <c r="B687" s="383">
        <v>42689</v>
      </c>
      <c r="C687" s="377">
        <v>11.1</v>
      </c>
      <c r="D687" s="370">
        <v>19.5</v>
      </c>
      <c r="E687" s="376">
        <v>12.5</v>
      </c>
      <c r="F687" s="381">
        <v>0</v>
      </c>
      <c r="G687" s="1">
        <f t="shared" si="10"/>
        <v>1.4499557420926388</v>
      </c>
      <c r="H687" s="378">
        <v>241.92</v>
      </c>
      <c r="I687" s="1"/>
      <c r="K687" s="1">
        <v>77</v>
      </c>
    </row>
    <row r="688" spans="1:11" x14ac:dyDescent="0.3">
      <c r="A688" s="1" t="s">
        <v>1042</v>
      </c>
      <c r="B688" s="383">
        <v>42690</v>
      </c>
      <c r="C688" s="377">
        <v>6.3</v>
      </c>
      <c r="D688" s="370">
        <v>19.5</v>
      </c>
      <c r="E688" s="376">
        <v>11</v>
      </c>
      <c r="F688" s="381">
        <v>0</v>
      </c>
      <c r="G688" s="1">
        <f t="shared" si="10"/>
        <v>1.313143973467028</v>
      </c>
      <c r="H688" s="378">
        <v>207.36</v>
      </c>
      <c r="I688" s="1"/>
      <c r="K688" s="1">
        <v>79</v>
      </c>
    </row>
    <row r="689" spans="1:11" x14ac:dyDescent="0.3">
      <c r="A689" s="1" t="s">
        <v>1042</v>
      </c>
      <c r="B689" s="383">
        <v>42691</v>
      </c>
      <c r="C689" s="377">
        <v>9.3000000000000007</v>
      </c>
      <c r="D689" s="370">
        <v>23</v>
      </c>
      <c r="E689" s="376">
        <v>12.5</v>
      </c>
      <c r="F689" s="381">
        <v>0</v>
      </c>
      <c r="G689" s="1">
        <f t="shared" ref="G689:G733" si="11">0.611*EXP((17.27*E689)/(E689+237.3))</f>
        <v>1.4499557420926388</v>
      </c>
      <c r="H689" s="378">
        <v>103.68</v>
      </c>
      <c r="I689" s="1"/>
      <c r="K689" s="1">
        <v>78</v>
      </c>
    </row>
    <row r="690" spans="1:11" x14ac:dyDescent="0.3">
      <c r="A690" s="1" t="s">
        <v>1042</v>
      </c>
      <c r="B690" s="383">
        <v>42692</v>
      </c>
      <c r="C690" s="377">
        <v>6.1</v>
      </c>
      <c r="D690" s="370">
        <v>21</v>
      </c>
      <c r="E690" s="376">
        <v>11</v>
      </c>
      <c r="F690" s="381">
        <v>0.4</v>
      </c>
      <c r="G690" s="1">
        <f t="shared" si="11"/>
        <v>1.313143973467028</v>
      </c>
      <c r="H690" s="378">
        <v>69.12</v>
      </c>
      <c r="I690" s="1"/>
      <c r="K690" s="1">
        <v>80</v>
      </c>
    </row>
    <row r="691" spans="1:11" x14ac:dyDescent="0.3">
      <c r="A691" s="1" t="s">
        <v>1042</v>
      </c>
      <c r="B691" s="383">
        <v>42693</v>
      </c>
      <c r="C691" s="377">
        <v>3.3</v>
      </c>
      <c r="D691" s="370">
        <v>17</v>
      </c>
      <c r="E691" s="376">
        <v>11</v>
      </c>
      <c r="F691" s="381">
        <v>8</v>
      </c>
      <c r="G691" s="1">
        <f t="shared" si="11"/>
        <v>1.313143973467028</v>
      </c>
      <c r="H691" s="378">
        <v>43.2</v>
      </c>
      <c r="I691" s="1"/>
      <c r="K691" s="1">
        <v>92.5</v>
      </c>
    </row>
    <row r="692" spans="1:11" x14ac:dyDescent="0.3">
      <c r="A692" s="1" t="s">
        <v>1042</v>
      </c>
      <c r="B692" s="383">
        <v>42694</v>
      </c>
      <c r="C692" s="377">
        <v>10.7</v>
      </c>
      <c r="D692" s="370">
        <v>21</v>
      </c>
      <c r="E692" s="376">
        <v>9</v>
      </c>
      <c r="F692" s="381">
        <v>0.2</v>
      </c>
      <c r="G692" s="1">
        <f t="shared" si="11"/>
        <v>1.148436398239401</v>
      </c>
      <c r="H692" s="378">
        <v>60.48</v>
      </c>
      <c r="I692" s="1"/>
      <c r="K692" s="1">
        <v>79.5</v>
      </c>
    </row>
    <row r="693" spans="1:11" x14ac:dyDescent="0.3">
      <c r="A693" s="1" t="s">
        <v>1042</v>
      </c>
      <c r="B693" s="383">
        <v>42695</v>
      </c>
      <c r="C693" s="377">
        <v>8.8000000000000007</v>
      </c>
      <c r="D693" s="370">
        <v>22</v>
      </c>
      <c r="E693" s="376">
        <v>11</v>
      </c>
      <c r="F693" s="381">
        <v>0</v>
      </c>
      <c r="G693" s="1">
        <f t="shared" si="11"/>
        <v>1.313143973467028</v>
      </c>
      <c r="H693" s="378">
        <v>112.32</v>
      </c>
      <c r="I693" s="1"/>
      <c r="K693" s="1">
        <v>81</v>
      </c>
    </row>
    <row r="694" spans="1:11" x14ac:dyDescent="0.3">
      <c r="A694" s="1" t="s">
        <v>1042</v>
      </c>
      <c r="B694" s="383">
        <v>42696</v>
      </c>
      <c r="C694" s="377">
        <v>8</v>
      </c>
      <c r="D694" s="370">
        <v>22</v>
      </c>
      <c r="E694" s="376">
        <v>14.5</v>
      </c>
      <c r="F694" s="381">
        <v>0</v>
      </c>
      <c r="G694" s="1">
        <f t="shared" si="11"/>
        <v>1.6517598297933815</v>
      </c>
      <c r="H694" s="378">
        <v>164.16</v>
      </c>
      <c r="I694" s="1"/>
      <c r="K694" s="1">
        <v>76.5</v>
      </c>
    </row>
    <row r="695" spans="1:11" x14ac:dyDescent="0.3">
      <c r="A695" s="1" t="s">
        <v>1042</v>
      </c>
      <c r="B695" s="383">
        <v>42697</v>
      </c>
      <c r="C695" s="377">
        <v>9.5</v>
      </c>
      <c r="D695" s="370">
        <v>21.5</v>
      </c>
      <c r="E695" s="376">
        <v>15</v>
      </c>
      <c r="F695" s="381">
        <v>0</v>
      </c>
      <c r="G695" s="1">
        <f t="shared" si="11"/>
        <v>1.7059046297032363</v>
      </c>
      <c r="H695" s="378">
        <v>198.72</v>
      </c>
      <c r="I695" s="1"/>
      <c r="K695" s="1">
        <v>75.5</v>
      </c>
    </row>
    <row r="696" spans="1:11" x14ac:dyDescent="0.3">
      <c r="A696" s="1" t="s">
        <v>1042</v>
      </c>
      <c r="B696" s="383">
        <v>42698</v>
      </c>
      <c r="C696" s="377">
        <v>2.1</v>
      </c>
      <c r="D696" s="370">
        <v>14.5</v>
      </c>
      <c r="E696" s="376">
        <v>8</v>
      </c>
      <c r="F696" s="381">
        <v>6</v>
      </c>
      <c r="G696" s="1">
        <f t="shared" si="11"/>
        <v>1.0731200926872433</v>
      </c>
      <c r="H696" s="378">
        <v>146.88</v>
      </c>
      <c r="I696" s="1"/>
      <c r="K696" s="1">
        <v>88</v>
      </c>
    </row>
    <row r="697" spans="1:11" x14ac:dyDescent="0.3">
      <c r="A697" s="1" t="s">
        <v>1042</v>
      </c>
      <c r="B697" s="383">
        <v>42699</v>
      </c>
      <c r="C697" s="377">
        <v>7.3</v>
      </c>
      <c r="D697" s="370">
        <v>18</v>
      </c>
      <c r="E697" s="376">
        <v>8</v>
      </c>
      <c r="F697" s="381">
        <v>6.6</v>
      </c>
      <c r="G697" s="1">
        <f t="shared" si="11"/>
        <v>1.0731200926872433</v>
      </c>
      <c r="H697" s="378">
        <v>69.12</v>
      </c>
      <c r="I697" s="1"/>
      <c r="K697" s="1">
        <v>80</v>
      </c>
    </row>
    <row r="698" spans="1:11" x14ac:dyDescent="0.3">
      <c r="A698" s="1" t="s">
        <v>1042</v>
      </c>
      <c r="B698" s="383">
        <v>42700</v>
      </c>
      <c r="C698" s="377">
        <v>9.6999999999999993</v>
      </c>
      <c r="D698" s="370">
        <v>19.5</v>
      </c>
      <c r="E698" s="376">
        <v>6.5</v>
      </c>
      <c r="F698" s="381">
        <v>3.4</v>
      </c>
      <c r="G698" s="1">
        <f t="shared" si="11"/>
        <v>0.96829408068935052</v>
      </c>
      <c r="H698" s="378">
        <v>60.48</v>
      </c>
      <c r="I698" s="1"/>
      <c r="K698" s="1">
        <v>73</v>
      </c>
    </row>
    <row r="699" spans="1:11" x14ac:dyDescent="0.3">
      <c r="A699" s="1" t="s">
        <v>1042</v>
      </c>
      <c r="B699" s="383">
        <v>42701</v>
      </c>
      <c r="C699" s="377">
        <v>8.9</v>
      </c>
      <c r="D699" s="370">
        <v>19</v>
      </c>
      <c r="E699" s="376">
        <v>8</v>
      </c>
      <c r="F699" s="381">
        <v>0</v>
      </c>
      <c r="G699" s="1">
        <f t="shared" si="11"/>
        <v>1.0731200926872433</v>
      </c>
      <c r="H699" s="378">
        <v>77.760000000000005</v>
      </c>
      <c r="I699" s="1"/>
      <c r="K699" s="1">
        <v>75</v>
      </c>
    </row>
    <row r="700" spans="1:11" x14ac:dyDescent="0.3">
      <c r="A700" s="1" t="s">
        <v>1042</v>
      </c>
      <c r="B700" s="383">
        <v>42702</v>
      </c>
      <c r="C700" s="377">
        <v>6.4</v>
      </c>
      <c r="D700" s="370">
        <v>17.5</v>
      </c>
      <c r="E700" s="376">
        <v>7</v>
      </c>
      <c r="F700" s="381">
        <v>0</v>
      </c>
      <c r="G700" s="1">
        <f t="shared" si="11"/>
        <v>1.0021864739217894</v>
      </c>
      <c r="H700" s="378">
        <v>69.12</v>
      </c>
      <c r="I700" s="1"/>
      <c r="K700" s="1">
        <v>76.5</v>
      </c>
    </row>
    <row r="701" spans="1:11" x14ac:dyDescent="0.3">
      <c r="A701" s="1" t="s">
        <v>1042</v>
      </c>
      <c r="B701" s="383">
        <v>42703</v>
      </c>
      <c r="C701" s="377">
        <v>10.4</v>
      </c>
      <c r="D701" s="370">
        <v>14</v>
      </c>
      <c r="E701" s="376">
        <v>7.5</v>
      </c>
      <c r="F701" s="381">
        <v>0.2</v>
      </c>
      <c r="G701" s="1">
        <f t="shared" si="11"/>
        <v>1.0371194102680934</v>
      </c>
      <c r="H701" s="378">
        <v>319.68</v>
      </c>
      <c r="I701" s="1"/>
      <c r="K701" s="1">
        <v>68.5</v>
      </c>
    </row>
    <row r="702" spans="1:11" x14ac:dyDescent="0.3">
      <c r="A702" s="1" t="s">
        <v>1042</v>
      </c>
      <c r="B702" s="383">
        <v>42704</v>
      </c>
      <c r="C702" s="377">
        <v>10.7</v>
      </c>
      <c r="D702" s="370">
        <v>16.5</v>
      </c>
      <c r="E702" s="376">
        <v>2</v>
      </c>
      <c r="F702" s="381">
        <v>0</v>
      </c>
      <c r="G702" s="1">
        <f t="shared" si="11"/>
        <v>0.70587248896856769</v>
      </c>
      <c r="H702" s="378">
        <v>112.32</v>
      </c>
      <c r="I702" s="1"/>
      <c r="K702" s="1">
        <v>66</v>
      </c>
    </row>
    <row r="703" spans="1:11" x14ac:dyDescent="0.3">
      <c r="A703" s="1" t="s">
        <v>1042</v>
      </c>
      <c r="B703" s="383">
        <v>42705</v>
      </c>
      <c r="C703" s="377">
        <v>9.6</v>
      </c>
      <c r="D703" s="370">
        <v>17</v>
      </c>
      <c r="E703" s="376">
        <v>0</v>
      </c>
      <c r="F703" s="381">
        <v>0</v>
      </c>
      <c r="G703" s="1">
        <f t="shared" si="11"/>
        <v>0.61099999999999999</v>
      </c>
      <c r="H703" s="378">
        <v>51.84</v>
      </c>
      <c r="I703" s="1"/>
      <c r="K703" s="1">
        <v>76.5</v>
      </c>
    </row>
    <row r="704" spans="1:11" x14ac:dyDescent="0.3">
      <c r="A704" s="1" t="s">
        <v>1042</v>
      </c>
      <c r="B704" s="383">
        <v>42706</v>
      </c>
      <c r="C704" s="377">
        <v>9.6</v>
      </c>
      <c r="D704" s="370">
        <v>17.5</v>
      </c>
      <c r="E704" s="376">
        <v>2.5</v>
      </c>
      <c r="F704" s="376">
        <v>0</v>
      </c>
      <c r="G704" s="1">
        <f t="shared" si="11"/>
        <v>0.73153336467415264</v>
      </c>
      <c r="H704" s="378">
        <v>60.48</v>
      </c>
      <c r="I704" s="1"/>
      <c r="K704" s="1">
        <v>81</v>
      </c>
    </row>
    <row r="705" spans="1:11" x14ac:dyDescent="0.3">
      <c r="A705" s="1" t="s">
        <v>1042</v>
      </c>
      <c r="B705" s="383">
        <v>42707</v>
      </c>
      <c r="C705" s="377">
        <v>4.4000000000000004</v>
      </c>
      <c r="D705" s="370">
        <v>17</v>
      </c>
      <c r="E705" s="376">
        <v>6</v>
      </c>
      <c r="F705" s="376">
        <v>0</v>
      </c>
      <c r="G705" s="1">
        <f t="shared" si="11"/>
        <v>0.93541559507788385</v>
      </c>
      <c r="H705" s="378">
        <v>60.48</v>
      </c>
      <c r="I705" s="1"/>
      <c r="K705" s="1">
        <v>77.5</v>
      </c>
    </row>
    <row r="706" spans="1:11" x14ac:dyDescent="0.3">
      <c r="A706" s="1" t="s">
        <v>1042</v>
      </c>
      <c r="B706" s="383">
        <v>42708</v>
      </c>
      <c r="C706" s="377">
        <v>9</v>
      </c>
      <c r="D706" s="370">
        <v>20</v>
      </c>
      <c r="E706" s="376">
        <v>8</v>
      </c>
      <c r="F706" s="376">
        <v>0.2</v>
      </c>
      <c r="G706" s="1">
        <f t="shared" si="11"/>
        <v>1.0731200926872433</v>
      </c>
      <c r="H706" s="378">
        <v>155.52000000000001</v>
      </c>
      <c r="I706" s="1"/>
      <c r="K706" s="1">
        <v>76</v>
      </c>
    </row>
    <row r="707" spans="1:11" x14ac:dyDescent="0.3">
      <c r="A707" s="1" t="s">
        <v>1042</v>
      </c>
      <c r="B707" s="383">
        <v>42709</v>
      </c>
      <c r="C707" s="377">
        <v>3.4</v>
      </c>
      <c r="D707" s="370">
        <v>18</v>
      </c>
      <c r="E707" s="376">
        <v>12</v>
      </c>
      <c r="F707" s="376">
        <v>0</v>
      </c>
      <c r="G707" s="1">
        <f t="shared" si="11"/>
        <v>1.4030231277532583</v>
      </c>
      <c r="H707" s="378">
        <v>164.16</v>
      </c>
      <c r="I707" s="1"/>
      <c r="K707" s="1">
        <v>83.5</v>
      </c>
    </row>
    <row r="708" spans="1:11" x14ac:dyDescent="0.3">
      <c r="A708" s="1" t="s">
        <v>1042</v>
      </c>
      <c r="B708" s="383">
        <v>42710</v>
      </c>
      <c r="C708" s="377">
        <v>4.9000000000000004</v>
      </c>
      <c r="D708" s="370">
        <v>20</v>
      </c>
      <c r="E708" s="376">
        <v>13</v>
      </c>
      <c r="F708" s="376">
        <v>0</v>
      </c>
      <c r="G708" s="1">
        <f t="shared" si="11"/>
        <v>1.498261331998219</v>
      </c>
      <c r="H708" s="378">
        <v>146.88</v>
      </c>
      <c r="I708" s="1"/>
      <c r="K708" s="1">
        <v>80.5</v>
      </c>
    </row>
    <row r="709" spans="1:11" x14ac:dyDescent="0.3">
      <c r="A709" s="1" t="s">
        <v>1042</v>
      </c>
      <c r="B709" s="383">
        <v>42711</v>
      </c>
      <c r="C709" s="377">
        <v>9.6</v>
      </c>
      <c r="D709" s="370">
        <v>18</v>
      </c>
      <c r="E709" s="376">
        <v>12.5</v>
      </c>
      <c r="F709" s="376">
        <v>0</v>
      </c>
      <c r="G709" s="1">
        <f t="shared" si="11"/>
        <v>1.4499557420926388</v>
      </c>
      <c r="H709" s="378">
        <v>293.76</v>
      </c>
      <c r="I709" s="1"/>
      <c r="K709" s="1">
        <v>77</v>
      </c>
    </row>
    <row r="710" spans="1:11" x14ac:dyDescent="0.3">
      <c r="A710" s="1" t="s">
        <v>1042</v>
      </c>
      <c r="B710" s="383">
        <v>42712</v>
      </c>
      <c r="C710" s="377">
        <v>7.5</v>
      </c>
      <c r="D710" s="370">
        <v>19.5</v>
      </c>
      <c r="E710" s="376">
        <v>9</v>
      </c>
      <c r="F710" s="376">
        <v>0</v>
      </c>
      <c r="G710" s="1">
        <f t="shared" si="11"/>
        <v>1.148436398239401</v>
      </c>
      <c r="H710" s="378">
        <v>112.32</v>
      </c>
      <c r="I710" s="1"/>
      <c r="K710" s="1">
        <v>71.5</v>
      </c>
    </row>
    <row r="711" spans="1:11" x14ac:dyDescent="0.3">
      <c r="A711" s="1" t="s">
        <v>1042</v>
      </c>
      <c r="B711" s="383">
        <v>42713</v>
      </c>
      <c r="C711" s="377">
        <v>9.6999999999999993</v>
      </c>
      <c r="D711" s="370">
        <v>19.5</v>
      </c>
      <c r="E711" s="376">
        <v>6.5</v>
      </c>
      <c r="F711" s="376">
        <v>0</v>
      </c>
      <c r="G711" s="1">
        <f t="shared" si="11"/>
        <v>0.96829408068935052</v>
      </c>
      <c r="H711" s="378">
        <v>77.760000000000005</v>
      </c>
      <c r="I711" s="1"/>
      <c r="K711" s="1">
        <v>75.5</v>
      </c>
    </row>
    <row r="712" spans="1:11" x14ac:dyDescent="0.3">
      <c r="A712" s="1" t="s">
        <v>1042</v>
      </c>
      <c r="B712" s="383">
        <v>42714</v>
      </c>
      <c r="C712" s="377">
        <v>7.8</v>
      </c>
      <c r="D712" s="370">
        <v>18</v>
      </c>
      <c r="E712" s="376">
        <v>5</v>
      </c>
      <c r="F712" s="376">
        <v>0</v>
      </c>
      <c r="G712" s="1">
        <f t="shared" si="11"/>
        <v>0.87259658934786222</v>
      </c>
      <c r="H712" s="378">
        <v>60.48</v>
      </c>
      <c r="I712" s="1"/>
      <c r="K712" s="1">
        <v>81.5</v>
      </c>
    </row>
    <row r="713" spans="1:11" x14ac:dyDescent="0.3">
      <c r="A713" s="1" t="s">
        <v>1042</v>
      </c>
      <c r="B713" s="383">
        <v>42715</v>
      </c>
      <c r="C713" s="377">
        <v>4.3</v>
      </c>
      <c r="D713" s="370">
        <v>15</v>
      </c>
      <c r="E713" s="376">
        <v>7</v>
      </c>
      <c r="F713" s="376">
        <v>0</v>
      </c>
      <c r="G713" s="1">
        <f t="shared" si="11"/>
        <v>1.0021864739217894</v>
      </c>
      <c r="H713" s="378">
        <v>60.48</v>
      </c>
      <c r="I713" s="1"/>
      <c r="K713" s="1">
        <v>91</v>
      </c>
    </row>
    <row r="714" spans="1:11" x14ac:dyDescent="0.3">
      <c r="A714" s="1" t="s">
        <v>1042</v>
      </c>
      <c r="B714" s="383">
        <v>42716</v>
      </c>
      <c r="C714" s="377">
        <v>6.6</v>
      </c>
      <c r="D714" s="370">
        <v>16.5</v>
      </c>
      <c r="E714" s="376">
        <v>6</v>
      </c>
      <c r="F714" s="376">
        <v>0</v>
      </c>
      <c r="G714" s="1">
        <f t="shared" si="11"/>
        <v>0.93541559507788385</v>
      </c>
      <c r="H714" s="378">
        <v>60.48</v>
      </c>
      <c r="I714" s="1"/>
      <c r="K714" s="1">
        <v>77.5</v>
      </c>
    </row>
    <row r="715" spans="1:11" x14ac:dyDescent="0.3">
      <c r="A715" s="1" t="s">
        <v>1042</v>
      </c>
      <c r="B715" s="383">
        <v>42717</v>
      </c>
      <c r="C715" s="377">
        <v>8.4</v>
      </c>
      <c r="D715" s="370">
        <v>19</v>
      </c>
      <c r="E715" s="376">
        <v>7</v>
      </c>
      <c r="F715" s="376">
        <v>0</v>
      </c>
      <c r="G715" s="1">
        <f t="shared" si="11"/>
        <v>1.0021864739217894</v>
      </c>
      <c r="H715" s="378">
        <v>95.04000000000002</v>
      </c>
      <c r="I715" s="1"/>
      <c r="K715" s="1">
        <v>74.5</v>
      </c>
    </row>
    <row r="716" spans="1:11" x14ac:dyDescent="0.3">
      <c r="A716" s="1" t="s">
        <v>1042</v>
      </c>
      <c r="B716" s="383">
        <v>42718</v>
      </c>
      <c r="C716" s="377">
        <v>4.0999999999999996</v>
      </c>
      <c r="D716" s="370">
        <v>16.5</v>
      </c>
      <c r="E716" s="376">
        <v>10</v>
      </c>
      <c r="F716" s="376">
        <v>0</v>
      </c>
      <c r="G716" s="1">
        <f t="shared" si="11"/>
        <v>1.2283647027117881</v>
      </c>
      <c r="H716" s="378">
        <v>103.68</v>
      </c>
      <c r="I716" s="1"/>
      <c r="K716" s="1">
        <v>77.5</v>
      </c>
    </row>
    <row r="717" spans="1:11" x14ac:dyDescent="0.3">
      <c r="A717" s="1" t="s">
        <v>1042</v>
      </c>
      <c r="B717" s="383">
        <v>42719</v>
      </c>
      <c r="C717" s="377">
        <v>8.6</v>
      </c>
      <c r="D717" s="370">
        <v>18</v>
      </c>
      <c r="E717" s="376">
        <v>7.5</v>
      </c>
      <c r="F717" s="376">
        <v>0</v>
      </c>
      <c r="G717" s="1">
        <f t="shared" si="11"/>
        <v>1.0371194102680934</v>
      </c>
      <c r="H717" s="378">
        <v>120.96</v>
      </c>
      <c r="I717" s="1"/>
      <c r="K717" s="1">
        <v>75</v>
      </c>
    </row>
    <row r="718" spans="1:11" x14ac:dyDescent="0.3">
      <c r="A718" s="1" t="s">
        <v>1042</v>
      </c>
      <c r="B718" s="383">
        <v>42720</v>
      </c>
      <c r="C718" s="377">
        <v>8.9</v>
      </c>
      <c r="D718" s="370">
        <v>18.5</v>
      </c>
      <c r="E718" s="376">
        <v>5.5</v>
      </c>
      <c r="F718" s="376">
        <v>0</v>
      </c>
      <c r="G718" s="1">
        <f t="shared" si="11"/>
        <v>0.90352494025987484</v>
      </c>
      <c r="H718" s="378">
        <v>120.96</v>
      </c>
      <c r="I718" s="1"/>
      <c r="K718" s="1">
        <v>70</v>
      </c>
    </row>
    <row r="719" spans="1:11" x14ac:dyDescent="0.3">
      <c r="A719" s="1" t="s">
        <v>1042</v>
      </c>
      <c r="B719" s="383">
        <v>42721</v>
      </c>
      <c r="C719" s="377">
        <v>8.1</v>
      </c>
      <c r="D719" s="370">
        <v>16</v>
      </c>
      <c r="E719" s="376">
        <v>4</v>
      </c>
      <c r="F719" s="376">
        <v>0</v>
      </c>
      <c r="G719" s="1">
        <f t="shared" si="11"/>
        <v>0.81352738957079329</v>
      </c>
      <c r="H719" s="378">
        <v>103.68</v>
      </c>
      <c r="I719" s="1"/>
      <c r="K719" s="1">
        <v>70.5</v>
      </c>
    </row>
    <row r="720" spans="1:11" x14ac:dyDescent="0.3">
      <c r="A720" s="1" t="s">
        <v>1042</v>
      </c>
      <c r="B720" s="383">
        <v>42722</v>
      </c>
      <c r="C720" s="377">
        <v>9.5</v>
      </c>
      <c r="D720" s="370">
        <v>17.5</v>
      </c>
      <c r="E720" s="376">
        <v>5</v>
      </c>
      <c r="F720" s="376">
        <v>0</v>
      </c>
      <c r="G720" s="1">
        <f t="shared" si="11"/>
        <v>0.87259658934786222</v>
      </c>
      <c r="H720" s="378">
        <v>129.6</v>
      </c>
      <c r="I720" s="1"/>
      <c r="K720" s="1">
        <v>70</v>
      </c>
    </row>
    <row r="721" spans="1:11" x14ac:dyDescent="0.3">
      <c r="A721" s="1" t="s">
        <v>1042</v>
      </c>
      <c r="B721" s="383">
        <v>42723</v>
      </c>
      <c r="C721" s="377">
        <v>3.4</v>
      </c>
      <c r="D721" s="370">
        <v>17.5</v>
      </c>
      <c r="E721" s="376">
        <v>9</v>
      </c>
      <c r="F721" s="376">
        <v>0</v>
      </c>
      <c r="G721" s="1">
        <f t="shared" si="11"/>
        <v>1.148436398239401</v>
      </c>
      <c r="H721" s="378">
        <v>216</v>
      </c>
      <c r="I721" s="1"/>
      <c r="K721" s="1">
        <v>83.5</v>
      </c>
    </row>
    <row r="722" spans="1:11" x14ac:dyDescent="0.3">
      <c r="A722" s="1" t="s">
        <v>1042</v>
      </c>
      <c r="B722" s="383">
        <v>42724</v>
      </c>
      <c r="C722" s="377">
        <v>3.4</v>
      </c>
      <c r="D722" s="370">
        <v>13.5</v>
      </c>
      <c r="E722" s="376">
        <v>9.5</v>
      </c>
      <c r="F722" s="376">
        <v>0</v>
      </c>
      <c r="G722" s="1">
        <f t="shared" si="11"/>
        <v>1.1878093448750482</v>
      </c>
      <c r="H722" s="378">
        <v>181.44</v>
      </c>
      <c r="I722" s="1"/>
      <c r="K722" s="1">
        <v>89</v>
      </c>
    </row>
    <row r="723" spans="1:11" x14ac:dyDescent="0.3">
      <c r="A723" s="1" t="s">
        <v>1042</v>
      </c>
      <c r="B723" s="383">
        <v>42725</v>
      </c>
      <c r="C723" s="377">
        <v>3.4</v>
      </c>
      <c r="D723" s="370">
        <v>14</v>
      </c>
      <c r="E723" s="376">
        <v>9</v>
      </c>
      <c r="F723" s="376">
        <v>0</v>
      </c>
      <c r="G723" s="1">
        <f t="shared" si="11"/>
        <v>1.148436398239401</v>
      </c>
      <c r="H723" s="378">
        <v>164.16</v>
      </c>
      <c r="I723" s="1"/>
      <c r="K723" s="1">
        <v>84</v>
      </c>
    </row>
    <row r="724" spans="1:11" x14ac:dyDescent="0.3">
      <c r="A724" s="1" t="s">
        <v>1042</v>
      </c>
      <c r="B724" s="383">
        <v>42726</v>
      </c>
      <c r="C724" s="377">
        <v>7.8</v>
      </c>
      <c r="D724" s="370">
        <v>19.5</v>
      </c>
      <c r="E724" s="376">
        <v>6</v>
      </c>
      <c r="F724" s="376">
        <v>0</v>
      </c>
      <c r="G724" s="1">
        <f t="shared" si="11"/>
        <v>0.93541559507788385</v>
      </c>
      <c r="H724" s="378">
        <v>60.48</v>
      </c>
      <c r="I724" s="1"/>
      <c r="K724" s="1">
        <v>79</v>
      </c>
    </row>
    <row r="725" spans="1:11" x14ac:dyDescent="0.3">
      <c r="A725" s="1" t="s">
        <v>1042</v>
      </c>
      <c r="B725" s="383">
        <v>42727</v>
      </c>
      <c r="C725" s="377">
        <v>9.5</v>
      </c>
      <c r="D725" s="370">
        <v>18.5</v>
      </c>
      <c r="E725" s="376">
        <v>3</v>
      </c>
      <c r="F725" s="376">
        <v>0</v>
      </c>
      <c r="G725" s="1">
        <f t="shared" si="11"/>
        <v>0.75801445266818901</v>
      </c>
      <c r="H725" s="378">
        <v>60.48</v>
      </c>
      <c r="I725" s="1"/>
      <c r="K725" s="1">
        <v>84</v>
      </c>
    </row>
    <row r="726" spans="1:11" x14ac:dyDescent="0.3">
      <c r="A726" s="1" t="s">
        <v>1042</v>
      </c>
      <c r="B726" s="383">
        <v>42728</v>
      </c>
      <c r="C726" s="377">
        <v>8.1</v>
      </c>
      <c r="D726" s="370">
        <v>18</v>
      </c>
      <c r="E726" s="376">
        <v>8.5</v>
      </c>
      <c r="F726" s="376">
        <v>0</v>
      </c>
      <c r="G726" s="1">
        <f t="shared" si="11"/>
        <v>1.110216300480029</v>
      </c>
      <c r="H726" s="378">
        <v>60.48</v>
      </c>
      <c r="I726" s="1"/>
      <c r="K726" s="1">
        <v>81.5</v>
      </c>
    </row>
    <row r="727" spans="1:11" x14ac:dyDescent="0.3">
      <c r="A727" s="1" t="s">
        <v>1042</v>
      </c>
      <c r="B727" s="383">
        <v>42729</v>
      </c>
      <c r="C727" s="377">
        <v>5.5</v>
      </c>
      <c r="D727" s="370">
        <v>17</v>
      </c>
      <c r="E727" s="376">
        <v>7</v>
      </c>
      <c r="F727" s="376">
        <v>0</v>
      </c>
      <c r="G727" s="1">
        <f t="shared" si="11"/>
        <v>1.0021864739217894</v>
      </c>
      <c r="H727" s="378">
        <v>103.68</v>
      </c>
      <c r="I727" s="1"/>
      <c r="K727" s="1">
        <v>83.5</v>
      </c>
    </row>
    <row r="728" spans="1:11" x14ac:dyDescent="0.3">
      <c r="A728" s="1" t="s">
        <v>1042</v>
      </c>
      <c r="B728" s="383">
        <v>42730</v>
      </c>
      <c r="C728" s="377">
        <v>9</v>
      </c>
      <c r="D728" s="370">
        <v>18</v>
      </c>
      <c r="E728" s="376">
        <v>7</v>
      </c>
      <c r="F728" s="376">
        <v>0</v>
      </c>
      <c r="G728" s="1">
        <f t="shared" si="11"/>
        <v>1.0021864739217894</v>
      </c>
      <c r="H728" s="378">
        <v>60.48</v>
      </c>
      <c r="I728" s="1"/>
      <c r="K728" s="1">
        <v>80</v>
      </c>
    </row>
    <row r="729" spans="1:11" x14ac:dyDescent="0.3">
      <c r="A729" s="1" t="s">
        <v>1042</v>
      </c>
      <c r="B729" s="383">
        <v>42731</v>
      </c>
      <c r="C729" s="377">
        <v>3.5</v>
      </c>
      <c r="D729" s="370">
        <v>15</v>
      </c>
      <c r="E729" s="376">
        <v>7.5</v>
      </c>
      <c r="F729" s="376">
        <v>0</v>
      </c>
      <c r="G729" s="1">
        <f t="shared" si="11"/>
        <v>1.0371194102680934</v>
      </c>
      <c r="H729" s="378">
        <v>43.2</v>
      </c>
      <c r="I729" s="1"/>
      <c r="K729" s="1">
        <v>87.5</v>
      </c>
    </row>
    <row r="730" spans="1:11" x14ac:dyDescent="0.3">
      <c r="A730" s="1" t="s">
        <v>1042</v>
      </c>
      <c r="B730" s="383">
        <v>42732</v>
      </c>
      <c r="C730" s="377">
        <v>10.199999999999999</v>
      </c>
      <c r="D730" s="370">
        <v>20</v>
      </c>
      <c r="E730" s="376">
        <v>3.5</v>
      </c>
      <c r="F730" s="376">
        <v>0</v>
      </c>
      <c r="G730" s="1">
        <f t="shared" si="11"/>
        <v>0.78533815916549388</v>
      </c>
      <c r="H730" s="378">
        <v>86.4</v>
      </c>
      <c r="I730" s="1"/>
      <c r="K730" s="1">
        <v>64</v>
      </c>
    </row>
    <row r="731" spans="1:11" x14ac:dyDescent="0.3">
      <c r="A731" s="1" t="s">
        <v>1042</v>
      </c>
      <c r="B731" s="383">
        <v>42733</v>
      </c>
      <c r="C731" s="377">
        <v>9.6999999999999993</v>
      </c>
      <c r="D731" s="370">
        <v>16.5</v>
      </c>
      <c r="E731" s="376">
        <v>2</v>
      </c>
      <c r="F731" s="376">
        <v>0</v>
      </c>
      <c r="G731" s="1">
        <f t="shared" si="11"/>
        <v>0.70587248896856769</v>
      </c>
      <c r="H731" s="378">
        <v>155.52000000000001</v>
      </c>
      <c r="I731" s="1"/>
      <c r="K731" s="1">
        <v>72</v>
      </c>
    </row>
    <row r="732" spans="1:11" x14ac:dyDescent="0.3">
      <c r="A732" s="1" t="s">
        <v>1042</v>
      </c>
      <c r="B732" s="383">
        <v>42734</v>
      </c>
      <c r="C732" s="377">
        <v>10.199999999999999</v>
      </c>
      <c r="D732" s="370">
        <v>12</v>
      </c>
      <c r="E732" s="376">
        <v>2</v>
      </c>
      <c r="F732" s="376">
        <v>0</v>
      </c>
      <c r="G732" s="1">
        <f t="shared" si="11"/>
        <v>0.70587248896856769</v>
      </c>
      <c r="H732" s="378">
        <v>172.8</v>
      </c>
      <c r="I732" s="1"/>
      <c r="K732" s="1">
        <v>64</v>
      </c>
    </row>
    <row r="733" spans="1:11" x14ac:dyDescent="0.3">
      <c r="A733" s="1" t="s">
        <v>1042</v>
      </c>
      <c r="B733" s="383">
        <v>42735</v>
      </c>
      <c r="C733" s="377">
        <v>10.1</v>
      </c>
      <c r="D733" s="370">
        <v>14</v>
      </c>
      <c r="E733" s="376">
        <v>0.5</v>
      </c>
      <c r="F733" s="376">
        <v>0</v>
      </c>
      <c r="G733" s="1">
        <f t="shared" si="11"/>
        <v>0.63359438986733596</v>
      </c>
      <c r="H733" s="378">
        <v>69.12</v>
      </c>
      <c r="I733" s="1"/>
      <c r="K733" s="1">
        <v>69</v>
      </c>
    </row>
    <row r="734" spans="1:11" x14ac:dyDescent="0.3">
      <c r="A734" s="1"/>
      <c r="B734" s="33"/>
      <c r="C734" s="1"/>
      <c r="D734" s="1"/>
      <c r="E734" s="1"/>
      <c r="F734" s="1"/>
      <c r="G734" s="1"/>
      <c r="H734" s="1"/>
      <c r="I734" s="1"/>
      <c r="J734" s="1"/>
    </row>
    <row r="735" spans="1:11" x14ac:dyDescent="0.3">
      <c r="A735" s="1"/>
      <c r="B735" s="33"/>
      <c r="C735" s="1"/>
      <c r="D735" s="1"/>
      <c r="E735" s="1"/>
      <c r="F735" s="1"/>
      <c r="G735" s="1"/>
      <c r="H735" s="1"/>
      <c r="I735" s="1"/>
      <c r="J735" s="1"/>
    </row>
    <row r="736" spans="1:11" x14ac:dyDescent="0.3">
      <c r="A736" s="1"/>
      <c r="B736" s="33"/>
      <c r="C736" s="1"/>
      <c r="D736" s="1"/>
      <c r="E736" s="1"/>
      <c r="F736" s="1"/>
      <c r="G736" s="1"/>
      <c r="H736" s="1"/>
      <c r="I736" s="1"/>
      <c r="J736" s="1"/>
    </row>
    <row r="737" spans="1:10" x14ac:dyDescent="0.3">
      <c r="A737" s="1"/>
      <c r="B737" s="33"/>
      <c r="C737" s="1"/>
      <c r="D737" s="1"/>
      <c r="E737" s="1"/>
      <c r="F737" s="1"/>
      <c r="G737" s="1"/>
      <c r="H737" s="1"/>
      <c r="I737" s="1"/>
      <c r="J737" s="1"/>
    </row>
    <row r="738" spans="1:10" x14ac:dyDescent="0.3">
      <c r="A738" s="1"/>
      <c r="B738" s="33"/>
      <c r="C738" s="1"/>
      <c r="D738" s="1"/>
      <c r="E738" s="1"/>
      <c r="F738" s="1"/>
      <c r="G738" s="1"/>
      <c r="H738" s="1"/>
      <c r="I738" s="1"/>
      <c r="J738" s="1"/>
    </row>
    <row r="739" spans="1:10" x14ac:dyDescent="0.3">
      <c r="A739" s="1"/>
      <c r="B739" s="33"/>
      <c r="C739" s="1"/>
      <c r="D739" s="1"/>
      <c r="E739" s="1"/>
      <c r="F739" s="1"/>
      <c r="G739" s="1"/>
      <c r="H739" s="1"/>
      <c r="I739" s="1"/>
      <c r="J739" s="1"/>
    </row>
    <row r="740" spans="1:10" x14ac:dyDescent="0.3">
      <c r="A740" s="1"/>
      <c r="B740" s="33"/>
      <c r="C740" s="1"/>
      <c r="D740" s="1"/>
      <c r="E740" s="1"/>
      <c r="F740" s="1"/>
      <c r="G740" s="1"/>
      <c r="H740" s="1"/>
      <c r="I740" s="1"/>
      <c r="J740" s="1"/>
    </row>
    <row r="741" spans="1:10" x14ac:dyDescent="0.3">
      <c r="A741" s="1"/>
      <c r="B741" s="33"/>
      <c r="C741" s="1"/>
      <c r="D741" s="1"/>
      <c r="E741" s="1"/>
      <c r="F741" s="1"/>
      <c r="G741" s="1"/>
      <c r="H741" s="1"/>
      <c r="I741" s="1"/>
      <c r="J741" s="1"/>
    </row>
    <row r="742" spans="1:10" x14ac:dyDescent="0.3">
      <c r="A742" s="1"/>
      <c r="B742" s="33"/>
      <c r="C742" s="1"/>
      <c r="D742" s="1"/>
      <c r="E742" s="1"/>
      <c r="F742" s="1"/>
      <c r="G742" s="1"/>
      <c r="H742" s="1"/>
      <c r="I742" s="1"/>
      <c r="J742" s="1"/>
    </row>
    <row r="743" spans="1:10" x14ac:dyDescent="0.3">
      <c r="A743" s="1"/>
      <c r="B743" s="33"/>
      <c r="C743" s="1"/>
      <c r="D743" s="1"/>
      <c r="E743" s="1"/>
      <c r="F743" s="1"/>
      <c r="G743" s="1"/>
      <c r="H743" s="1"/>
      <c r="I743" s="1"/>
      <c r="J743" s="1"/>
    </row>
    <row r="744" spans="1:10" x14ac:dyDescent="0.3">
      <c r="A744" s="1"/>
      <c r="B744" s="33"/>
      <c r="C744" s="1"/>
      <c r="D744" s="1"/>
      <c r="E744" s="1"/>
      <c r="F744" s="1"/>
      <c r="G744" s="1"/>
      <c r="H744" s="1"/>
      <c r="I744" s="1"/>
      <c r="J744" s="1"/>
    </row>
    <row r="745" spans="1:10" x14ac:dyDescent="0.3">
      <c r="A745" s="1"/>
      <c r="B745" s="33"/>
      <c r="C745" s="1"/>
      <c r="D745" s="1"/>
      <c r="E745" s="1"/>
      <c r="F745" s="1"/>
      <c r="G745" s="1"/>
      <c r="H745" s="1"/>
      <c r="I745" s="1"/>
      <c r="J745" s="1"/>
    </row>
    <row r="746" spans="1:10" x14ac:dyDescent="0.3">
      <c r="A746" s="1"/>
      <c r="B746" s="33"/>
      <c r="C746" s="1"/>
      <c r="D746" s="1"/>
      <c r="E746" s="1"/>
      <c r="F746" s="1"/>
      <c r="G746" s="1"/>
      <c r="H746" s="1"/>
      <c r="I746" s="1"/>
      <c r="J746" s="1"/>
    </row>
    <row r="747" spans="1:10" x14ac:dyDescent="0.3">
      <c r="A747" s="1"/>
      <c r="B747" s="33"/>
      <c r="C747" s="1"/>
      <c r="D747" s="1"/>
      <c r="E747" s="1"/>
      <c r="F747" s="1"/>
      <c r="G747" s="1"/>
      <c r="H747" s="1"/>
      <c r="I747" s="1"/>
      <c r="J747" s="1"/>
    </row>
    <row r="748" spans="1:10" x14ac:dyDescent="0.3">
      <c r="A748" s="1"/>
      <c r="B748" s="33"/>
      <c r="C748" s="1"/>
      <c r="D748" s="1"/>
      <c r="E748" s="1"/>
      <c r="F748" s="1"/>
      <c r="G748" s="1"/>
      <c r="H748" s="1"/>
      <c r="I748" s="1"/>
      <c r="J748" s="1"/>
    </row>
    <row r="749" spans="1:10" x14ac:dyDescent="0.3">
      <c r="A749" s="1"/>
      <c r="B749" s="33"/>
      <c r="C749" s="1"/>
      <c r="D749" s="1"/>
      <c r="E749" s="1"/>
      <c r="F749" s="1"/>
      <c r="G749" s="1"/>
      <c r="H749" s="1"/>
      <c r="I749" s="1"/>
      <c r="J749" s="1"/>
    </row>
    <row r="750" spans="1:10" x14ac:dyDescent="0.3">
      <c r="A750" s="1"/>
      <c r="B750" s="33"/>
      <c r="C750" s="1"/>
      <c r="D750" s="1"/>
      <c r="E750" s="1"/>
      <c r="F750" s="1"/>
      <c r="G750" s="1"/>
      <c r="H750" s="1"/>
      <c r="I750" s="1"/>
      <c r="J750" s="1"/>
    </row>
    <row r="751" spans="1:10" x14ac:dyDescent="0.3">
      <c r="A751" s="1"/>
      <c r="B751" s="33"/>
      <c r="C751" s="1"/>
      <c r="D751" s="1"/>
      <c r="E751" s="1"/>
      <c r="F751" s="1"/>
      <c r="G751" s="1"/>
      <c r="H751" s="1"/>
      <c r="I751" s="1"/>
      <c r="J751" s="1"/>
    </row>
    <row r="752" spans="1:10" x14ac:dyDescent="0.3">
      <c r="A752" s="1"/>
      <c r="B752" s="33"/>
      <c r="C752" s="1"/>
      <c r="D752" s="1"/>
      <c r="E752" s="1"/>
      <c r="F752" s="1"/>
      <c r="G752" s="1"/>
      <c r="H752" s="1"/>
      <c r="I752" s="1"/>
      <c r="J752" s="1"/>
    </row>
    <row r="753" spans="1:10" x14ac:dyDescent="0.3">
      <c r="A753" s="1"/>
      <c r="B753" s="33"/>
      <c r="C753" s="1"/>
      <c r="D753" s="1"/>
      <c r="E753" s="1"/>
      <c r="F753" s="1"/>
      <c r="G753" s="1"/>
      <c r="H753" s="1"/>
      <c r="I753" s="1"/>
      <c r="J753" s="1"/>
    </row>
    <row r="754" spans="1:10" x14ac:dyDescent="0.3">
      <c r="A754" s="1"/>
      <c r="B754" s="33"/>
      <c r="C754" s="1"/>
      <c r="D754" s="1"/>
      <c r="E754" s="1"/>
      <c r="F754" s="1"/>
      <c r="G754" s="1"/>
      <c r="H754" s="1"/>
      <c r="I754" s="1"/>
      <c r="J754" s="1"/>
    </row>
    <row r="755" spans="1:10" x14ac:dyDescent="0.3">
      <c r="A755" s="1"/>
      <c r="B755" s="33"/>
      <c r="C755" s="1"/>
      <c r="D755" s="1"/>
      <c r="E755" s="1"/>
      <c r="F755" s="1"/>
      <c r="G755" s="1"/>
      <c r="H755" s="1"/>
      <c r="I755" s="1"/>
      <c r="J755" s="1"/>
    </row>
    <row r="756" spans="1:10" x14ac:dyDescent="0.3">
      <c r="A756" s="1"/>
      <c r="B756" s="33"/>
      <c r="C756" s="1"/>
      <c r="D756" s="1"/>
      <c r="E756" s="1"/>
      <c r="F756" s="1"/>
      <c r="G756" s="1"/>
      <c r="H756" s="1"/>
      <c r="I756" s="1"/>
      <c r="J756" s="1"/>
    </row>
    <row r="757" spans="1:10" x14ac:dyDescent="0.3">
      <c r="A757" s="1"/>
      <c r="B757" s="33"/>
      <c r="C757" s="1"/>
      <c r="D757" s="1"/>
      <c r="E757" s="1"/>
      <c r="F757" s="1"/>
      <c r="G757" s="1"/>
      <c r="H757" s="1"/>
      <c r="I757" s="1"/>
      <c r="J757" s="1"/>
    </row>
    <row r="758" spans="1:10" x14ac:dyDescent="0.3">
      <c r="A758" s="1"/>
      <c r="B758" s="33"/>
      <c r="C758" s="1"/>
      <c r="D758" s="1"/>
      <c r="E758" s="1"/>
      <c r="F758" s="1"/>
      <c r="G758" s="1"/>
      <c r="H758" s="1"/>
      <c r="I758" s="1"/>
      <c r="J758" s="1"/>
    </row>
    <row r="759" spans="1:10" x14ac:dyDescent="0.3">
      <c r="A759" s="1"/>
      <c r="B759" s="33"/>
      <c r="C759" s="1"/>
      <c r="D759" s="1"/>
      <c r="E759" s="1"/>
      <c r="F759" s="1"/>
      <c r="G759" s="1"/>
      <c r="H759" s="1"/>
      <c r="I759" s="1"/>
      <c r="J759" s="1"/>
    </row>
    <row r="760" spans="1:10" x14ac:dyDescent="0.3">
      <c r="A760" s="1"/>
      <c r="B760" s="33"/>
      <c r="C760" s="1"/>
      <c r="D760" s="1"/>
      <c r="E760" s="1"/>
      <c r="F760" s="1"/>
      <c r="G760" s="1"/>
      <c r="H760" s="1"/>
      <c r="I760" s="1"/>
      <c r="J760" s="1"/>
    </row>
    <row r="761" spans="1:10" x14ac:dyDescent="0.3">
      <c r="A761" s="1"/>
      <c r="B761" s="33"/>
      <c r="C761" s="1"/>
      <c r="D761" s="1"/>
      <c r="E761" s="1"/>
      <c r="F761" s="1"/>
      <c r="G761" s="1"/>
      <c r="H761" s="1"/>
      <c r="I761" s="1"/>
      <c r="J761" s="1"/>
    </row>
    <row r="762" spans="1:10" x14ac:dyDescent="0.3">
      <c r="A762" s="1"/>
      <c r="B762" s="33"/>
      <c r="C762" s="1"/>
      <c r="D762" s="1"/>
      <c r="E762" s="1"/>
      <c r="F762" s="1"/>
      <c r="G762" s="1"/>
      <c r="H762" s="1"/>
      <c r="I762" s="1"/>
      <c r="J762" s="1"/>
    </row>
    <row r="763" spans="1:10" x14ac:dyDescent="0.3">
      <c r="A763" s="1"/>
      <c r="B763" s="33"/>
      <c r="C763" s="1"/>
      <c r="D763" s="1"/>
      <c r="E763" s="1"/>
      <c r="F763" s="1"/>
      <c r="G763" s="1"/>
      <c r="H763" s="1"/>
      <c r="I763" s="1"/>
      <c r="J763" s="1"/>
    </row>
    <row r="764" spans="1:10" x14ac:dyDescent="0.3">
      <c r="A764" s="1"/>
      <c r="B764" s="33"/>
      <c r="C764" s="1"/>
      <c r="D764" s="1"/>
      <c r="E764" s="1"/>
      <c r="F764" s="1"/>
      <c r="G764" s="1"/>
      <c r="H764" s="1"/>
      <c r="I764" s="1"/>
      <c r="J764" s="1"/>
    </row>
    <row r="765" spans="1:10" x14ac:dyDescent="0.3">
      <c r="A765" s="1"/>
      <c r="B765" s="33"/>
      <c r="C765" s="1"/>
      <c r="D765" s="1"/>
      <c r="E765" s="1"/>
      <c r="F765" s="1"/>
      <c r="G765" s="1"/>
      <c r="H765" s="1"/>
      <c r="I765" s="1"/>
      <c r="J765" s="1"/>
    </row>
    <row r="766" spans="1:10" x14ac:dyDescent="0.3">
      <c r="A766" s="1"/>
      <c r="B766" s="33"/>
      <c r="C766" s="1"/>
      <c r="D766" s="1"/>
      <c r="E766" s="1"/>
      <c r="F766" s="1"/>
      <c r="G766" s="1"/>
      <c r="H766" s="1"/>
      <c r="I766" s="1"/>
      <c r="J766" s="1"/>
    </row>
    <row r="767" spans="1:10" x14ac:dyDescent="0.3">
      <c r="A767" s="1"/>
      <c r="B767" s="33"/>
      <c r="C767" s="1"/>
      <c r="D767" s="1"/>
      <c r="E767" s="1"/>
      <c r="F767" s="1"/>
      <c r="G767" s="1"/>
      <c r="H767" s="1"/>
      <c r="I767" s="1"/>
      <c r="J767" s="1"/>
    </row>
    <row r="768" spans="1:10" x14ac:dyDescent="0.3">
      <c r="A768" s="1"/>
      <c r="B768" s="33"/>
      <c r="C768" s="1"/>
      <c r="D768" s="1"/>
      <c r="E768" s="1"/>
      <c r="F768" s="1"/>
      <c r="G768" s="1"/>
      <c r="H768" s="1"/>
      <c r="I768" s="1"/>
      <c r="J768" s="1"/>
    </row>
    <row r="769" spans="1:10" x14ac:dyDescent="0.3">
      <c r="A769" s="1"/>
      <c r="B769" s="33"/>
      <c r="C769" s="1"/>
      <c r="D769" s="1"/>
      <c r="E769" s="1"/>
      <c r="F769" s="1"/>
      <c r="G769" s="1"/>
      <c r="H769" s="1"/>
      <c r="I769" s="1"/>
      <c r="J769" s="1"/>
    </row>
    <row r="770" spans="1:10" x14ac:dyDescent="0.3">
      <c r="A770" s="1"/>
      <c r="B770" s="33"/>
      <c r="C770" s="1"/>
      <c r="D770" s="1"/>
      <c r="E770" s="1"/>
      <c r="F770" s="1"/>
      <c r="G770" s="1"/>
      <c r="H770" s="1"/>
      <c r="I770" s="1"/>
      <c r="J770" s="1"/>
    </row>
    <row r="771" spans="1:10" x14ac:dyDescent="0.3">
      <c r="A771" s="1"/>
      <c r="B771" s="33"/>
      <c r="C771" s="1"/>
      <c r="D771" s="1"/>
      <c r="E771" s="1"/>
      <c r="F771" s="1"/>
      <c r="G771" s="1"/>
      <c r="H771" s="1"/>
      <c r="I771" s="1"/>
      <c r="J771" s="1"/>
    </row>
    <row r="772" spans="1:10" x14ac:dyDescent="0.3">
      <c r="A772" s="1"/>
      <c r="B772" s="33"/>
      <c r="C772" s="1"/>
      <c r="D772" s="1"/>
      <c r="E772" s="1"/>
      <c r="F772" s="1"/>
      <c r="G772" s="1"/>
      <c r="H772" s="1"/>
      <c r="I772" s="1"/>
      <c r="J772" s="1"/>
    </row>
    <row r="773" spans="1:10" x14ac:dyDescent="0.3">
      <c r="A773" s="1"/>
      <c r="B773" s="33"/>
      <c r="C773" s="1"/>
      <c r="D773" s="1"/>
      <c r="E773" s="1"/>
      <c r="F773" s="1"/>
      <c r="G773" s="1"/>
      <c r="H773" s="1"/>
      <c r="I773" s="1"/>
      <c r="J773" s="1"/>
    </row>
    <row r="774" spans="1:10" x14ac:dyDescent="0.3">
      <c r="A774" s="1"/>
      <c r="B774" s="33"/>
      <c r="C774" s="1"/>
      <c r="D774" s="1"/>
      <c r="E774" s="1"/>
      <c r="F774" s="1"/>
      <c r="G774" s="1"/>
      <c r="H774" s="1"/>
      <c r="I774" s="1"/>
      <c r="J774" s="1"/>
    </row>
    <row r="775" spans="1:10" x14ac:dyDescent="0.3">
      <c r="A775" s="1"/>
      <c r="B775" s="33"/>
      <c r="C775" s="1"/>
      <c r="D775" s="1"/>
      <c r="E775" s="1"/>
      <c r="F775" s="1"/>
      <c r="G775" s="1"/>
      <c r="H775" s="1"/>
      <c r="I775" s="1"/>
      <c r="J775" s="1"/>
    </row>
    <row r="776" spans="1:10" x14ac:dyDescent="0.3">
      <c r="A776" s="1"/>
      <c r="B776" s="33"/>
      <c r="C776" s="1"/>
      <c r="D776" s="1"/>
      <c r="E776" s="1"/>
      <c r="F776" s="1"/>
      <c r="G776" s="1"/>
      <c r="H776" s="1"/>
      <c r="I776" s="1"/>
      <c r="J776" s="1"/>
    </row>
    <row r="777" spans="1:10" x14ac:dyDescent="0.3">
      <c r="A777" s="1"/>
      <c r="B777" s="33"/>
      <c r="C777" s="1"/>
      <c r="D777" s="1"/>
      <c r="E777" s="1"/>
      <c r="F777" s="1"/>
      <c r="G777" s="1"/>
      <c r="H777" s="1"/>
      <c r="I777" s="1"/>
      <c r="J777" s="1"/>
    </row>
    <row r="778" spans="1:10" x14ac:dyDescent="0.3">
      <c r="A778" s="1"/>
      <c r="B778" s="33"/>
      <c r="C778" s="1"/>
      <c r="D778" s="1"/>
      <c r="E778" s="1"/>
      <c r="F778" s="1"/>
      <c r="G778" s="1"/>
      <c r="H778" s="1"/>
      <c r="I778" s="1"/>
      <c r="J778" s="1"/>
    </row>
    <row r="779" spans="1:10" x14ac:dyDescent="0.3">
      <c r="A779" s="1"/>
      <c r="B779" s="33"/>
      <c r="C779" s="1"/>
      <c r="D779" s="1"/>
      <c r="E779" s="1"/>
      <c r="F779" s="1"/>
      <c r="G779" s="1"/>
      <c r="H779" s="1"/>
      <c r="I779" s="1"/>
      <c r="J779" s="1"/>
    </row>
    <row r="780" spans="1:10" x14ac:dyDescent="0.3">
      <c r="A780" s="1"/>
      <c r="B780" s="33"/>
      <c r="C780" s="1"/>
      <c r="D780" s="1"/>
      <c r="E780" s="1"/>
      <c r="F780" s="1"/>
      <c r="G780" s="1"/>
      <c r="H780" s="1"/>
      <c r="I780" s="1"/>
      <c r="J780" s="1"/>
    </row>
    <row r="781" spans="1:10" x14ac:dyDescent="0.3">
      <c r="A781" s="1"/>
      <c r="B781" s="33"/>
      <c r="C781" s="1"/>
      <c r="D781" s="1"/>
      <c r="E781" s="1"/>
      <c r="F781" s="1"/>
      <c r="G781" s="1"/>
      <c r="H781" s="1"/>
      <c r="I781" s="1"/>
      <c r="J781" s="1"/>
    </row>
    <row r="782" spans="1:10" x14ac:dyDescent="0.3">
      <c r="A782" s="1"/>
      <c r="B782" s="33"/>
      <c r="C782" s="1"/>
      <c r="D782" s="1"/>
      <c r="E782" s="1"/>
      <c r="F782" s="1"/>
      <c r="G782" s="1"/>
      <c r="H782" s="1"/>
      <c r="I782" s="1"/>
      <c r="J782" s="1"/>
    </row>
    <row r="783" spans="1:10" x14ac:dyDescent="0.3">
      <c r="A783" s="1"/>
      <c r="B783" s="33"/>
      <c r="C783" s="1"/>
      <c r="D783" s="1"/>
      <c r="E783" s="1"/>
      <c r="F783" s="1"/>
      <c r="G783" s="1"/>
      <c r="H783" s="1"/>
      <c r="I783" s="1"/>
      <c r="J783" s="1"/>
    </row>
    <row r="784" spans="1:10" x14ac:dyDescent="0.3">
      <c r="A784" s="1"/>
      <c r="B784" s="33"/>
      <c r="C784" s="1"/>
      <c r="D784" s="1"/>
      <c r="E784" s="1"/>
      <c r="F784" s="1"/>
      <c r="G784" s="1"/>
      <c r="H784" s="1"/>
      <c r="I784" s="1"/>
      <c r="J784" s="1"/>
    </row>
    <row r="785" spans="1:10" x14ac:dyDescent="0.3">
      <c r="A785" s="1"/>
      <c r="B785" s="33"/>
      <c r="C785" s="1"/>
      <c r="D785" s="1"/>
      <c r="E785" s="1"/>
      <c r="F785" s="1"/>
      <c r="G785" s="1"/>
      <c r="H785" s="1"/>
      <c r="I785" s="1"/>
      <c r="J785" s="1"/>
    </row>
    <row r="786" spans="1:10" x14ac:dyDescent="0.3">
      <c r="A786" s="1"/>
      <c r="B786" s="33"/>
      <c r="C786" s="1"/>
      <c r="D786" s="1"/>
      <c r="E786" s="1"/>
      <c r="F786" s="1"/>
      <c r="G786" s="1"/>
      <c r="H786" s="1"/>
      <c r="I786" s="1"/>
      <c r="J786" s="1"/>
    </row>
    <row r="787" spans="1:10" x14ac:dyDescent="0.3">
      <c r="A787" s="1"/>
      <c r="B787" s="33"/>
      <c r="C787" s="1"/>
      <c r="D787" s="1"/>
      <c r="E787" s="1"/>
      <c r="F787" s="1"/>
      <c r="G787" s="1"/>
      <c r="H787" s="1"/>
      <c r="I787" s="1"/>
      <c r="J787" s="1"/>
    </row>
    <row r="788" spans="1:10" x14ac:dyDescent="0.3">
      <c r="A788" s="1"/>
      <c r="B788" s="33"/>
      <c r="C788" s="1"/>
      <c r="D788" s="1"/>
      <c r="E788" s="1"/>
      <c r="F788" s="1"/>
      <c r="G788" s="1"/>
      <c r="H788" s="1"/>
      <c r="I788" s="1"/>
      <c r="J788" s="1"/>
    </row>
    <row r="789" spans="1:10" x14ac:dyDescent="0.3">
      <c r="A789" s="1"/>
      <c r="B789" s="33"/>
      <c r="C789" s="1"/>
      <c r="D789" s="1"/>
      <c r="E789" s="1"/>
      <c r="F789" s="1"/>
      <c r="G789" s="1"/>
      <c r="H789" s="1"/>
      <c r="I789" s="1"/>
      <c r="J789" s="1"/>
    </row>
    <row r="790" spans="1:10" x14ac:dyDescent="0.3">
      <c r="A790" s="1"/>
      <c r="B790" s="33"/>
      <c r="C790" s="1"/>
      <c r="D790" s="1"/>
      <c r="E790" s="1"/>
      <c r="F790" s="1"/>
      <c r="G790" s="1"/>
      <c r="H790" s="1"/>
      <c r="I790" s="1"/>
      <c r="J790" s="1"/>
    </row>
    <row r="791" spans="1:10" x14ac:dyDescent="0.3">
      <c r="A791" s="1"/>
      <c r="B791" s="33"/>
      <c r="C791" s="1"/>
      <c r="D791" s="1"/>
      <c r="E791" s="1"/>
      <c r="F791" s="1"/>
      <c r="G791" s="1"/>
      <c r="H791" s="1"/>
      <c r="I791" s="1"/>
      <c r="J791" s="1"/>
    </row>
    <row r="792" spans="1:10" x14ac:dyDescent="0.3">
      <c r="A792" s="1"/>
      <c r="B792" s="33"/>
      <c r="C792" s="1"/>
      <c r="D792" s="1"/>
      <c r="E792" s="1"/>
      <c r="F792" s="1"/>
      <c r="G792" s="1"/>
      <c r="H792" s="1"/>
      <c r="I792" s="1"/>
      <c r="J792" s="1"/>
    </row>
    <row r="793" spans="1:10" x14ac:dyDescent="0.3">
      <c r="A793" s="1"/>
      <c r="B793" s="33"/>
      <c r="C793" s="1"/>
      <c r="D793" s="1"/>
      <c r="E793" s="1"/>
      <c r="F793" s="1"/>
      <c r="G793" s="1"/>
      <c r="H793" s="1"/>
      <c r="I793" s="1"/>
      <c r="J793" s="1"/>
    </row>
    <row r="794" spans="1:10" x14ac:dyDescent="0.3">
      <c r="A794" s="1"/>
      <c r="B794" s="33"/>
      <c r="C794" s="1"/>
      <c r="D794" s="1"/>
      <c r="E794" s="1"/>
      <c r="F794" s="1"/>
      <c r="G794" s="1"/>
      <c r="H794" s="1"/>
      <c r="I794" s="1"/>
      <c r="J794" s="1"/>
    </row>
    <row r="795" spans="1:10" x14ac:dyDescent="0.3">
      <c r="A795" s="1"/>
      <c r="B795" s="33"/>
      <c r="C795" s="1"/>
      <c r="D795" s="1"/>
      <c r="E795" s="1"/>
      <c r="F795" s="1"/>
      <c r="G795" s="1"/>
      <c r="H795" s="1"/>
      <c r="I795" s="1"/>
      <c r="J795" s="1"/>
    </row>
    <row r="796" spans="1:10" x14ac:dyDescent="0.3">
      <c r="A796" s="1"/>
      <c r="B796" s="33"/>
      <c r="C796" s="1"/>
      <c r="D796" s="1"/>
      <c r="E796" s="1"/>
      <c r="F796" s="1"/>
      <c r="G796" s="1"/>
      <c r="H796" s="1"/>
      <c r="I796" s="1"/>
      <c r="J796" s="1"/>
    </row>
    <row r="797" spans="1:10" x14ac:dyDescent="0.3">
      <c r="A797" s="1"/>
      <c r="B797" s="33"/>
      <c r="C797" s="1"/>
      <c r="D797" s="1"/>
      <c r="E797" s="1"/>
      <c r="F797" s="1"/>
      <c r="G797" s="1"/>
      <c r="H797" s="1"/>
      <c r="I797" s="1"/>
      <c r="J797" s="1"/>
    </row>
    <row r="798" spans="1:10" x14ac:dyDescent="0.3">
      <c r="A798" s="1"/>
      <c r="B798" s="33"/>
      <c r="C798" s="1"/>
      <c r="D798" s="1"/>
      <c r="E798" s="1"/>
      <c r="F798" s="1"/>
      <c r="G798" s="1"/>
      <c r="H798" s="1"/>
      <c r="I798" s="1"/>
      <c r="J798" s="1"/>
    </row>
    <row r="799" spans="1:10" x14ac:dyDescent="0.3">
      <c r="A799" s="1"/>
      <c r="B799" s="33"/>
      <c r="C799" s="1"/>
      <c r="D799" s="1"/>
      <c r="E799" s="1"/>
      <c r="F799" s="1"/>
      <c r="G799" s="1"/>
      <c r="H799" s="1"/>
      <c r="I799" s="1"/>
      <c r="J799" s="1"/>
    </row>
    <row r="800" spans="1:10" x14ac:dyDescent="0.3">
      <c r="A800" s="1"/>
      <c r="B800" s="33"/>
      <c r="C800" s="1"/>
      <c r="D800" s="1"/>
      <c r="E800" s="1"/>
      <c r="F800" s="1"/>
      <c r="G800" s="1"/>
      <c r="H800" s="1"/>
      <c r="I800" s="1"/>
      <c r="J800" s="1"/>
    </row>
    <row r="801" spans="1:10" x14ac:dyDescent="0.3">
      <c r="A801" s="1"/>
      <c r="B801" s="33"/>
      <c r="C801" s="1"/>
      <c r="D801" s="1"/>
      <c r="E801" s="1"/>
      <c r="F801" s="1"/>
      <c r="G801" s="1"/>
      <c r="H801" s="1"/>
      <c r="I801" s="1"/>
      <c r="J801" s="1"/>
    </row>
    <row r="802" spans="1:10" x14ac:dyDescent="0.3">
      <c r="A802" s="1"/>
      <c r="B802" s="33"/>
      <c r="C802" s="1"/>
      <c r="D802" s="1"/>
      <c r="E802" s="1"/>
      <c r="F802" s="1"/>
      <c r="G802" s="1"/>
      <c r="H802" s="1"/>
      <c r="I802" s="1"/>
      <c r="J802" s="1"/>
    </row>
    <row r="803" spans="1:10" x14ac:dyDescent="0.3">
      <c r="A803" s="1"/>
      <c r="B803" s="33"/>
      <c r="C803" s="1"/>
      <c r="D803" s="1"/>
      <c r="E803" s="1"/>
      <c r="F803" s="1"/>
      <c r="G803" s="1"/>
      <c r="H803" s="1"/>
      <c r="I803" s="1"/>
      <c r="J803" s="1"/>
    </row>
    <row r="804" spans="1:10" x14ac:dyDescent="0.3">
      <c r="A804" s="1"/>
      <c r="B804" s="33"/>
      <c r="C804" s="1"/>
      <c r="D804" s="1"/>
      <c r="E804" s="1"/>
      <c r="F804" s="1"/>
      <c r="G804" s="1"/>
      <c r="H804" s="1"/>
      <c r="I804" s="1"/>
      <c r="J804" s="1"/>
    </row>
    <row r="805" spans="1:10" x14ac:dyDescent="0.3">
      <c r="A805" s="1"/>
      <c r="B805" s="33"/>
      <c r="C805" s="1"/>
      <c r="D805" s="1"/>
      <c r="E805" s="1"/>
      <c r="F805" s="1"/>
      <c r="G805" s="1"/>
      <c r="H805" s="1"/>
      <c r="I805" s="1"/>
      <c r="J805" s="1"/>
    </row>
    <row r="806" spans="1:10" x14ac:dyDescent="0.3">
      <c r="A806" s="1"/>
      <c r="B806" s="33"/>
      <c r="C806" s="1"/>
      <c r="D806" s="1"/>
      <c r="E806" s="1"/>
      <c r="F806" s="1"/>
      <c r="G806" s="1"/>
      <c r="H806" s="1"/>
      <c r="I806" s="1"/>
      <c r="J806" s="1"/>
    </row>
    <row r="807" spans="1:10" x14ac:dyDescent="0.3">
      <c r="A807" s="1"/>
      <c r="B807" s="33"/>
      <c r="C807" s="1"/>
      <c r="D807" s="1"/>
      <c r="E807" s="1"/>
      <c r="F807" s="1"/>
      <c r="G807" s="1"/>
      <c r="H807" s="1"/>
      <c r="I807" s="1"/>
      <c r="J807" s="1"/>
    </row>
    <row r="808" spans="1:10" x14ac:dyDescent="0.3">
      <c r="A808" s="1"/>
      <c r="B808" s="33"/>
      <c r="C808" s="1"/>
      <c r="D808" s="1"/>
      <c r="E808" s="1"/>
      <c r="F808" s="1"/>
      <c r="G808" s="1"/>
      <c r="H808" s="1"/>
      <c r="I808" s="1"/>
      <c r="J808" s="1"/>
    </row>
    <row r="809" spans="1:10" x14ac:dyDescent="0.3">
      <c r="A809" s="1"/>
      <c r="B809" s="33"/>
      <c r="C809" s="1"/>
      <c r="D809" s="1"/>
      <c r="E809" s="1"/>
      <c r="F809" s="1"/>
      <c r="G809" s="1"/>
      <c r="H809" s="1"/>
      <c r="I809" s="1"/>
      <c r="J809" s="1"/>
    </row>
    <row r="810" spans="1:10" x14ac:dyDescent="0.3">
      <c r="A810" s="1"/>
      <c r="B810" s="33"/>
      <c r="C810" s="1"/>
      <c r="D810" s="1"/>
      <c r="E810" s="1"/>
      <c r="F810" s="1"/>
      <c r="G810" s="1"/>
      <c r="H810" s="1"/>
      <c r="I810" s="1"/>
      <c r="J810" s="1"/>
    </row>
    <row r="811" spans="1:10" x14ac:dyDescent="0.3">
      <c r="A811" s="1"/>
      <c r="B811" s="33"/>
      <c r="C811" s="1"/>
      <c r="D811" s="1"/>
      <c r="E811" s="1"/>
      <c r="F811" s="1"/>
      <c r="G811" s="1"/>
      <c r="H811" s="1"/>
      <c r="I811" s="1"/>
      <c r="J811" s="1"/>
    </row>
    <row r="812" spans="1:10" x14ac:dyDescent="0.3">
      <c r="A812" s="1"/>
      <c r="B812" s="33"/>
      <c r="C812" s="1"/>
      <c r="D812" s="1"/>
      <c r="E812" s="1"/>
      <c r="F812" s="1"/>
      <c r="G812" s="1"/>
      <c r="H812" s="1"/>
      <c r="I812" s="1"/>
      <c r="J812" s="1"/>
    </row>
    <row r="813" spans="1:10" x14ac:dyDescent="0.3">
      <c r="A813" s="1"/>
      <c r="B813" s="33"/>
      <c r="C813" s="1"/>
      <c r="D813" s="1"/>
      <c r="E813" s="1"/>
      <c r="F813" s="1"/>
      <c r="G813" s="1"/>
      <c r="H813" s="1"/>
      <c r="I813" s="1"/>
      <c r="J813" s="1"/>
    </row>
    <row r="814" spans="1:10" x14ac:dyDescent="0.3">
      <c r="A814" s="1"/>
      <c r="B814" s="33"/>
      <c r="C814" s="1"/>
      <c r="D814" s="1"/>
      <c r="E814" s="1"/>
      <c r="F814" s="1"/>
      <c r="G814" s="1"/>
      <c r="H814" s="1"/>
      <c r="I814" s="1"/>
      <c r="J814" s="1"/>
    </row>
    <row r="815" spans="1:10" x14ac:dyDescent="0.3">
      <c r="A815" s="1"/>
      <c r="B815" s="33"/>
      <c r="C815" s="1"/>
      <c r="D815" s="1"/>
      <c r="E815" s="1"/>
      <c r="F815" s="1"/>
      <c r="G815" s="1"/>
      <c r="H815" s="1"/>
      <c r="I815" s="1"/>
      <c r="J815" s="1"/>
    </row>
    <row r="816" spans="1:10" x14ac:dyDescent="0.3">
      <c r="A816" s="1"/>
      <c r="B816" s="33"/>
      <c r="C816" s="1"/>
      <c r="D816" s="1"/>
      <c r="E816" s="1"/>
      <c r="F816" s="1"/>
      <c r="G816" s="1"/>
      <c r="H816" s="1"/>
      <c r="I816" s="1"/>
      <c r="J816" s="1"/>
    </row>
    <row r="817" spans="1:10" x14ac:dyDescent="0.3">
      <c r="A817" s="1"/>
      <c r="B817" s="33"/>
      <c r="C817" s="1"/>
      <c r="D817" s="1"/>
      <c r="E817" s="1"/>
      <c r="F817" s="1"/>
      <c r="G817" s="1"/>
      <c r="H817" s="1"/>
      <c r="I817" s="1"/>
      <c r="J817" s="1"/>
    </row>
    <row r="818" spans="1:10" x14ac:dyDescent="0.3">
      <c r="A818" s="1"/>
      <c r="B818" s="33"/>
      <c r="C818" s="1"/>
      <c r="D818" s="1"/>
      <c r="E818" s="1"/>
      <c r="F818" s="1"/>
      <c r="G818" s="1"/>
      <c r="H818" s="1"/>
      <c r="I818" s="1"/>
      <c r="J818" s="1"/>
    </row>
    <row r="819" spans="1:10" x14ac:dyDescent="0.3">
      <c r="A819" s="1"/>
      <c r="B819" s="33"/>
      <c r="C819" s="1"/>
      <c r="D819" s="1"/>
      <c r="E819" s="1"/>
      <c r="F819" s="1"/>
      <c r="G819" s="1"/>
      <c r="H819" s="1"/>
      <c r="I819" s="1"/>
      <c r="J819" s="1"/>
    </row>
    <row r="820" spans="1:10" x14ac:dyDescent="0.3">
      <c r="A820" s="1"/>
      <c r="B820" s="33"/>
      <c r="C820" s="1"/>
      <c r="D820" s="1"/>
      <c r="E820" s="1"/>
      <c r="F820" s="1"/>
      <c r="G820" s="1"/>
      <c r="H820" s="1"/>
      <c r="I820" s="1"/>
      <c r="J820" s="1"/>
    </row>
    <row r="821" spans="1:10" x14ac:dyDescent="0.3">
      <c r="A821" s="1"/>
      <c r="B821" s="33"/>
      <c r="C821" s="1"/>
      <c r="D821" s="1"/>
      <c r="E821" s="1"/>
      <c r="F821" s="1"/>
      <c r="G821" s="1"/>
      <c r="H821" s="1"/>
      <c r="I821" s="1"/>
      <c r="J821" s="1"/>
    </row>
    <row r="822" spans="1:10" x14ac:dyDescent="0.3">
      <c r="A822" s="1"/>
      <c r="B822" s="33"/>
      <c r="C822" s="1"/>
      <c r="D822" s="1"/>
      <c r="E822" s="1"/>
      <c r="F822" s="1"/>
      <c r="G822" s="1"/>
      <c r="H822" s="1"/>
      <c r="I822" s="1"/>
      <c r="J822" s="1"/>
    </row>
    <row r="823" spans="1:10" x14ac:dyDescent="0.3">
      <c r="A823" s="1"/>
      <c r="B823" s="33"/>
      <c r="C823" s="1"/>
      <c r="D823" s="1"/>
      <c r="E823" s="1"/>
      <c r="F823" s="1"/>
      <c r="G823" s="1"/>
      <c r="H823" s="1"/>
      <c r="I823" s="1"/>
      <c r="J823" s="1"/>
    </row>
    <row r="824" spans="1:10" x14ac:dyDescent="0.3">
      <c r="A824" s="1"/>
      <c r="B824" s="33"/>
      <c r="C824" s="1"/>
      <c r="D824" s="1"/>
      <c r="E824" s="1"/>
      <c r="F824" s="1"/>
      <c r="G824" s="1"/>
      <c r="H824" s="1"/>
      <c r="I824" s="1"/>
      <c r="J824" s="1"/>
    </row>
    <row r="825" spans="1:10" x14ac:dyDescent="0.3">
      <c r="A825" s="1"/>
      <c r="B825" s="33"/>
      <c r="C825" s="1"/>
      <c r="D825" s="1"/>
      <c r="E825" s="1"/>
      <c r="F825" s="1"/>
      <c r="G825" s="1"/>
      <c r="H825" s="1"/>
      <c r="I825" s="1"/>
      <c r="J825" s="1"/>
    </row>
    <row r="826" spans="1:10" x14ac:dyDescent="0.3">
      <c r="A826" s="1"/>
      <c r="B826" s="33"/>
      <c r="C826" s="1"/>
      <c r="D826" s="1"/>
      <c r="E826" s="1"/>
      <c r="F826" s="1"/>
      <c r="G826" s="1"/>
      <c r="H826" s="1"/>
      <c r="I826" s="1"/>
      <c r="J826" s="1"/>
    </row>
    <row r="827" spans="1:10" x14ac:dyDescent="0.3">
      <c r="A827" s="1"/>
      <c r="B827" s="33"/>
      <c r="C827" s="1"/>
      <c r="D827" s="1"/>
      <c r="E827" s="1"/>
      <c r="F827" s="1"/>
      <c r="G827" s="1"/>
      <c r="H827" s="1"/>
      <c r="I827" s="1"/>
      <c r="J827" s="1"/>
    </row>
    <row r="828" spans="1:10" x14ac:dyDescent="0.3">
      <c r="A828" s="1"/>
      <c r="B828" s="33"/>
      <c r="C828" s="1"/>
      <c r="D828" s="1"/>
      <c r="E828" s="1"/>
      <c r="F828" s="1"/>
      <c r="G828" s="1"/>
      <c r="H828" s="1"/>
      <c r="I828" s="1"/>
      <c r="J828" s="1"/>
    </row>
    <row r="829" spans="1:10" x14ac:dyDescent="0.3">
      <c r="A829" s="1"/>
      <c r="B829" s="33"/>
      <c r="C829" s="1"/>
      <c r="D829" s="1"/>
      <c r="E829" s="1"/>
      <c r="F829" s="1"/>
      <c r="G829" s="1"/>
      <c r="H829" s="1"/>
      <c r="I829" s="1"/>
      <c r="J829" s="1"/>
    </row>
    <row r="830" spans="1:10" x14ac:dyDescent="0.3">
      <c r="A830" s="1"/>
      <c r="B830" s="33"/>
      <c r="C830" s="1"/>
      <c r="D830" s="1"/>
      <c r="E830" s="1"/>
      <c r="F830" s="1"/>
      <c r="G830" s="1"/>
      <c r="H830" s="1"/>
      <c r="I830" s="1"/>
      <c r="J830" s="1"/>
    </row>
    <row r="831" spans="1:10" x14ac:dyDescent="0.3">
      <c r="A831" s="1"/>
      <c r="B831" s="33"/>
      <c r="C831" s="1"/>
      <c r="D831" s="1"/>
      <c r="E831" s="1"/>
      <c r="F831" s="1"/>
      <c r="G831" s="1"/>
      <c r="H831" s="1"/>
      <c r="I831" s="1"/>
      <c r="J831" s="1"/>
    </row>
    <row r="832" spans="1:10" x14ac:dyDescent="0.3">
      <c r="A832" s="1"/>
      <c r="B832" s="33"/>
      <c r="C832" s="1"/>
      <c r="D832" s="1"/>
      <c r="E832" s="1"/>
      <c r="F832" s="1"/>
      <c r="G832" s="1"/>
      <c r="H832" s="1"/>
      <c r="I832" s="1"/>
      <c r="J832" s="1"/>
    </row>
    <row r="833" spans="1:10" x14ac:dyDescent="0.3">
      <c r="A833" s="1"/>
      <c r="B833" s="33"/>
      <c r="C833" s="1"/>
      <c r="D833" s="1"/>
      <c r="E833" s="1"/>
      <c r="F833" s="1"/>
      <c r="G833" s="1"/>
      <c r="H833" s="1"/>
      <c r="I833" s="1"/>
      <c r="J833" s="1"/>
    </row>
    <row r="834" spans="1:10" x14ac:dyDescent="0.3">
      <c r="A834" s="1"/>
      <c r="B834" s="33"/>
      <c r="C834" s="1"/>
      <c r="D834" s="1"/>
      <c r="E834" s="1"/>
      <c r="F834" s="1"/>
      <c r="G834" s="1"/>
      <c r="H834" s="1"/>
      <c r="I834" s="1"/>
      <c r="J834" s="1"/>
    </row>
    <row r="835" spans="1:10" x14ac:dyDescent="0.3">
      <c r="A835" s="1"/>
      <c r="B835" s="33"/>
      <c r="C835" s="1"/>
      <c r="D835" s="1"/>
      <c r="E835" s="1"/>
      <c r="F835" s="1"/>
      <c r="G835" s="1"/>
      <c r="H835" s="1"/>
      <c r="I835" s="1"/>
      <c r="J835" s="1"/>
    </row>
    <row r="836" spans="1:10" x14ac:dyDescent="0.3">
      <c r="A836" s="1"/>
      <c r="B836" s="33"/>
      <c r="C836" s="1"/>
      <c r="D836" s="1"/>
      <c r="E836" s="1"/>
      <c r="F836" s="1"/>
      <c r="G836" s="1"/>
      <c r="H836" s="1"/>
      <c r="I836" s="1"/>
      <c r="J836" s="1"/>
    </row>
    <row r="837" spans="1:10" x14ac:dyDescent="0.3">
      <c r="A837" s="1"/>
      <c r="B837" s="33"/>
      <c r="C837" s="1"/>
      <c r="D837" s="1"/>
      <c r="E837" s="1"/>
      <c r="F837" s="1"/>
      <c r="G837" s="1"/>
      <c r="H837" s="1"/>
      <c r="I837" s="1"/>
      <c r="J837" s="1"/>
    </row>
    <row r="838" spans="1:10" x14ac:dyDescent="0.3">
      <c r="A838" s="1"/>
      <c r="B838" s="33"/>
      <c r="C838" s="1"/>
      <c r="D838" s="1"/>
      <c r="E838" s="1"/>
      <c r="F838" s="1"/>
      <c r="G838" s="1"/>
      <c r="H838" s="1"/>
      <c r="I838" s="1"/>
      <c r="J838" s="1"/>
    </row>
    <row r="839" spans="1:10" x14ac:dyDescent="0.3">
      <c r="A839" s="1"/>
      <c r="B839" s="33"/>
      <c r="C839" s="1"/>
      <c r="D839" s="1"/>
      <c r="E839" s="1"/>
      <c r="F839" s="1"/>
      <c r="G839" s="1"/>
      <c r="H839" s="1"/>
      <c r="I839" s="1"/>
      <c r="J839" s="1"/>
    </row>
    <row r="840" spans="1:10" x14ac:dyDescent="0.3">
      <c r="A840" s="1"/>
      <c r="B840" s="33"/>
      <c r="C840" s="1"/>
      <c r="D840" s="1"/>
      <c r="E840" s="1"/>
      <c r="F840" s="1"/>
      <c r="G840" s="1"/>
      <c r="H840" s="1"/>
      <c r="I840" s="1"/>
      <c r="J840" s="1"/>
    </row>
    <row r="841" spans="1:10" x14ac:dyDescent="0.3">
      <c r="A841" s="1"/>
      <c r="B841" s="33"/>
      <c r="C841" s="1"/>
      <c r="D841" s="1"/>
      <c r="E841" s="1"/>
      <c r="F841" s="1"/>
      <c r="G841" s="1"/>
      <c r="H841" s="1"/>
      <c r="I841" s="1"/>
      <c r="J841" s="1"/>
    </row>
    <row r="842" spans="1:10" x14ac:dyDescent="0.3">
      <c r="A842" s="1"/>
      <c r="B842" s="33"/>
      <c r="C842" s="1"/>
      <c r="D842" s="1"/>
      <c r="E842" s="1"/>
      <c r="F842" s="1"/>
      <c r="G842" s="1"/>
      <c r="H842" s="1"/>
      <c r="I842" s="1"/>
      <c r="J842" s="1"/>
    </row>
    <row r="843" spans="1:10" x14ac:dyDescent="0.3">
      <c r="A843" s="1"/>
      <c r="B843" s="33"/>
      <c r="C843" s="1"/>
      <c r="D843" s="1"/>
      <c r="E843" s="1"/>
      <c r="F843" s="1"/>
      <c r="G843" s="1"/>
      <c r="H843" s="1"/>
      <c r="I843" s="1"/>
      <c r="J843" s="1"/>
    </row>
    <row r="844" spans="1:10" x14ac:dyDescent="0.3">
      <c r="A844" s="1"/>
      <c r="B844" s="33"/>
      <c r="C844" s="1"/>
      <c r="D844" s="1"/>
      <c r="E844" s="1"/>
      <c r="F844" s="1"/>
      <c r="G844" s="1"/>
      <c r="H844" s="1"/>
      <c r="I844" s="1"/>
      <c r="J844" s="1"/>
    </row>
    <row r="845" spans="1:10" x14ac:dyDescent="0.3">
      <c r="A845" s="1"/>
      <c r="B845" s="33"/>
      <c r="C845" s="1"/>
      <c r="D845" s="1"/>
      <c r="E845" s="1"/>
      <c r="F845" s="1"/>
      <c r="G845" s="1"/>
      <c r="H845" s="1"/>
      <c r="I845" s="1"/>
      <c r="J845" s="1"/>
    </row>
    <row r="846" spans="1:10" x14ac:dyDescent="0.3">
      <c r="A846" s="1"/>
      <c r="B846" s="33"/>
      <c r="C846" s="1"/>
      <c r="D846" s="1"/>
      <c r="E846" s="1"/>
      <c r="F846" s="1"/>
      <c r="G846" s="1"/>
      <c r="H846" s="1"/>
      <c r="I846" s="1"/>
      <c r="J846" s="1"/>
    </row>
    <row r="847" spans="1:10" x14ac:dyDescent="0.3">
      <c r="A847" s="1"/>
      <c r="B847" s="33"/>
      <c r="C847" s="1"/>
      <c r="D847" s="1"/>
      <c r="E847" s="1"/>
      <c r="F847" s="1"/>
      <c r="G847" s="1"/>
      <c r="H847" s="1"/>
      <c r="I847" s="1"/>
      <c r="J847" s="1"/>
    </row>
    <row r="848" spans="1:10" x14ac:dyDescent="0.3">
      <c r="A848" s="1"/>
      <c r="B848" s="33"/>
      <c r="C848" s="1"/>
      <c r="D848" s="1"/>
      <c r="E848" s="1"/>
      <c r="F848" s="1"/>
      <c r="G848" s="1"/>
      <c r="H848" s="1"/>
      <c r="I848" s="1"/>
      <c r="J848" s="1"/>
    </row>
    <row r="849" spans="1:10" x14ac:dyDescent="0.3">
      <c r="A849" s="1"/>
      <c r="B849" s="33"/>
      <c r="C849" s="1"/>
      <c r="D849" s="1"/>
      <c r="E849" s="1"/>
      <c r="F849" s="1"/>
      <c r="G849" s="1"/>
      <c r="H849" s="1"/>
      <c r="I849" s="1"/>
      <c r="J849" s="1"/>
    </row>
    <row r="850" spans="1:10" x14ac:dyDescent="0.3">
      <c r="A850" s="1"/>
      <c r="B850" s="33"/>
      <c r="C850" s="1"/>
      <c r="D850" s="1"/>
      <c r="E850" s="1"/>
      <c r="F850" s="1"/>
      <c r="G850" s="1"/>
      <c r="H850" s="1"/>
      <c r="I850" s="1"/>
      <c r="J850" s="1"/>
    </row>
    <row r="851" spans="1:10" x14ac:dyDescent="0.3">
      <c r="A851" s="1"/>
      <c r="B851" s="33"/>
      <c r="C851" s="1"/>
      <c r="D851" s="1"/>
      <c r="E851" s="1"/>
      <c r="F851" s="1"/>
      <c r="G851" s="1"/>
      <c r="H851" s="1"/>
      <c r="I851" s="1"/>
      <c r="J851" s="1"/>
    </row>
    <row r="852" spans="1:10" x14ac:dyDescent="0.3">
      <c r="A852" s="1"/>
      <c r="B852" s="33"/>
      <c r="C852" s="1"/>
      <c r="D852" s="1"/>
      <c r="E852" s="1"/>
      <c r="F852" s="1"/>
      <c r="G852" s="1"/>
      <c r="H852" s="1"/>
      <c r="I852" s="1"/>
      <c r="J852" s="1"/>
    </row>
    <row r="853" spans="1:10" x14ac:dyDescent="0.3">
      <c r="A853" s="1"/>
      <c r="B853" s="33"/>
      <c r="C853" s="1"/>
      <c r="D853" s="1"/>
      <c r="E853" s="1"/>
      <c r="F853" s="1"/>
      <c r="G853" s="1"/>
      <c r="H853" s="1"/>
      <c r="I853" s="1"/>
      <c r="J853" s="1"/>
    </row>
    <row r="854" spans="1:10" x14ac:dyDescent="0.3">
      <c r="A854" s="1"/>
      <c r="B854" s="33"/>
      <c r="C854" s="1"/>
      <c r="D854" s="1"/>
      <c r="E854" s="1"/>
      <c r="F854" s="1"/>
      <c r="G854" s="1"/>
      <c r="H854" s="1"/>
      <c r="I854" s="1"/>
      <c r="J854" s="1"/>
    </row>
    <row r="855" spans="1:10" x14ac:dyDescent="0.3">
      <c r="A855" s="1"/>
      <c r="B855" s="33"/>
      <c r="C855" s="1"/>
      <c r="D855" s="1"/>
      <c r="E855" s="1"/>
      <c r="F855" s="1"/>
      <c r="G855" s="1"/>
      <c r="H855" s="1"/>
      <c r="I855" s="1"/>
      <c r="J855" s="1"/>
    </row>
    <row r="856" spans="1:10" x14ac:dyDescent="0.3">
      <c r="A856" s="1"/>
      <c r="B856" s="33"/>
      <c r="C856" s="1"/>
      <c r="D856" s="1"/>
      <c r="E856" s="1"/>
      <c r="F856" s="1"/>
      <c r="G856" s="1"/>
      <c r="H856" s="1"/>
      <c r="I856" s="1"/>
      <c r="J856" s="1"/>
    </row>
    <row r="857" spans="1:10" x14ac:dyDescent="0.3">
      <c r="A857" s="1"/>
      <c r="B857" s="33"/>
      <c r="C857" s="1"/>
      <c r="D857" s="1"/>
      <c r="E857" s="1"/>
      <c r="F857" s="1"/>
      <c r="G857" s="1"/>
      <c r="H857" s="1"/>
      <c r="I857" s="1"/>
      <c r="J857" s="1"/>
    </row>
    <row r="858" spans="1:10" x14ac:dyDescent="0.3">
      <c r="A858" s="1"/>
      <c r="B858" s="33"/>
      <c r="C858" s="1"/>
      <c r="D858" s="1"/>
      <c r="E858" s="1"/>
      <c r="F858" s="1"/>
      <c r="G858" s="1"/>
      <c r="H858" s="1"/>
      <c r="I858" s="1"/>
      <c r="J858" s="1"/>
    </row>
    <row r="859" spans="1:10" x14ac:dyDescent="0.3">
      <c r="A859" s="1"/>
      <c r="B859" s="33"/>
      <c r="C859" s="1"/>
      <c r="D859" s="1"/>
      <c r="E859" s="1"/>
      <c r="F859" s="1"/>
      <c r="G859" s="1"/>
      <c r="H859" s="1"/>
      <c r="I859" s="1"/>
      <c r="J859" s="1"/>
    </row>
    <row r="860" spans="1:10" x14ac:dyDescent="0.3">
      <c r="A860" s="1"/>
      <c r="B860" s="33"/>
      <c r="C860" s="1"/>
      <c r="D860" s="1"/>
      <c r="E860" s="1"/>
      <c r="F860" s="1"/>
      <c r="G860" s="1"/>
      <c r="H860" s="1"/>
      <c r="I860" s="1"/>
      <c r="J860" s="1"/>
    </row>
    <row r="861" spans="1:10" x14ac:dyDescent="0.3">
      <c r="A861" s="1"/>
      <c r="B861" s="33"/>
      <c r="C861" s="1"/>
      <c r="D861" s="1"/>
      <c r="E861" s="1"/>
      <c r="F861" s="1"/>
      <c r="G861" s="1"/>
      <c r="H861" s="1"/>
      <c r="I861" s="1"/>
      <c r="J861" s="1"/>
    </row>
    <row r="862" spans="1:10" x14ac:dyDescent="0.3">
      <c r="A862" s="1"/>
      <c r="B862" s="33"/>
      <c r="C862" s="1"/>
      <c r="D862" s="1"/>
      <c r="E862" s="1"/>
      <c r="F862" s="1"/>
      <c r="G862" s="1"/>
      <c r="H862" s="1"/>
      <c r="I862" s="1"/>
      <c r="J862" s="1"/>
    </row>
    <row r="863" spans="1:10" x14ac:dyDescent="0.3">
      <c r="A863" s="1"/>
      <c r="B863" s="33"/>
      <c r="C863" s="1"/>
      <c r="D863" s="1"/>
      <c r="E863" s="1"/>
      <c r="F863" s="1"/>
      <c r="G863" s="1"/>
      <c r="H863" s="1"/>
      <c r="I863" s="1"/>
      <c r="J863" s="1"/>
    </row>
    <row r="864" spans="1:10" x14ac:dyDescent="0.3">
      <c r="A864" s="1"/>
      <c r="B864" s="33"/>
      <c r="C864" s="1"/>
      <c r="D864" s="1"/>
      <c r="E864" s="1"/>
      <c r="F864" s="1"/>
      <c r="G864" s="1"/>
      <c r="H864" s="1"/>
      <c r="I864" s="1"/>
      <c r="J864" s="1"/>
    </row>
    <row r="865" spans="1:10" x14ac:dyDescent="0.3">
      <c r="A865" s="1"/>
      <c r="B865" s="33"/>
      <c r="C865" s="1"/>
      <c r="D865" s="1"/>
      <c r="E865" s="1"/>
      <c r="F865" s="1"/>
      <c r="G865" s="1"/>
      <c r="H865" s="1"/>
      <c r="I865" s="1"/>
      <c r="J865" s="1"/>
    </row>
    <row r="866" spans="1:10" x14ac:dyDescent="0.3">
      <c r="A866" s="1"/>
      <c r="B866" s="33"/>
      <c r="C866" s="1"/>
      <c r="D866" s="1"/>
      <c r="E866" s="1"/>
      <c r="F866" s="1"/>
      <c r="G866" s="1"/>
      <c r="H866" s="1"/>
      <c r="I866" s="1"/>
      <c r="J866" s="1"/>
    </row>
    <row r="867" spans="1:10" x14ac:dyDescent="0.3">
      <c r="A867" s="1"/>
      <c r="B867" s="33"/>
      <c r="C867" s="1"/>
      <c r="D867" s="1"/>
      <c r="E867" s="1"/>
      <c r="F867" s="1"/>
      <c r="G867" s="1"/>
      <c r="H867" s="1"/>
      <c r="I867" s="1"/>
      <c r="J867" s="1"/>
    </row>
    <row r="868" spans="1:10" x14ac:dyDescent="0.3">
      <c r="A868" s="1"/>
      <c r="B868" s="33"/>
      <c r="C868" s="1"/>
      <c r="D868" s="1"/>
      <c r="E868" s="1"/>
      <c r="F868" s="1"/>
      <c r="G868" s="1"/>
      <c r="H868" s="1"/>
      <c r="I868" s="1"/>
      <c r="J868" s="1"/>
    </row>
    <row r="869" spans="1:10" x14ac:dyDescent="0.3">
      <c r="A869" s="1"/>
      <c r="B869" s="33"/>
      <c r="C869" s="1"/>
      <c r="D869" s="1"/>
      <c r="E869" s="1"/>
      <c r="F869" s="1"/>
      <c r="G869" s="1"/>
      <c r="H869" s="1"/>
      <c r="I869" s="1"/>
      <c r="J869" s="1"/>
    </row>
    <row r="870" spans="1:10" x14ac:dyDescent="0.3">
      <c r="A870" s="1"/>
      <c r="B870" s="33"/>
      <c r="C870" s="1"/>
      <c r="D870" s="1"/>
      <c r="E870" s="1"/>
      <c r="F870" s="1"/>
      <c r="G870" s="1"/>
      <c r="H870" s="1"/>
      <c r="I870" s="1"/>
      <c r="J870" s="1"/>
    </row>
    <row r="871" spans="1:10" x14ac:dyDescent="0.3">
      <c r="A871" s="1"/>
      <c r="B871" s="33"/>
      <c r="C871" s="1"/>
      <c r="D871" s="1"/>
      <c r="E871" s="1"/>
      <c r="F871" s="1"/>
      <c r="G871" s="1"/>
      <c r="H871" s="1"/>
      <c r="I871" s="1"/>
      <c r="J871" s="1"/>
    </row>
    <row r="872" spans="1:10" x14ac:dyDescent="0.3">
      <c r="A872" s="1"/>
      <c r="B872" s="33"/>
      <c r="C872" s="1"/>
      <c r="D872" s="1"/>
      <c r="E872" s="1"/>
      <c r="F872" s="1"/>
      <c r="G872" s="1"/>
      <c r="H872" s="1"/>
      <c r="I872" s="1"/>
      <c r="J872" s="1"/>
    </row>
    <row r="873" spans="1:10" x14ac:dyDescent="0.3">
      <c r="A873" s="1"/>
      <c r="B873" s="33"/>
      <c r="C873" s="1"/>
      <c r="D873" s="1"/>
      <c r="E873" s="1"/>
      <c r="F873" s="1"/>
      <c r="G873" s="1"/>
      <c r="H873" s="1"/>
      <c r="I873" s="1"/>
      <c r="J873" s="1"/>
    </row>
    <row r="874" spans="1:10" x14ac:dyDescent="0.3">
      <c r="A874" s="1"/>
      <c r="B874" s="33"/>
      <c r="C874" s="1"/>
      <c r="D874" s="1"/>
      <c r="E874" s="1"/>
      <c r="F874" s="1"/>
      <c r="G874" s="1"/>
      <c r="H874" s="1"/>
      <c r="I874" s="1"/>
      <c r="J874" s="1"/>
    </row>
    <row r="875" spans="1:10" x14ac:dyDescent="0.3">
      <c r="A875" s="1"/>
      <c r="B875" s="33"/>
      <c r="C875" s="1"/>
      <c r="D875" s="1"/>
      <c r="E875" s="1"/>
      <c r="F875" s="1"/>
      <c r="G875" s="1"/>
      <c r="H875" s="1"/>
      <c r="I875" s="1"/>
      <c r="J875" s="1"/>
    </row>
    <row r="876" spans="1:10" x14ac:dyDescent="0.3">
      <c r="A876" s="1"/>
      <c r="B876" s="33"/>
      <c r="C876" s="1"/>
      <c r="D876" s="1"/>
      <c r="E876" s="1"/>
      <c r="F876" s="1"/>
      <c r="G876" s="1"/>
      <c r="H876" s="1"/>
      <c r="I876" s="1"/>
      <c r="J876" s="1"/>
    </row>
    <row r="877" spans="1:10" x14ac:dyDescent="0.3">
      <c r="A877" s="1"/>
      <c r="B877" s="33"/>
      <c r="C877" s="1"/>
      <c r="D877" s="1"/>
      <c r="E877" s="1"/>
      <c r="F877" s="1"/>
      <c r="G877" s="1"/>
      <c r="H877" s="1"/>
      <c r="I877" s="1"/>
      <c r="J877" s="1"/>
    </row>
    <row r="878" spans="1:10" x14ac:dyDescent="0.3">
      <c r="A878" s="1"/>
      <c r="B878" s="33"/>
      <c r="C878" s="1"/>
      <c r="D878" s="1"/>
      <c r="E878" s="1"/>
      <c r="F878" s="1"/>
      <c r="G878" s="1"/>
      <c r="H878" s="1"/>
      <c r="I878" s="1"/>
      <c r="J878" s="1"/>
    </row>
    <row r="879" spans="1:10" x14ac:dyDescent="0.3">
      <c r="A879" s="1"/>
      <c r="B879" s="33"/>
      <c r="C879" s="1"/>
      <c r="D879" s="1"/>
      <c r="E879" s="1"/>
      <c r="F879" s="1"/>
      <c r="G879" s="1"/>
      <c r="H879" s="1"/>
      <c r="I879" s="1"/>
      <c r="J879" s="1"/>
    </row>
    <row r="880" spans="1:10" x14ac:dyDescent="0.3">
      <c r="A880" s="1"/>
      <c r="B880" s="33"/>
      <c r="C880" s="1"/>
      <c r="D880" s="1"/>
      <c r="E880" s="1"/>
      <c r="F880" s="1"/>
      <c r="G880" s="1"/>
      <c r="H880" s="1"/>
      <c r="I880" s="1"/>
      <c r="J880" s="1"/>
    </row>
    <row r="881" spans="1:10" x14ac:dyDescent="0.3">
      <c r="A881" s="1"/>
      <c r="B881" s="33"/>
      <c r="C881" s="1"/>
      <c r="D881" s="1"/>
      <c r="E881" s="1"/>
      <c r="F881" s="1"/>
      <c r="G881" s="1"/>
      <c r="H881" s="1"/>
      <c r="I881" s="1"/>
      <c r="J881" s="1"/>
    </row>
    <row r="882" spans="1:10" x14ac:dyDescent="0.3">
      <c r="A882" s="1"/>
      <c r="B882" s="33"/>
      <c r="C882" s="1"/>
      <c r="D882" s="1"/>
      <c r="E882" s="1"/>
      <c r="F882" s="1"/>
      <c r="G882" s="1"/>
      <c r="H882" s="1"/>
      <c r="I882" s="1"/>
      <c r="J882" s="1"/>
    </row>
    <row r="883" spans="1:10" x14ac:dyDescent="0.3">
      <c r="A883" s="1"/>
      <c r="B883" s="33"/>
      <c r="C883" s="1"/>
      <c r="D883" s="1"/>
      <c r="E883" s="1"/>
      <c r="F883" s="1"/>
      <c r="G883" s="1"/>
      <c r="H883" s="1"/>
      <c r="I883" s="1"/>
      <c r="J883" s="1"/>
    </row>
    <row r="884" spans="1:10" x14ac:dyDescent="0.3">
      <c r="A884" s="1"/>
      <c r="B884" s="33"/>
      <c r="C884" s="1"/>
      <c r="D884" s="1"/>
      <c r="E884" s="1"/>
      <c r="F884" s="1"/>
      <c r="G884" s="1"/>
      <c r="H884" s="1"/>
      <c r="I884" s="1"/>
      <c r="J884" s="1"/>
    </row>
    <row r="885" spans="1:10" x14ac:dyDescent="0.3">
      <c r="A885" s="1"/>
      <c r="B885" s="33"/>
      <c r="C885" s="1"/>
      <c r="D885" s="1"/>
      <c r="E885" s="1"/>
      <c r="F885" s="1"/>
      <c r="G885" s="1"/>
      <c r="H885" s="1"/>
      <c r="I885" s="1"/>
      <c r="J885" s="1"/>
    </row>
    <row r="886" spans="1:10" x14ac:dyDescent="0.3">
      <c r="A886" s="1"/>
      <c r="B886" s="33"/>
      <c r="C886" s="1"/>
      <c r="D886" s="1"/>
      <c r="E886" s="1"/>
      <c r="F886" s="1"/>
      <c r="G886" s="1"/>
      <c r="H886" s="1"/>
      <c r="I886" s="1"/>
      <c r="J886" s="1"/>
    </row>
    <row r="887" spans="1:10" x14ac:dyDescent="0.3">
      <c r="A887" s="1"/>
      <c r="B887" s="33"/>
      <c r="C887" s="1"/>
      <c r="D887" s="1"/>
      <c r="E887" s="1"/>
      <c r="F887" s="1"/>
      <c r="G887" s="1"/>
      <c r="H887" s="1"/>
      <c r="I887" s="1"/>
      <c r="J887" s="1"/>
    </row>
    <row r="888" spans="1:10" x14ac:dyDescent="0.3">
      <c r="A888" s="1"/>
      <c r="B888" s="33"/>
      <c r="C888" s="1"/>
      <c r="D888" s="1"/>
      <c r="E888" s="1"/>
      <c r="F888" s="1"/>
      <c r="G888" s="1"/>
      <c r="H888" s="1"/>
      <c r="I888" s="1"/>
      <c r="J888" s="1"/>
    </row>
    <row r="889" spans="1:10" x14ac:dyDescent="0.3">
      <c r="A889" s="1"/>
      <c r="B889" s="33"/>
      <c r="C889" s="1"/>
      <c r="D889" s="1"/>
      <c r="E889" s="1"/>
      <c r="F889" s="1"/>
      <c r="G889" s="1"/>
      <c r="H889" s="1"/>
      <c r="I889" s="1"/>
      <c r="J889" s="1"/>
    </row>
    <row r="890" spans="1:10" x14ac:dyDescent="0.3">
      <c r="A890" s="1"/>
      <c r="B890" s="33"/>
      <c r="C890" s="1"/>
      <c r="D890" s="1"/>
      <c r="E890" s="1"/>
      <c r="F890" s="1"/>
      <c r="G890" s="1"/>
      <c r="H890" s="1"/>
      <c r="I890" s="1"/>
      <c r="J890" s="1"/>
    </row>
    <row r="891" spans="1:10" x14ac:dyDescent="0.3">
      <c r="A891" s="1"/>
      <c r="B891" s="33"/>
      <c r="C891" s="1"/>
      <c r="D891" s="1"/>
      <c r="E891" s="1"/>
      <c r="F891" s="1"/>
      <c r="G891" s="1"/>
      <c r="H891" s="1"/>
      <c r="I891" s="1"/>
      <c r="J891" s="1"/>
    </row>
    <row r="892" spans="1:10" x14ac:dyDescent="0.3">
      <c r="A892" s="1"/>
      <c r="B892" s="33"/>
      <c r="C892" s="1"/>
      <c r="D892" s="1"/>
      <c r="E892" s="1"/>
      <c r="F892" s="1"/>
      <c r="G892" s="1"/>
      <c r="H892" s="1"/>
      <c r="I892" s="1"/>
      <c r="J892" s="1"/>
    </row>
    <row r="893" spans="1:10" x14ac:dyDescent="0.3">
      <c r="A893" s="1"/>
      <c r="B893" s="33"/>
      <c r="C893" s="1"/>
      <c r="D893" s="1"/>
      <c r="E893" s="1"/>
      <c r="F893" s="1"/>
      <c r="G893" s="1"/>
      <c r="H893" s="1"/>
      <c r="I893" s="1"/>
      <c r="J893" s="1"/>
    </row>
    <row r="894" spans="1:10" x14ac:dyDescent="0.3">
      <c r="A894" s="1"/>
      <c r="B894" s="33"/>
      <c r="C894" s="1"/>
      <c r="D894" s="1"/>
      <c r="E894" s="1"/>
      <c r="F894" s="1"/>
      <c r="G894" s="1"/>
      <c r="H894" s="1"/>
      <c r="I894" s="1"/>
      <c r="J894" s="1"/>
    </row>
    <row r="895" spans="1:10" x14ac:dyDescent="0.3">
      <c r="A895" s="1"/>
      <c r="B895" s="33"/>
      <c r="C895" s="1"/>
      <c r="D895" s="1"/>
      <c r="E895" s="1"/>
      <c r="F895" s="1"/>
      <c r="G895" s="1"/>
      <c r="H895" s="1"/>
      <c r="I895" s="1"/>
      <c r="J895" s="1"/>
    </row>
    <row r="896" spans="1:10" x14ac:dyDescent="0.3">
      <c r="A896" s="1"/>
      <c r="B896" s="33"/>
      <c r="C896" s="1"/>
      <c r="D896" s="1"/>
      <c r="E896" s="1"/>
      <c r="F896" s="1"/>
      <c r="G896" s="1"/>
      <c r="H896" s="1"/>
      <c r="I896" s="1"/>
      <c r="J896" s="1"/>
    </row>
    <row r="897" spans="1:10" x14ac:dyDescent="0.3">
      <c r="A897" s="1"/>
      <c r="B897" s="33"/>
      <c r="C897" s="1"/>
      <c r="D897" s="1"/>
      <c r="E897" s="1"/>
      <c r="F897" s="1"/>
      <c r="G897" s="12"/>
      <c r="H897" s="12"/>
      <c r="I897" s="12"/>
      <c r="J897" s="1"/>
    </row>
    <row r="898" spans="1:10" x14ac:dyDescent="0.3">
      <c r="A898" s="1"/>
      <c r="B898" s="33"/>
      <c r="C898" s="1"/>
      <c r="D898" s="1"/>
      <c r="E898" s="1"/>
      <c r="F898" s="1"/>
      <c r="G898" s="12"/>
      <c r="H898" s="12"/>
      <c r="I898" s="12"/>
      <c r="J898" s="1"/>
    </row>
    <row r="899" spans="1:10" x14ac:dyDescent="0.3">
      <c r="A899" s="1"/>
      <c r="B899" s="33"/>
      <c r="C899" s="1"/>
      <c r="D899" s="1"/>
      <c r="E899" s="1"/>
      <c r="F899" s="1"/>
      <c r="G899" s="12"/>
      <c r="H899" s="12"/>
      <c r="I899" s="12"/>
      <c r="J899" s="1"/>
    </row>
    <row r="900" spans="1:10" x14ac:dyDescent="0.3">
      <c r="A900" s="1"/>
      <c r="B900" s="33"/>
      <c r="C900" s="1"/>
      <c r="D900" s="1"/>
      <c r="E900" s="1"/>
      <c r="F900" s="1"/>
      <c r="G900" s="12"/>
      <c r="H900" s="12"/>
      <c r="I900" s="12"/>
      <c r="J900" s="1"/>
    </row>
    <row r="901" spans="1:10" x14ac:dyDescent="0.3">
      <c r="A901" s="1"/>
      <c r="B901" s="33"/>
      <c r="C901" s="1"/>
      <c r="D901" s="1"/>
      <c r="E901" s="1"/>
      <c r="F901" s="1"/>
      <c r="G901" s="12"/>
      <c r="H901" s="12"/>
      <c r="I901" s="12"/>
      <c r="J901" s="1"/>
    </row>
    <row r="902" spans="1:10" x14ac:dyDescent="0.3">
      <c r="A902" s="1"/>
      <c r="B902" s="33"/>
      <c r="C902" s="1"/>
      <c r="D902" s="1"/>
      <c r="E902" s="1"/>
      <c r="F902" s="1"/>
      <c r="G902" s="1"/>
      <c r="H902" s="1"/>
      <c r="I902" s="1"/>
      <c r="J902" s="1"/>
    </row>
    <row r="903" spans="1:10" x14ac:dyDescent="0.3">
      <c r="A903" s="1"/>
      <c r="B903" s="33"/>
      <c r="C903" s="1"/>
      <c r="D903" s="1"/>
      <c r="E903" s="1"/>
      <c r="F903" s="1"/>
      <c r="G903" s="1"/>
      <c r="H903" s="1"/>
      <c r="I903" s="1"/>
      <c r="J903" s="1"/>
    </row>
    <row r="904" spans="1:10" x14ac:dyDescent="0.3">
      <c r="A904" s="1"/>
      <c r="B904" s="33"/>
      <c r="C904" s="1"/>
      <c r="D904" s="1"/>
      <c r="E904" s="1"/>
      <c r="F904" s="1"/>
      <c r="G904" s="1"/>
      <c r="H904" s="1"/>
      <c r="I904" s="1"/>
      <c r="J904" s="1"/>
    </row>
    <row r="905" spans="1:10" x14ac:dyDescent="0.3">
      <c r="A905" s="1"/>
      <c r="B905" s="33"/>
      <c r="C905" s="1"/>
      <c r="D905" s="1"/>
      <c r="E905" s="1"/>
      <c r="F905" s="1"/>
      <c r="G905" s="1"/>
      <c r="H905" s="1"/>
      <c r="I905" s="1"/>
      <c r="J905" s="1"/>
    </row>
    <row r="906" spans="1:10" x14ac:dyDescent="0.3">
      <c r="A906" s="1"/>
      <c r="B906" s="33"/>
      <c r="C906" s="1"/>
      <c r="D906" s="1"/>
      <c r="E906" s="1"/>
      <c r="F906" s="1"/>
      <c r="G906" s="1"/>
      <c r="H906" s="1"/>
      <c r="I906" s="1"/>
      <c r="J906" s="1"/>
    </row>
    <row r="907" spans="1:10" x14ac:dyDescent="0.3">
      <c r="A907" s="1"/>
      <c r="B907" s="33"/>
      <c r="C907" s="1"/>
      <c r="D907" s="1"/>
      <c r="E907" s="1"/>
      <c r="F907" s="1"/>
      <c r="G907" s="1"/>
      <c r="H907" s="1"/>
      <c r="I907" s="1"/>
      <c r="J907" s="1"/>
    </row>
    <row r="908" spans="1:10" x14ac:dyDescent="0.3">
      <c r="A908" s="1"/>
      <c r="B908" s="33"/>
      <c r="C908" s="1"/>
      <c r="D908" s="1"/>
      <c r="E908" s="1"/>
      <c r="F908" s="1"/>
      <c r="G908" s="1"/>
      <c r="H908" s="1"/>
      <c r="I908" s="1"/>
      <c r="J908" s="1"/>
    </row>
    <row r="909" spans="1:10" x14ac:dyDescent="0.3">
      <c r="A909" s="1"/>
      <c r="B909" s="33"/>
      <c r="C909" s="1"/>
      <c r="D909" s="1"/>
      <c r="E909" s="1"/>
      <c r="F909" s="1"/>
      <c r="G909" s="1"/>
      <c r="H909" s="1"/>
      <c r="I909" s="1"/>
      <c r="J909" s="1"/>
    </row>
    <row r="910" spans="1:10" x14ac:dyDescent="0.3">
      <c r="A910" s="1"/>
      <c r="B910" s="33"/>
      <c r="C910" s="1"/>
      <c r="D910" s="1"/>
      <c r="E910" s="1"/>
      <c r="F910" s="1"/>
      <c r="G910" s="1"/>
      <c r="H910" s="1"/>
      <c r="I910" s="1"/>
      <c r="J910" s="1"/>
    </row>
    <row r="911" spans="1:10" x14ac:dyDescent="0.3">
      <c r="A911" s="1"/>
      <c r="B911" s="33"/>
      <c r="C911" s="1"/>
      <c r="D911" s="1"/>
      <c r="E911" s="1"/>
      <c r="F911" s="1"/>
      <c r="G911" s="1"/>
      <c r="H911" s="1"/>
      <c r="I911" s="1"/>
      <c r="J911" s="1"/>
    </row>
    <row r="912" spans="1:10" x14ac:dyDescent="0.3">
      <c r="A912" s="1"/>
      <c r="B912" s="33"/>
      <c r="C912" s="1"/>
      <c r="D912" s="1"/>
      <c r="E912" s="1"/>
      <c r="F912" s="1"/>
      <c r="G912" s="1"/>
      <c r="H912" s="1"/>
      <c r="I912" s="1"/>
      <c r="J912" s="1"/>
    </row>
    <row r="913" spans="1:10" x14ac:dyDescent="0.3">
      <c r="A913" s="1"/>
      <c r="B913" s="33"/>
      <c r="C913" s="1"/>
      <c r="D913" s="1"/>
      <c r="E913" s="1"/>
      <c r="F913" s="1"/>
      <c r="G913" s="1"/>
      <c r="H913" s="1"/>
      <c r="I913" s="1"/>
      <c r="J913" s="1"/>
    </row>
    <row r="914" spans="1:10" x14ac:dyDescent="0.3">
      <c r="A914" s="1"/>
      <c r="B914" s="33"/>
      <c r="C914" s="1"/>
      <c r="D914" s="1"/>
      <c r="E914" s="1"/>
      <c r="F914" s="1"/>
      <c r="G914" s="1"/>
      <c r="H914" s="1"/>
      <c r="I914" s="1"/>
      <c r="J914" s="1"/>
    </row>
    <row r="915" spans="1:10" x14ac:dyDescent="0.3">
      <c r="A915" s="1"/>
      <c r="B915" s="33"/>
      <c r="C915" s="1"/>
      <c r="D915" s="1"/>
      <c r="E915" s="1"/>
      <c r="F915" s="1"/>
      <c r="G915" s="1"/>
      <c r="H915" s="1"/>
      <c r="I915" s="1"/>
      <c r="J915" s="1"/>
    </row>
    <row r="916" spans="1:10" x14ac:dyDescent="0.3">
      <c r="A916" s="1"/>
      <c r="B916" s="33"/>
      <c r="C916" s="1"/>
      <c r="D916" s="1"/>
      <c r="E916" s="1"/>
      <c r="F916" s="1"/>
      <c r="G916" s="1"/>
      <c r="H916" s="1"/>
      <c r="I916" s="1"/>
      <c r="J916" s="1"/>
    </row>
    <row r="917" spans="1:10" x14ac:dyDescent="0.3">
      <c r="A917" s="1"/>
      <c r="B917" s="33"/>
      <c r="C917" s="1"/>
      <c r="D917" s="1"/>
      <c r="E917" s="1"/>
      <c r="F917" s="1"/>
      <c r="G917" s="1"/>
      <c r="H917" s="1"/>
      <c r="I917" s="1"/>
      <c r="J917" s="1"/>
    </row>
    <row r="918" spans="1:10" x14ac:dyDescent="0.3">
      <c r="A918" s="1"/>
      <c r="B918" s="33"/>
      <c r="C918" s="1"/>
      <c r="D918" s="1"/>
      <c r="E918" s="1"/>
      <c r="F918" s="1"/>
      <c r="G918" s="1"/>
      <c r="H918" s="1"/>
      <c r="I918" s="1"/>
      <c r="J918" s="1"/>
    </row>
    <row r="919" spans="1:10" x14ac:dyDescent="0.3">
      <c r="A919" s="1"/>
      <c r="B919" s="33"/>
      <c r="C919" s="1"/>
      <c r="D919" s="1"/>
      <c r="E919" s="1"/>
      <c r="F919" s="1"/>
      <c r="G919" s="1"/>
      <c r="H919" s="1"/>
      <c r="I919" s="1"/>
      <c r="J919" s="1"/>
    </row>
    <row r="920" spans="1:10" x14ac:dyDescent="0.3">
      <c r="A920" s="1"/>
      <c r="B920" s="33"/>
      <c r="C920" s="1"/>
      <c r="D920" s="1"/>
      <c r="E920" s="1"/>
      <c r="F920" s="1"/>
      <c r="G920" s="1"/>
      <c r="H920" s="1"/>
      <c r="I920" s="1"/>
      <c r="J920" s="1"/>
    </row>
    <row r="921" spans="1:10" x14ac:dyDescent="0.3">
      <c r="A921" s="1"/>
      <c r="B921" s="33"/>
      <c r="C921" s="1"/>
      <c r="D921" s="1"/>
      <c r="E921" s="1"/>
      <c r="F921" s="1"/>
      <c r="G921" s="1"/>
      <c r="H921" s="1"/>
      <c r="I921" s="1"/>
      <c r="J921" s="1"/>
    </row>
    <row r="922" spans="1:10" x14ac:dyDescent="0.3">
      <c r="A922" s="1"/>
      <c r="B922" s="33"/>
      <c r="C922" s="1"/>
      <c r="D922" s="1"/>
      <c r="E922" s="1"/>
      <c r="F922" s="1"/>
      <c r="G922" s="1"/>
      <c r="H922" s="1"/>
      <c r="I922" s="1"/>
      <c r="J922" s="1"/>
    </row>
    <row r="923" spans="1:10" x14ac:dyDescent="0.3">
      <c r="A923" s="1"/>
      <c r="B923" s="33"/>
      <c r="C923" s="1"/>
      <c r="D923" s="1"/>
      <c r="E923" s="1"/>
      <c r="F923" s="1"/>
      <c r="G923" s="1"/>
      <c r="H923" s="1"/>
      <c r="I923" s="1"/>
      <c r="J923" s="1"/>
    </row>
    <row r="924" spans="1:10" x14ac:dyDescent="0.3">
      <c r="A924" s="1"/>
      <c r="B924" s="33"/>
      <c r="C924" s="1"/>
      <c r="D924" s="1"/>
      <c r="E924" s="1"/>
      <c r="F924" s="1"/>
      <c r="G924" s="1"/>
      <c r="H924" s="1"/>
      <c r="I924" s="1"/>
      <c r="J924" s="1"/>
    </row>
    <row r="925" spans="1:10" x14ac:dyDescent="0.3">
      <c r="A925" s="1"/>
      <c r="B925" s="33"/>
      <c r="C925" s="1"/>
      <c r="D925" s="1"/>
      <c r="E925" s="1"/>
      <c r="F925" s="1"/>
      <c r="G925" s="1"/>
      <c r="H925" s="1"/>
      <c r="I925" s="1"/>
      <c r="J925" s="1"/>
    </row>
    <row r="926" spans="1:10" x14ac:dyDescent="0.3">
      <c r="A926" s="1"/>
      <c r="B926" s="33"/>
      <c r="C926" s="1"/>
      <c r="D926" s="1"/>
      <c r="E926" s="1"/>
      <c r="F926" s="1"/>
      <c r="G926" s="1"/>
      <c r="H926" s="1"/>
      <c r="I926" s="1"/>
      <c r="J926" s="1"/>
    </row>
    <row r="927" spans="1:10" x14ac:dyDescent="0.3">
      <c r="A927" s="1"/>
      <c r="B927" s="33"/>
      <c r="C927" s="1"/>
      <c r="D927" s="1"/>
      <c r="E927" s="1"/>
      <c r="F927" s="1"/>
      <c r="G927" s="1"/>
      <c r="H927" s="1"/>
      <c r="I927" s="1"/>
      <c r="J927" s="1"/>
    </row>
    <row r="928" spans="1:10" x14ac:dyDescent="0.3">
      <c r="A928" s="1"/>
      <c r="B928" s="33"/>
      <c r="C928" s="1"/>
      <c r="D928" s="1"/>
      <c r="E928" s="1"/>
      <c r="F928" s="1"/>
      <c r="G928" s="1"/>
      <c r="H928" s="1"/>
      <c r="I928" s="1"/>
      <c r="J928" s="1"/>
    </row>
    <row r="929" spans="1:10" x14ac:dyDescent="0.3">
      <c r="A929" s="1"/>
      <c r="B929" s="33"/>
      <c r="C929" s="1"/>
      <c r="D929" s="1"/>
      <c r="E929" s="1"/>
      <c r="F929" s="1"/>
      <c r="G929" s="1"/>
      <c r="H929" s="1"/>
      <c r="I929" s="1"/>
      <c r="J929" s="1"/>
    </row>
    <row r="930" spans="1:10" x14ac:dyDescent="0.3">
      <c r="A930" s="1"/>
      <c r="B930" s="33"/>
      <c r="C930" s="1"/>
      <c r="D930" s="1"/>
      <c r="E930" s="1"/>
      <c r="F930" s="1"/>
      <c r="G930" s="1"/>
      <c r="H930" s="1"/>
      <c r="I930" s="1"/>
      <c r="J930" s="1"/>
    </row>
    <row r="931" spans="1:10" x14ac:dyDescent="0.3">
      <c r="A931" s="1"/>
      <c r="B931" s="33"/>
      <c r="C931" s="1"/>
      <c r="D931" s="1"/>
      <c r="E931" s="1"/>
      <c r="F931" s="1"/>
      <c r="G931" s="1"/>
      <c r="H931" s="1"/>
      <c r="I931" s="1"/>
      <c r="J931" s="1"/>
    </row>
    <row r="932" spans="1:10" x14ac:dyDescent="0.3">
      <c r="A932" s="1"/>
      <c r="B932" s="33"/>
      <c r="C932" s="1"/>
      <c r="D932" s="1"/>
      <c r="E932" s="1"/>
      <c r="F932" s="1"/>
      <c r="G932" s="1"/>
      <c r="H932" s="1"/>
      <c r="I932" s="1"/>
      <c r="J932" s="1"/>
    </row>
    <row r="933" spans="1:10" x14ac:dyDescent="0.3">
      <c r="A933" s="1"/>
      <c r="B933" s="33"/>
      <c r="C933" s="1"/>
      <c r="D933" s="1"/>
      <c r="E933" s="1"/>
      <c r="F933" s="1"/>
      <c r="G933" s="1"/>
      <c r="H933" s="1"/>
      <c r="I933" s="1"/>
      <c r="J933" s="1"/>
    </row>
    <row r="934" spans="1:10" x14ac:dyDescent="0.3">
      <c r="A934" s="1"/>
      <c r="B934" s="33"/>
      <c r="C934" s="1"/>
      <c r="D934" s="1"/>
      <c r="E934" s="1"/>
      <c r="F934" s="1"/>
      <c r="G934" s="1"/>
      <c r="H934" s="1"/>
      <c r="I934" s="1"/>
      <c r="J934" s="1"/>
    </row>
    <row r="935" spans="1:10" x14ac:dyDescent="0.3">
      <c r="A935" s="1"/>
      <c r="B935" s="33"/>
      <c r="C935" s="1"/>
      <c r="D935" s="1"/>
      <c r="E935" s="1"/>
      <c r="F935" s="1"/>
      <c r="G935" s="1"/>
      <c r="H935" s="1"/>
      <c r="I935" s="1"/>
      <c r="J935" s="1"/>
    </row>
    <row r="936" spans="1:10" x14ac:dyDescent="0.3">
      <c r="A936" s="1"/>
      <c r="B936" s="33"/>
      <c r="C936" s="1"/>
      <c r="D936" s="1"/>
      <c r="E936" s="1"/>
      <c r="F936" s="1"/>
      <c r="G936" s="1"/>
      <c r="H936" s="1"/>
      <c r="I936" s="1"/>
      <c r="J936" s="1"/>
    </row>
    <row r="937" spans="1:10" x14ac:dyDescent="0.3">
      <c r="A937" s="1"/>
      <c r="B937" s="33"/>
      <c r="C937" s="1"/>
      <c r="D937" s="1"/>
      <c r="E937" s="1"/>
      <c r="F937" s="1"/>
      <c r="G937" s="1"/>
      <c r="H937" s="1"/>
      <c r="I937" s="1"/>
      <c r="J937" s="1"/>
    </row>
    <row r="938" spans="1:10" x14ac:dyDescent="0.3">
      <c r="A938" s="1"/>
      <c r="B938" s="33"/>
      <c r="C938" s="1"/>
      <c r="D938" s="1"/>
      <c r="E938" s="1"/>
      <c r="F938" s="1"/>
      <c r="G938" s="1"/>
      <c r="H938" s="1"/>
      <c r="I938" s="1"/>
      <c r="J938" s="1"/>
    </row>
    <row r="939" spans="1:10" x14ac:dyDescent="0.3">
      <c r="A939" s="1"/>
      <c r="B939" s="33"/>
      <c r="C939" s="1"/>
      <c r="D939" s="1"/>
      <c r="E939" s="1"/>
      <c r="F939" s="1"/>
      <c r="G939" s="1"/>
      <c r="H939" s="1"/>
      <c r="I939" s="1"/>
      <c r="J939" s="1"/>
    </row>
    <row r="940" spans="1:10" x14ac:dyDescent="0.3">
      <c r="A940" s="1"/>
      <c r="B940" s="33"/>
      <c r="C940" s="1"/>
      <c r="D940" s="1"/>
      <c r="E940" s="1"/>
      <c r="F940" s="1"/>
      <c r="G940" s="1"/>
      <c r="H940" s="1"/>
      <c r="I940" s="1"/>
      <c r="J940" s="1"/>
    </row>
    <row r="941" spans="1:10" x14ac:dyDescent="0.3">
      <c r="A941" s="1"/>
      <c r="B941" s="33"/>
      <c r="C941" s="1"/>
      <c r="D941" s="1"/>
      <c r="E941" s="1"/>
      <c r="F941" s="1"/>
      <c r="G941" s="1"/>
      <c r="H941" s="1"/>
      <c r="I941" s="1"/>
      <c r="J941" s="1"/>
    </row>
    <row r="942" spans="1:10" x14ac:dyDescent="0.3">
      <c r="A942" s="1"/>
      <c r="B942" s="33"/>
      <c r="C942" s="1"/>
      <c r="D942" s="1"/>
      <c r="E942" s="1"/>
      <c r="F942" s="1"/>
      <c r="G942" s="1"/>
      <c r="H942" s="1"/>
      <c r="I942" s="1"/>
      <c r="J942" s="1"/>
    </row>
    <row r="943" spans="1:10" x14ac:dyDescent="0.3">
      <c r="A943" s="1"/>
      <c r="B943" s="33"/>
      <c r="C943" s="1"/>
      <c r="D943" s="1"/>
      <c r="E943" s="1"/>
      <c r="F943" s="1"/>
      <c r="G943" s="1"/>
      <c r="H943" s="1"/>
      <c r="I943" s="1"/>
      <c r="J943" s="1"/>
    </row>
    <row r="944" spans="1:10" x14ac:dyDescent="0.3">
      <c r="A944" s="1"/>
      <c r="B944" s="33"/>
      <c r="C944" s="1"/>
      <c r="D944" s="1"/>
      <c r="E944" s="1"/>
      <c r="F944" s="1"/>
      <c r="G944" s="1"/>
      <c r="H944" s="1"/>
      <c r="I944" s="1"/>
      <c r="J944" s="1"/>
    </row>
    <row r="945" spans="1:10" x14ac:dyDescent="0.3">
      <c r="A945" s="1"/>
      <c r="B945" s="33"/>
      <c r="C945" s="1"/>
      <c r="D945" s="1"/>
      <c r="E945" s="1"/>
      <c r="F945" s="1"/>
      <c r="G945" s="1"/>
      <c r="H945" s="1"/>
      <c r="I945" s="1"/>
      <c r="J945" s="1"/>
    </row>
    <row r="946" spans="1:10" x14ac:dyDescent="0.3">
      <c r="A946" s="1"/>
      <c r="B946" s="33"/>
      <c r="C946" s="1"/>
      <c r="D946" s="1"/>
      <c r="E946" s="1"/>
      <c r="F946" s="1"/>
      <c r="G946" s="1"/>
      <c r="H946" s="1"/>
      <c r="I946" s="1"/>
      <c r="J946" s="1"/>
    </row>
    <row r="947" spans="1:10" x14ac:dyDescent="0.3">
      <c r="A947" s="1"/>
      <c r="B947" s="33"/>
      <c r="C947" s="1"/>
      <c r="D947" s="1"/>
      <c r="E947" s="1"/>
      <c r="F947" s="1"/>
      <c r="G947" s="1"/>
      <c r="H947" s="1"/>
      <c r="I947" s="1"/>
      <c r="J947" s="1"/>
    </row>
    <row r="948" spans="1:10" x14ac:dyDescent="0.3">
      <c r="A948" s="1"/>
      <c r="B948" s="33"/>
      <c r="C948" s="1"/>
      <c r="D948" s="1"/>
      <c r="E948" s="1"/>
      <c r="F948" s="1"/>
      <c r="G948" s="1"/>
      <c r="H948" s="1"/>
      <c r="I948" s="1"/>
      <c r="J948" s="1"/>
    </row>
    <row r="949" spans="1:10" x14ac:dyDescent="0.3">
      <c r="A949" s="1"/>
      <c r="B949" s="33"/>
      <c r="C949" s="1"/>
      <c r="D949" s="1"/>
      <c r="E949" s="1"/>
      <c r="F949" s="1"/>
      <c r="G949" s="1"/>
      <c r="H949" s="1"/>
      <c r="I949" s="1"/>
      <c r="J949" s="1"/>
    </row>
    <row r="950" spans="1:10" x14ac:dyDescent="0.3">
      <c r="A950" s="1"/>
      <c r="B950" s="33"/>
      <c r="C950" s="1"/>
      <c r="D950" s="1"/>
      <c r="E950" s="1"/>
      <c r="F950" s="1"/>
      <c r="G950" s="1"/>
      <c r="H950" s="1"/>
      <c r="I950" s="1"/>
      <c r="J950" s="1"/>
    </row>
    <row r="951" spans="1:10" x14ac:dyDescent="0.3">
      <c r="A951" s="1"/>
      <c r="B951" s="33"/>
      <c r="C951" s="1"/>
      <c r="D951" s="1"/>
      <c r="E951" s="1"/>
      <c r="F951" s="1"/>
      <c r="G951" s="1"/>
      <c r="H951" s="1"/>
      <c r="I951" s="1"/>
      <c r="J951" s="1"/>
    </row>
    <row r="952" spans="1:10" x14ac:dyDescent="0.3">
      <c r="A952" s="1"/>
      <c r="B952" s="33"/>
      <c r="C952" s="1"/>
      <c r="D952" s="1"/>
      <c r="E952" s="1"/>
      <c r="F952" s="1"/>
      <c r="G952" s="1"/>
      <c r="H952" s="1"/>
      <c r="I952" s="1"/>
      <c r="J952" s="1"/>
    </row>
    <row r="953" spans="1:10" x14ac:dyDescent="0.3">
      <c r="A953" s="1"/>
      <c r="B953" s="33"/>
      <c r="C953" s="1"/>
      <c r="D953" s="1"/>
      <c r="E953" s="1"/>
      <c r="F953" s="1"/>
      <c r="G953" s="1"/>
      <c r="H953" s="1"/>
      <c r="I953" s="1"/>
      <c r="J953" s="1"/>
    </row>
    <row r="954" spans="1:10" x14ac:dyDescent="0.3">
      <c r="A954" s="1"/>
      <c r="B954" s="33"/>
      <c r="C954" s="1"/>
      <c r="D954" s="1"/>
      <c r="E954" s="1"/>
      <c r="F954" s="1"/>
      <c r="G954" s="1"/>
      <c r="H954" s="1"/>
      <c r="I954" s="1"/>
      <c r="J954" s="1"/>
    </row>
    <row r="955" spans="1:10" x14ac:dyDescent="0.3">
      <c r="A955" s="1"/>
      <c r="B955" s="33"/>
      <c r="C955" s="1"/>
      <c r="D955" s="1"/>
      <c r="E955" s="1"/>
      <c r="F955" s="1"/>
      <c r="G955" s="1"/>
      <c r="H955" s="1"/>
      <c r="I955" s="1"/>
      <c r="J955" s="1"/>
    </row>
    <row r="956" spans="1:10" x14ac:dyDescent="0.3">
      <c r="A956" s="1"/>
      <c r="B956" s="33"/>
      <c r="C956" s="1"/>
      <c r="D956" s="1"/>
      <c r="E956" s="1"/>
      <c r="F956" s="1"/>
      <c r="G956" s="1"/>
      <c r="H956" s="1"/>
      <c r="I956" s="1"/>
      <c r="J956" s="1"/>
    </row>
    <row r="957" spans="1:10" x14ac:dyDescent="0.3">
      <c r="A957" s="1"/>
      <c r="B957" s="33"/>
      <c r="C957" s="1"/>
      <c r="D957" s="1"/>
      <c r="E957" s="1"/>
      <c r="F957" s="1"/>
      <c r="G957" s="1"/>
      <c r="H957" s="1"/>
      <c r="I957" s="1"/>
      <c r="J957" s="1"/>
    </row>
    <row r="958" spans="1:10" x14ac:dyDescent="0.3">
      <c r="A958" s="1"/>
      <c r="B958" s="33"/>
      <c r="C958" s="1"/>
      <c r="D958" s="1"/>
      <c r="E958" s="1"/>
      <c r="F958" s="1"/>
      <c r="G958" s="1"/>
      <c r="H958" s="1"/>
      <c r="I958" s="1"/>
      <c r="J958" s="1"/>
    </row>
    <row r="959" spans="1:10" x14ac:dyDescent="0.3">
      <c r="A959" s="1"/>
      <c r="B959" s="33"/>
      <c r="C959" s="1"/>
      <c r="D959" s="1"/>
      <c r="E959" s="1"/>
      <c r="F959" s="1"/>
      <c r="G959" s="1"/>
      <c r="H959" s="1"/>
      <c r="I959" s="1"/>
      <c r="J959" s="1"/>
    </row>
    <row r="960" spans="1:10" x14ac:dyDescent="0.3">
      <c r="A960" s="1"/>
      <c r="B960" s="33"/>
      <c r="C960" s="1"/>
      <c r="D960" s="1"/>
      <c r="E960" s="1"/>
      <c r="F960" s="1"/>
      <c r="G960" s="1"/>
      <c r="H960" s="1"/>
      <c r="I960" s="1"/>
      <c r="J960" s="1"/>
    </row>
    <row r="961" spans="1:10" x14ac:dyDescent="0.3">
      <c r="A961" s="1"/>
      <c r="B961" s="33"/>
      <c r="C961" s="1"/>
      <c r="D961" s="1"/>
      <c r="E961" s="1"/>
      <c r="F961" s="1"/>
      <c r="G961" s="1"/>
      <c r="H961" s="1"/>
      <c r="I961" s="1"/>
      <c r="J961" s="1"/>
    </row>
    <row r="962" spans="1:10" x14ac:dyDescent="0.3">
      <c r="A962" s="1"/>
      <c r="B962" s="33"/>
      <c r="C962" s="1"/>
      <c r="D962" s="1"/>
      <c r="E962" s="1"/>
      <c r="F962" s="1"/>
      <c r="G962" s="1"/>
      <c r="H962" s="1"/>
      <c r="I962" s="1"/>
      <c r="J962" s="1"/>
    </row>
    <row r="963" spans="1:10" x14ac:dyDescent="0.3">
      <c r="A963" s="1"/>
      <c r="B963" s="33"/>
      <c r="C963" s="1"/>
      <c r="D963" s="1"/>
      <c r="E963" s="1"/>
      <c r="F963" s="1"/>
      <c r="G963" s="1"/>
      <c r="H963" s="1"/>
      <c r="I963" s="1"/>
      <c r="J963" s="1"/>
    </row>
    <row r="964" spans="1:10" x14ac:dyDescent="0.3">
      <c r="A964" s="1"/>
      <c r="B964" s="33"/>
      <c r="C964" s="1"/>
      <c r="D964" s="1"/>
      <c r="E964" s="1"/>
      <c r="F964" s="1"/>
      <c r="G964" s="1"/>
      <c r="H964" s="1"/>
      <c r="I964" s="1"/>
      <c r="J964" s="1"/>
    </row>
    <row r="965" spans="1:10" x14ac:dyDescent="0.3">
      <c r="A965" s="1"/>
      <c r="B965" s="33"/>
      <c r="C965" s="1"/>
      <c r="D965" s="1"/>
      <c r="E965" s="1"/>
      <c r="F965" s="1"/>
      <c r="G965" s="1"/>
      <c r="H965" s="1"/>
      <c r="I965" s="1"/>
      <c r="J965" s="1"/>
    </row>
    <row r="966" spans="1:10" x14ac:dyDescent="0.3">
      <c r="A966" s="1"/>
      <c r="B966" s="33"/>
      <c r="C966" s="1"/>
      <c r="D966" s="1"/>
      <c r="E966" s="1"/>
      <c r="F966" s="1"/>
      <c r="G966" s="1"/>
      <c r="H966" s="1"/>
      <c r="I966" s="1"/>
      <c r="J966" s="1"/>
    </row>
    <row r="967" spans="1:10" x14ac:dyDescent="0.3">
      <c r="A967" s="1"/>
      <c r="B967" s="33"/>
      <c r="C967" s="1"/>
      <c r="D967" s="1"/>
      <c r="E967" s="1"/>
      <c r="F967" s="1"/>
      <c r="G967" s="1"/>
      <c r="H967" s="1"/>
      <c r="I967" s="1"/>
      <c r="J967" s="1"/>
    </row>
    <row r="968" spans="1:10" x14ac:dyDescent="0.3">
      <c r="A968" s="1"/>
      <c r="B968" s="33"/>
      <c r="C968" s="1"/>
      <c r="D968" s="1"/>
      <c r="E968" s="1"/>
      <c r="F968" s="1"/>
      <c r="G968" s="1"/>
      <c r="H968" s="1"/>
      <c r="I968" s="1"/>
      <c r="J968" s="1"/>
    </row>
    <row r="969" spans="1:10" x14ac:dyDescent="0.3">
      <c r="A969" s="1"/>
      <c r="B969" s="33"/>
      <c r="C969" s="1"/>
      <c r="D969" s="1"/>
      <c r="E969" s="1"/>
      <c r="F969" s="1"/>
      <c r="G969" s="1"/>
      <c r="H969" s="1"/>
      <c r="I969" s="1"/>
      <c r="J969" s="1"/>
    </row>
    <row r="970" spans="1:10" x14ac:dyDescent="0.3">
      <c r="A970" s="1"/>
      <c r="B970" s="33"/>
      <c r="C970" s="1"/>
      <c r="D970" s="1"/>
      <c r="E970" s="1"/>
      <c r="F970" s="1"/>
      <c r="G970" s="1"/>
      <c r="H970" s="1"/>
      <c r="I970" s="1"/>
      <c r="J970" s="1"/>
    </row>
    <row r="971" spans="1:10" x14ac:dyDescent="0.3">
      <c r="A971" s="1"/>
      <c r="B971" s="33"/>
      <c r="C971" s="1"/>
      <c r="D971" s="1"/>
      <c r="E971" s="1"/>
      <c r="F971" s="1"/>
      <c r="G971" s="1"/>
      <c r="H971" s="1"/>
      <c r="I971" s="1"/>
      <c r="J971" s="1"/>
    </row>
    <row r="972" spans="1:10" x14ac:dyDescent="0.3">
      <c r="A972" s="1"/>
      <c r="B972" s="33"/>
      <c r="C972" s="1"/>
      <c r="D972" s="1"/>
      <c r="E972" s="1"/>
      <c r="F972" s="1"/>
      <c r="G972" s="1"/>
      <c r="H972" s="1"/>
      <c r="I972" s="1"/>
      <c r="J972" s="1"/>
    </row>
    <row r="973" spans="1:10" x14ac:dyDescent="0.3">
      <c r="A973" s="1"/>
      <c r="B973" s="33"/>
      <c r="C973" s="1"/>
      <c r="D973" s="1"/>
      <c r="E973" s="1"/>
      <c r="F973" s="1"/>
      <c r="G973" s="1"/>
      <c r="H973" s="1"/>
      <c r="I973" s="1"/>
      <c r="J973" s="1"/>
    </row>
    <row r="974" spans="1:10" x14ac:dyDescent="0.3">
      <c r="A974" s="1"/>
      <c r="B974" s="33"/>
      <c r="C974" s="1"/>
      <c r="D974" s="1"/>
      <c r="E974" s="1"/>
      <c r="F974" s="1"/>
      <c r="G974" s="1"/>
      <c r="H974" s="1"/>
      <c r="I974" s="1"/>
      <c r="J974" s="1"/>
    </row>
    <row r="975" spans="1:10" x14ac:dyDescent="0.3">
      <c r="A975" s="1"/>
      <c r="B975" s="33"/>
      <c r="C975" s="1"/>
      <c r="D975" s="1"/>
      <c r="E975" s="1"/>
      <c r="F975" s="1"/>
      <c r="G975" s="1"/>
      <c r="H975" s="1"/>
      <c r="I975" s="1"/>
      <c r="J975" s="1"/>
    </row>
    <row r="976" spans="1:10" x14ac:dyDescent="0.3">
      <c r="A976" s="1"/>
      <c r="B976" s="33"/>
      <c r="C976" s="1"/>
      <c r="D976" s="1"/>
      <c r="E976" s="1"/>
      <c r="F976" s="1"/>
      <c r="G976" s="1"/>
      <c r="H976" s="1"/>
      <c r="I976" s="1"/>
      <c r="J976" s="1"/>
    </row>
    <row r="977" spans="1:10" x14ac:dyDescent="0.3">
      <c r="A977" s="1"/>
      <c r="B977" s="33"/>
      <c r="C977" s="1"/>
      <c r="D977" s="1"/>
      <c r="E977" s="1"/>
      <c r="F977" s="1"/>
      <c r="G977" s="1"/>
      <c r="H977" s="1"/>
      <c r="I977" s="1"/>
      <c r="J977" s="1"/>
    </row>
    <row r="978" spans="1:10" x14ac:dyDescent="0.3">
      <c r="A978" s="1"/>
      <c r="B978" s="33"/>
      <c r="C978" s="1"/>
      <c r="D978" s="1"/>
      <c r="E978" s="1"/>
      <c r="F978" s="1"/>
      <c r="G978" s="1"/>
      <c r="H978" s="1"/>
      <c r="I978" s="1"/>
      <c r="J978" s="1"/>
    </row>
    <row r="979" spans="1:10" x14ac:dyDescent="0.3">
      <c r="A979" s="1"/>
      <c r="B979" s="33"/>
      <c r="C979" s="1"/>
      <c r="D979" s="1"/>
      <c r="E979" s="1"/>
      <c r="F979" s="1"/>
      <c r="G979" s="1"/>
      <c r="H979" s="1"/>
      <c r="I979" s="1"/>
      <c r="J979" s="1"/>
    </row>
    <row r="980" spans="1:10" x14ac:dyDescent="0.3">
      <c r="A980" s="1"/>
      <c r="B980" s="33"/>
      <c r="C980" s="1"/>
      <c r="D980" s="1"/>
      <c r="E980" s="1"/>
      <c r="F980" s="1"/>
      <c r="G980" s="1"/>
      <c r="H980" s="1"/>
      <c r="I980" s="1"/>
      <c r="J980" s="1"/>
    </row>
    <row r="981" spans="1:10" x14ac:dyDescent="0.3">
      <c r="A981" s="1"/>
      <c r="B981" s="33"/>
      <c r="C981" s="1"/>
      <c r="D981" s="1"/>
      <c r="E981" s="1"/>
      <c r="F981" s="1"/>
      <c r="G981" s="1"/>
      <c r="H981" s="1"/>
      <c r="I981" s="1"/>
      <c r="J981" s="1"/>
    </row>
    <row r="982" spans="1:10" x14ac:dyDescent="0.3">
      <c r="A982" s="1"/>
      <c r="B982" s="33"/>
      <c r="C982" s="1"/>
      <c r="D982" s="1"/>
      <c r="E982" s="1"/>
      <c r="F982" s="1"/>
      <c r="G982" s="1"/>
      <c r="H982" s="1"/>
      <c r="I982" s="1"/>
      <c r="J982" s="1"/>
    </row>
    <row r="983" spans="1:10" x14ac:dyDescent="0.3">
      <c r="A983" s="1"/>
      <c r="B983" s="33"/>
      <c r="C983" s="1"/>
      <c r="D983" s="1"/>
      <c r="E983" s="1"/>
      <c r="F983" s="1"/>
      <c r="G983" s="1"/>
      <c r="H983" s="1"/>
      <c r="I983" s="1"/>
      <c r="J983" s="1"/>
    </row>
    <row r="984" spans="1:10" x14ac:dyDescent="0.3">
      <c r="A984" s="1"/>
      <c r="B984" s="33"/>
      <c r="C984" s="1"/>
      <c r="D984" s="1"/>
      <c r="E984" s="1"/>
      <c r="F984" s="1"/>
      <c r="G984" s="1"/>
      <c r="H984" s="1"/>
      <c r="I984" s="1"/>
      <c r="J984" s="1"/>
    </row>
    <row r="985" spans="1:10" x14ac:dyDescent="0.3">
      <c r="A985" s="1"/>
      <c r="B985" s="33"/>
      <c r="C985" s="1"/>
      <c r="D985" s="1"/>
      <c r="E985" s="1"/>
      <c r="F985" s="1"/>
      <c r="G985" s="1"/>
      <c r="H985" s="1"/>
      <c r="I985" s="1"/>
      <c r="J985" s="1"/>
    </row>
    <row r="986" spans="1:10" x14ac:dyDescent="0.3">
      <c r="A986" s="1"/>
      <c r="B986" s="33"/>
      <c r="C986" s="1"/>
      <c r="D986" s="1"/>
      <c r="E986" s="1"/>
      <c r="F986" s="1"/>
      <c r="G986" s="1"/>
      <c r="H986" s="1"/>
      <c r="I986" s="1"/>
      <c r="J986" s="1"/>
    </row>
    <row r="987" spans="1:10" x14ac:dyDescent="0.3">
      <c r="A987" s="1"/>
      <c r="B987" s="33"/>
      <c r="C987" s="1"/>
      <c r="D987" s="1"/>
      <c r="E987" s="1"/>
      <c r="F987" s="1"/>
      <c r="G987" s="1"/>
      <c r="H987" s="1"/>
      <c r="I987" s="1"/>
      <c r="J987" s="1"/>
    </row>
    <row r="988" spans="1:10" x14ac:dyDescent="0.3">
      <c r="A988" s="1"/>
      <c r="B988" s="33"/>
      <c r="C988" s="1"/>
      <c r="D988" s="1"/>
      <c r="E988" s="1"/>
      <c r="F988" s="1"/>
      <c r="G988" s="1"/>
      <c r="H988" s="1"/>
      <c r="I988" s="1"/>
      <c r="J988" s="1"/>
    </row>
    <row r="989" spans="1:10" x14ac:dyDescent="0.3">
      <c r="A989" s="1"/>
      <c r="B989" s="33"/>
      <c r="C989" s="1"/>
      <c r="D989" s="1"/>
      <c r="E989" s="1"/>
      <c r="F989" s="1"/>
      <c r="G989" s="1"/>
      <c r="H989" s="1"/>
      <c r="I989" s="1"/>
      <c r="J989" s="1"/>
    </row>
    <row r="990" spans="1:10" x14ac:dyDescent="0.3">
      <c r="A990" s="1"/>
      <c r="B990" s="33"/>
      <c r="C990" s="1"/>
      <c r="D990" s="1"/>
      <c r="E990" s="1"/>
      <c r="F990" s="1"/>
      <c r="G990" s="1"/>
      <c r="H990" s="1"/>
      <c r="I990" s="1"/>
      <c r="J990" s="1"/>
    </row>
    <row r="991" spans="1:10" x14ac:dyDescent="0.3">
      <c r="A991" s="1"/>
      <c r="B991" s="33"/>
      <c r="C991" s="1"/>
      <c r="D991" s="1"/>
      <c r="E991" s="1"/>
      <c r="F991" s="1"/>
      <c r="G991" s="1"/>
      <c r="H991" s="1"/>
      <c r="I991" s="1"/>
      <c r="J991" s="1"/>
    </row>
    <row r="992" spans="1:10" x14ac:dyDescent="0.3">
      <c r="A992" s="1"/>
      <c r="B992" s="33"/>
      <c r="C992" s="1"/>
      <c r="D992" s="1"/>
      <c r="E992" s="1"/>
      <c r="F992" s="1"/>
      <c r="G992" s="1"/>
      <c r="H992" s="1"/>
      <c r="I992" s="1"/>
      <c r="J992" s="1"/>
    </row>
    <row r="993" spans="1:10" x14ac:dyDescent="0.3">
      <c r="A993" s="1"/>
      <c r="B993" s="33"/>
      <c r="C993" s="1"/>
      <c r="D993" s="1"/>
      <c r="E993" s="1"/>
      <c r="F993" s="1"/>
      <c r="G993" s="1"/>
      <c r="H993" s="1"/>
      <c r="I993" s="1"/>
      <c r="J993" s="1"/>
    </row>
    <row r="994" spans="1:10" x14ac:dyDescent="0.3">
      <c r="A994" s="1"/>
      <c r="B994" s="33"/>
      <c r="C994" s="1"/>
      <c r="D994" s="1"/>
      <c r="E994" s="1"/>
      <c r="F994" s="1"/>
      <c r="G994" s="1"/>
      <c r="H994" s="1"/>
      <c r="I994" s="1"/>
      <c r="J994" s="1"/>
    </row>
    <row r="995" spans="1:10" x14ac:dyDescent="0.3">
      <c r="A995" s="1"/>
      <c r="B995" s="33"/>
      <c r="C995" s="1"/>
      <c r="D995" s="1"/>
      <c r="E995" s="1"/>
      <c r="F995" s="1"/>
      <c r="G995" s="1"/>
      <c r="H995" s="1"/>
      <c r="I995" s="1"/>
      <c r="J995" s="1"/>
    </row>
    <row r="996" spans="1:10" x14ac:dyDescent="0.3">
      <c r="A996" s="1"/>
      <c r="B996" s="33"/>
      <c r="C996" s="1"/>
      <c r="D996" s="1"/>
      <c r="E996" s="1"/>
      <c r="F996" s="1"/>
      <c r="G996" s="1"/>
      <c r="H996" s="1"/>
      <c r="I996" s="1"/>
      <c r="J996" s="1"/>
    </row>
    <row r="997" spans="1:10" x14ac:dyDescent="0.3">
      <c r="A997" s="1"/>
      <c r="B997" s="33"/>
      <c r="C997" s="1"/>
      <c r="D997" s="1"/>
      <c r="E997" s="1"/>
      <c r="F997" s="1"/>
      <c r="G997" s="1"/>
      <c r="H997" s="1"/>
      <c r="I997" s="1"/>
      <c r="J997" s="1"/>
    </row>
    <row r="998" spans="1:10" x14ac:dyDescent="0.3">
      <c r="A998" s="1"/>
      <c r="B998" s="33"/>
      <c r="C998" s="1"/>
      <c r="D998" s="1"/>
      <c r="E998" s="1"/>
      <c r="F998" s="1"/>
      <c r="G998" s="1"/>
      <c r="H998" s="1"/>
      <c r="I998" s="1"/>
      <c r="J998" s="1"/>
    </row>
    <row r="999" spans="1:10" x14ac:dyDescent="0.3">
      <c r="A999" s="1"/>
      <c r="B999" s="33"/>
      <c r="C999" s="1"/>
      <c r="D999" s="1"/>
      <c r="E999" s="1"/>
      <c r="F999" s="1"/>
      <c r="G999" s="1"/>
      <c r="H999" s="1"/>
      <c r="I999" s="1"/>
      <c r="J999" s="1"/>
    </row>
    <row r="1000" spans="1:10" x14ac:dyDescent="0.3">
      <c r="A1000" s="1"/>
      <c r="B1000" s="33"/>
      <c r="C1000" s="1"/>
      <c r="D1000" s="1"/>
      <c r="E1000" s="1"/>
      <c r="F1000" s="1"/>
      <c r="G1000" s="1"/>
      <c r="H1000" s="1"/>
      <c r="I1000" s="1"/>
      <c r="J1000" s="1"/>
    </row>
    <row r="1001" spans="1:10" x14ac:dyDescent="0.3">
      <c r="A1001" s="1"/>
      <c r="B1001" s="33"/>
      <c r="C1001" s="1"/>
      <c r="D1001" s="1"/>
      <c r="E1001" s="1"/>
      <c r="F1001" s="1"/>
      <c r="G1001" s="1"/>
      <c r="H1001" s="1"/>
      <c r="I1001" s="1"/>
      <c r="J1001" s="1"/>
    </row>
    <row r="1002" spans="1:10" x14ac:dyDescent="0.3">
      <c r="A1002" s="1"/>
      <c r="B1002" s="33"/>
      <c r="C1002" s="1"/>
      <c r="D1002" s="1"/>
      <c r="E1002" s="1"/>
      <c r="F1002" s="1"/>
      <c r="G1002" s="1"/>
      <c r="H1002" s="1"/>
      <c r="I1002" s="1"/>
      <c r="J1002" s="1"/>
    </row>
    <row r="1003" spans="1:10" x14ac:dyDescent="0.3">
      <c r="A1003" s="1"/>
      <c r="B1003" s="33"/>
      <c r="C1003" s="1"/>
      <c r="D1003" s="1"/>
      <c r="E1003" s="1"/>
      <c r="F1003" s="1"/>
      <c r="G1003" s="1"/>
      <c r="H1003" s="1"/>
      <c r="I1003" s="1"/>
      <c r="J1003" s="1"/>
    </row>
    <row r="1004" spans="1:10" x14ac:dyDescent="0.3">
      <c r="A1004" s="1"/>
      <c r="B1004" s="33"/>
      <c r="C1004" s="1"/>
      <c r="D1004" s="1"/>
      <c r="E1004" s="1"/>
      <c r="F1004" s="1"/>
      <c r="G1004" s="1"/>
      <c r="H1004" s="1"/>
      <c r="I1004" s="1"/>
      <c r="J1004" s="1"/>
    </row>
    <row r="1005" spans="1:10" x14ac:dyDescent="0.3">
      <c r="A1005" s="1"/>
      <c r="B1005" s="33"/>
      <c r="C1005" s="1"/>
      <c r="D1005" s="1"/>
      <c r="E1005" s="1"/>
      <c r="F1005" s="1"/>
      <c r="G1005" s="1"/>
      <c r="H1005" s="1"/>
      <c r="I1005" s="1"/>
      <c r="J1005" s="1"/>
    </row>
    <row r="1006" spans="1:10" x14ac:dyDescent="0.3">
      <c r="A1006" s="1"/>
      <c r="B1006" s="33"/>
      <c r="C1006" s="1"/>
      <c r="D1006" s="1"/>
      <c r="E1006" s="1"/>
      <c r="F1006" s="1"/>
      <c r="G1006" s="1"/>
      <c r="H1006" s="1"/>
      <c r="I1006" s="1"/>
      <c r="J1006" s="1"/>
    </row>
    <row r="1007" spans="1:10" x14ac:dyDescent="0.3">
      <c r="A1007" s="1"/>
      <c r="B1007" s="33"/>
      <c r="C1007" s="1"/>
      <c r="D1007" s="1"/>
      <c r="E1007" s="1"/>
      <c r="F1007" s="1"/>
      <c r="G1007" s="1"/>
      <c r="H1007" s="1"/>
      <c r="I1007" s="1"/>
      <c r="J1007" s="1"/>
    </row>
    <row r="1008" spans="1:10" x14ac:dyDescent="0.3">
      <c r="A1008" s="1"/>
      <c r="B1008" s="33"/>
      <c r="C1008" s="1"/>
      <c r="D1008" s="1"/>
      <c r="E1008" s="1"/>
      <c r="F1008" s="1"/>
      <c r="G1008" s="1"/>
      <c r="H1008" s="1"/>
      <c r="I1008" s="1"/>
      <c r="J1008" s="1"/>
    </row>
    <row r="1009" spans="1:10" x14ac:dyDescent="0.3">
      <c r="A1009" s="1"/>
      <c r="B1009" s="33"/>
      <c r="C1009" s="1"/>
      <c r="D1009" s="1"/>
      <c r="E1009" s="1"/>
      <c r="F1009" s="1"/>
      <c r="G1009" s="1"/>
      <c r="H1009" s="1"/>
      <c r="I1009" s="1"/>
      <c r="J1009" s="1"/>
    </row>
    <row r="1010" spans="1:10" x14ac:dyDescent="0.3">
      <c r="A1010" s="1"/>
      <c r="B1010" s="33"/>
      <c r="C1010" s="1"/>
      <c r="D1010" s="1"/>
      <c r="E1010" s="1"/>
      <c r="F1010" s="1"/>
      <c r="G1010" s="1"/>
      <c r="H1010" s="1"/>
      <c r="I1010" s="1"/>
      <c r="J1010" s="1"/>
    </row>
    <row r="1011" spans="1:10" x14ac:dyDescent="0.3">
      <c r="A1011" s="1"/>
      <c r="B1011" s="33"/>
      <c r="C1011" s="1"/>
      <c r="D1011" s="1"/>
      <c r="E1011" s="1"/>
      <c r="F1011" s="1"/>
      <c r="G1011" s="1"/>
      <c r="H1011" s="1"/>
      <c r="I1011" s="1"/>
      <c r="J1011" s="1"/>
    </row>
    <row r="1012" spans="1:10" x14ac:dyDescent="0.3">
      <c r="A1012" s="1"/>
      <c r="B1012" s="33"/>
      <c r="C1012" s="1"/>
      <c r="D1012" s="1"/>
      <c r="E1012" s="1"/>
      <c r="F1012" s="1"/>
      <c r="G1012" s="1"/>
      <c r="H1012" s="1"/>
      <c r="I1012" s="1"/>
      <c r="J1012" s="1"/>
    </row>
    <row r="1013" spans="1:10" x14ac:dyDescent="0.3">
      <c r="A1013" s="1"/>
      <c r="B1013" s="33"/>
      <c r="C1013" s="1"/>
      <c r="D1013" s="1"/>
      <c r="E1013" s="1"/>
      <c r="F1013" s="1"/>
      <c r="G1013" s="1"/>
      <c r="H1013" s="1"/>
      <c r="I1013" s="1"/>
      <c r="J1013" s="1"/>
    </row>
    <row r="1014" spans="1:10" x14ac:dyDescent="0.3">
      <c r="A1014" s="1"/>
      <c r="B1014" s="33"/>
      <c r="C1014" s="1"/>
      <c r="D1014" s="1"/>
      <c r="E1014" s="1"/>
      <c r="F1014" s="1"/>
      <c r="G1014" s="1"/>
      <c r="H1014" s="1"/>
      <c r="I1014" s="1"/>
      <c r="J1014" s="1"/>
    </row>
    <row r="1015" spans="1:10" x14ac:dyDescent="0.3">
      <c r="A1015" s="1"/>
      <c r="B1015" s="33"/>
      <c r="C1015" s="1"/>
      <c r="D1015" s="1"/>
      <c r="E1015" s="1"/>
      <c r="F1015" s="1"/>
      <c r="G1015" s="1"/>
      <c r="H1015" s="1"/>
      <c r="I1015" s="1"/>
      <c r="J1015" s="1"/>
    </row>
    <row r="1016" spans="1:10" x14ac:dyDescent="0.3">
      <c r="A1016" s="1"/>
      <c r="B1016" s="33"/>
      <c r="C1016" s="1"/>
      <c r="D1016" s="1"/>
      <c r="E1016" s="1"/>
      <c r="F1016" s="1"/>
      <c r="G1016" s="1"/>
      <c r="H1016" s="1"/>
      <c r="I1016" s="1"/>
      <c r="J1016" s="1"/>
    </row>
    <row r="1017" spans="1:10" x14ac:dyDescent="0.3">
      <c r="A1017" s="1"/>
      <c r="B1017" s="33"/>
      <c r="C1017" s="1"/>
      <c r="D1017" s="1"/>
      <c r="E1017" s="1"/>
      <c r="F1017" s="1"/>
      <c r="G1017" s="1"/>
      <c r="H1017" s="1"/>
      <c r="I1017" s="1"/>
      <c r="J1017" s="1"/>
    </row>
    <row r="1018" spans="1:10" x14ac:dyDescent="0.3">
      <c r="A1018" s="1"/>
      <c r="B1018" s="33"/>
      <c r="C1018" s="1"/>
      <c r="D1018" s="1"/>
      <c r="E1018" s="1"/>
      <c r="F1018" s="1"/>
      <c r="G1018" s="1"/>
      <c r="H1018" s="1"/>
      <c r="I1018" s="1"/>
      <c r="J1018" s="1"/>
    </row>
    <row r="1019" spans="1:10" x14ac:dyDescent="0.3">
      <c r="A1019" s="1"/>
      <c r="B1019" s="33"/>
      <c r="C1019" s="1"/>
      <c r="D1019" s="1"/>
      <c r="E1019" s="1"/>
      <c r="F1019" s="1"/>
      <c r="G1019" s="1"/>
      <c r="H1019" s="1"/>
      <c r="I1019" s="1"/>
      <c r="J1019" s="1"/>
    </row>
    <row r="1020" spans="1:10" x14ac:dyDescent="0.3">
      <c r="A1020" s="1"/>
      <c r="B1020" s="33"/>
      <c r="C1020" s="1"/>
      <c r="D1020" s="1"/>
      <c r="E1020" s="1"/>
      <c r="F1020" s="1"/>
      <c r="G1020" s="1"/>
      <c r="H1020" s="1"/>
      <c r="I1020" s="1"/>
      <c r="J1020" s="1"/>
    </row>
    <row r="1021" spans="1:10" x14ac:dyDescent="0.3">
      <c r="A1021" s="1"/>
      <c r="B1021" s="33"/>
      <c r="C1021" s="1"/>
      <c r="D1021" s="1"/>
      <c r="E1021" s="1"/>
      <c r="F1021" s="1"/>
      <c r="G1021" s="1"/>
      <c r="H1021" s="1"/>
      <c r="I1021" s="1"/>
      <c r="J1021" s="1"/>
    </row>
    <row r="1022" spans="1:10" x14ac:dyDescent="0.3">
      <c r="A1022" s="1"/>
      <c r="B1022" s="33"/>
      <c r="C1022" s="1"/>
      <c r="D1022" s="1"/>
      <c r="E1022" s="1"/>
      <c r="F1022" s="1"/>
      <c r="G1022" s="1"/>
      <c r="H1022" s="1"/>
      <c r="I1022" s="1"/>
      <c r="J1022" s="1"/>
    </row>
    <row r="1023" spans="1:10" x14ac:dyDescent="0.3">
      <c r="A1023" s="1"/>
      <c r="B1023" s="33"/>
      <c r="C1023" s="1"/>
      <c r="D1023" s="1"/>
      <c r="E1023" s="1"/>
      <c r="F1023" s="1"/>
      <c r="G1023" s="1"/>
      <c r="H1023" s="1"/>
      <c r="I1023" s="1"/>
      <c r="J1023" s="1"/>
    </row>
    <row r="1024" spans="1:10" x14ac:dyDescent="0.3">
      <c r="A1024" s="1"/>
      <c r="B1024" s="33"/>
      <c r="C1024" s="1"/>
      <c r="D1024" s="1"/>
      <c r="E1024" s="1"/>
      <c r="F1024" s="1"/>
      <c r="G1024" s="1"/>
      <c r="H1024" s="1"/>
      <c r="I1024" s="1"/>
      <c r="J1024" s="1"/>
    </row>
    <row r="1025" spans="1:10" x14ac:dyDescent="0.3">
      <c r="A1025" s="1"/>
      <c r="B1025" s="33"/>
      <c r="C1025" s="1"/>
      <c r="D1025" s="1"/>
      <c r="E1025" s="1"/>
      <c r="F1025" s="1"/>
      <c r="G1025" s="1"/>
      <c r="H1025" s="1"/>
      <c r="I1025" s="1"/>
      <c r="J1025" s="1"/>
    </row>
    <row r="1026" spans="1:10" x14ac:dyDescent="0.3">
      <c r="A1026" s="1"/>
      <c r="B1026" s="33"/>
      <c r="C1026" s="1"/>
      <c r="D1026" s="1"/>
      <c r="E1026" s="1"/>
      <c r="F1026" s="1"/>
      <c r="G1026" s="1"/>
      <c r="H1026" s="1"/>
      <c r="I1026" s="1"/>
      <c r="J1026" s="1"/>
    </row>
    <row r="1027" spans="1:10" x14ac:dyDescent="0.3">
      <c r="A1027" s="1"/>
      <c r="B1027" s="33"/>
      <c r="C1027" s="1"/>
      <c r="D1027" s="1"/>
      <c r="E1027" s="1"/>
      <c r="F1027" s="1"/>
      <c r="G1027" s="1"/>
      <c r="H1027" s="1"/>
      <c r="I1027" s="1"/>
      <c r="J1027" s="1"/>
    </row>
    <row r="1028" spans="1:10" x14ac:dyDescent="0.3">
      <c r="A1028" s="1"/>
      <c r="B1028" s="33"/>
      <c r="C1028" s="1"/>
      <c r="D1028" s="1"/>
      <c r="E1028" s="1"/>
      <c r="F1028" s="1"/>
      <c r="G1028" s="1"/>
      <c r="H1028" s="1"/>
      <c r="I1028" s="1"/>
      <c r="J1028" s="1"/>
    </row>
    <row r="1029" spans="1:10" x14ac:dyDescent="0.3">
      <c r="A1029" s="1"/>
      <c r="B1029" s="33"/>
      <c r="C1029" s="1"/>
      <c r="D1029" s="1"/>
      <c r="E1029" s="1"/>
      <c r="F1029" s="1"/>
      <c r="G1029" s="1"/>
      <c r="H1029" s="1"/>
      <c r="I1029" s="1"/>
      <c r="J1029" s="1"/>
    </row>
    <row r="1030" spans="1:10" x14ac:dyDescent="0.3">
      <c r="A1030" s="1"/>
      <c r="B1030" s="33"/>
      <c r="C1030" s="1"/>
      <c r="D1030" s="1"/>
      <c r="E1030" s="1"/>
      <c r="F1030" s="1"/>
      <c r="G1030" s="1"/>
      <c r="H1030" s="1"/>
      <c r="I1030" s="1"/>
      <c r="J1030" s="1"/>
    </row>
    <row r="1031" spans="1:10" x14ac:dyDescent="0.3">
      <c r="A1031" s="1"/>
      <c r="B1031" s="33"/>
      <c r="C1031" s="1"/>
      <c r="D1031" s="1"/>
      <c r="E1031" s="1"/>
      <c r="F1031" s="1"/>
      <c r="G1031" s="1"/>
      <c r="H1031" s="1"/>
      <c r="I1031" s="1"/>
      <c r="J1031" s="1"/>
    </row>
    <row r="1032" spans="1:10" x14ac:dyDescent="0.3">
      <c r="A1032" s="1"/>
      <c r="B1032" s="33"/>
      <c r="C1032" s="1"/>
      <c r="D1032" s="1"/>
      <c r="E1032" s="1"/>
      <c r="F1032" s="1"/>
      <c r="G1032" s="1"/>
      <c r="H1032" s="1"/>
      <c r="I1032" s="1"/>
      <c r="J1032" s="1"/>
    </row>
    <row r="1033" spans="1:10" x14ac:dyDescent="0.3">
      <c r="A1033" s="1"/>
      <c r="B1033" s="33"/>
      <c r="C1033" s="1"/>
      <c r="D1033" s="1"/>
      <c r="E1033" s="1"/>
      <c r="F1033" s="1"/>
      <c r="G1033" s="1"/>
      <c r="H1033" s="1"/>
      <c r="I1033" s="1"/>
      <c r="J1033" s="1"/>
    </row>
    <row r="1034" spans="1:10" x14ac:dyDescent="0.3">
      <c r="A1034" s="1"/>
      <c r="B1034" s="33"/>
      <c r="C1034" s="1"/>
      <c r="D1034" s="1"/>
      <c r="E1034" s="1"/>
      <c r="F1034" s="1"/>
      <c r="G1034" s="1"/>
      <c r="H1034" s="1"/>
      <c r="I1034" s="1"/>
      <c r="J1034" s="1"/>
    </row>
    <row r="1035" spans="1:10" x14ac:dyDescent="0.3">
      <c r="A1035" s="1"/>
      <c r="B1035" s="33"/>
      <c r="C1035" s="1"/>
      <c r="D1035" s="1"/>
      <c r="E1035" s="1"/>
      <c r="F1035" s="1"/>
      <c r="G1035" s="1"/>
      <c r="H1035" s="1"/>
      <c r="I1035" s="1"/>
      <c r="J1035" s="1"/>
    </row>
    <row r="1036" spans="1:10" x14ac:dyDescent="0.3">
      <c r="A1036" s="1"/>
      <c r="B1036" s="33"/>
      <c r="C1036" s="1"/>
      <c r="D1036" s="1"/>
      <c r="E1036" s="1"/>
      <c r="F1036" s="1"/>
      <c r="G1036" s="1"/>
      <c r="H1036" s="1"/>
      <c r="I1036" s="1"/>
      <c r="J1036" s="1"/>
    </row>
    <row r="1037" spans="1:10" x14ac:dyDescent="0.3">
      <c r="A1037" s="1"/>
      <c r="B1037" s="33"/>
      <c r="C1037" s="1"/>
      <c r="D1037" s="1"/>
      <c r="E1037" s="1"/>
      <c r="F1037" s="1"/>
      <c r="G1037" s="1"/>
      <c r="H1037" s="1"/>
      <c r="I1037" s="1"/>
      <c r="J1037" s="1"/>
    </row>
    <row r="1038" spans="1:10" x14ac:dyDescent="0.3">
      <c r="A1038" s="1"/>
      <c r="B1038" s="33"/>
      <c r="C1038" s="1"/>
      <c r="D1038" s="1"/>
      <c r="E1038" s="1"/>
      <c r="F1038" s="1"/>
      <c r="G1038" s="1"/>
      <c r="H1038" s="1"/>
      <c r="I1038" s="1"/>
      <c r="J1038" s="1"/>
    </row>
    <row r="1039" spans="1:10" x14ac:dyDescent="0.3">
      <c r="A1039" s="1"/>
      <c r="B1039" s="33"/>
      <c r="C1039" s="1"/>
      <c r="D1039" s="1"/>
      <c r="E1039" s="1"/>
      <c r="F1039" s="1"/>
      <c r="G1039" s="1"/>
      <c r="H1039" s="1"/>
      <c r="I1039" s="1"/>
      <c r="J1039" s="1"/>
    </row>
    <row r="1040" spans="1:10" x14ac:dyDescent="0.3">
      <c r="A1040" s="1"/>
      <c r="B1040" s="33"/>
      <c r="C1040" s="1"/>
      <c r="D1040" s="1"/>
      <c r="E1040" s="1"/>
      <c r="F1040" s="1"/>
      <c r="G1040" s="1"/>
      <c r="H1040" s="1"/>
      <c r="I1040" s="1"/>
      <c r="J1040" s="1"/>
    </row>
    <row r="1041" spans="1:10" x14ac:dyDescent="0.3">
      <c r="A1041" s="1"/>
      <c r="B1041" s="33"/>
      <c r="C1041" s="1"/>
      <c r="D1041" s="1"/>
      <c r="E1041" s="1"/>
      <c r="F1041" s="1"/>
      <c r="G1041" s="1"/>
      <c r="H1041" s="1"/>
      <c r="I1041" s="1"/>
      <c r="J1041" s="1"/>
    </row>
    <row r="1042" spans="1:10" x14ac:dyDescent="0.3">
      <c r="A1042" s="1"/>
      <c r="B1042" s="33"/>
      <c r="C1042" s="1"/>
      <c r="D1042" s="1"/>
      <c r="E1042" s="1"/>
      <c r="F1042" s="1"/>
      <c r="G1042" s="1"/>
      <c r="H1042" s="1"/>
      <c r="I1042" s="1"/>
      <c r="J1042" s="1"/>
    </row>
    <row r="1043" spans="1:10" x14ac:dyDescent="0.3">
      <c r="A1043" s="1"/>
      <c r="B1043" s="33"/>
      <c r="C1043" s="1"/>
      <c r="D1043" s="1"/>
      <c r="E1043" s="1"/>
      <c r="F1043" s="1"/>
      <c r="G1043" s="1"/>
      <c r="H1043" s="1"/>
      <c r="I1043" s="1"/>
      <c r="J1043" s="1"/>
    </row>
    <row r="1044" spans="1:10" x14ac:dyDescent="0.3">
      <c r="A1044" s="1"/>
      <c r="B1044" s="33"/>
      <c r="C1044" s="1"/>
      <c r="D1044" s="1"/>
      <c r="E1044" s="1"/>
      <c r="F1044" s="1"/>
      <c r="G1044" s="1"/>
      <c r="H1044" s="1"/>
      <c r="I1044" s="1"/>
      <c r="J1044" s="1"/>
    </row>
    <row r="1045" spans="1:10" x14ac:dyDescent="0.3">
      <c r="A1045" s="1"/>
      <c r="B1045" s="33"/>
      <c r="C1045" s="1"/>
      <c r="D1045" s="1"/>
      <c r="E1045" s="1"/>
      <c r="F1045" s="1"/>
      <c r="G1045" s="1"/>
      <c r="H1045" s="1"/>
      <c r="I1045" s="1"/>
      <c r="J1045" s="1"/>
    </row>
    <row r="1046" spans="1:10" x14ac:dyDescent="0.3">
      <c r="A1046" s="1"/>
      <c r="B1046" s="33"/>
      <c r="C1046" s="1"/>
      <c r="D1046" s="1"/>
      <c r="E1046" s="1"/>
      <c r="F1046" s="1"/>
      <c r="G1046" s="1"/>
      <c r="H1046" s="1"/>
      <c r="I1046" s="1"/>
      <c r="J1046" s="1"/>
    </row>
    <row r="1047" spans="1:10" x14ac:dyDescent="0.3">
      <c r="A1047" s="1"/>
      <c r="B1047" s="33"/>
      <c r="C1047" s="1"/>
      <c r="D1047" s="1"/>
      <c r="E1047" s="1"/>
      <c r="F1047" s="1"/>
      <c r="G1047" s="1"/>
      <c r="H1047" s="1"/>
      <c r="I1047" s="1"/>
      <c r="J1047" s="1"/>
    </row>
    <row r="1048" spans="1:10" x14ac:dyDescent="0.3">
      <c r="A1048" s="1"/>
      <c r="B1048" s="33"/>
      <c r="C1048" s="1"/>
      <c r="D1048" s="1"/>
      <c r="E1048" s="1"/>
      <c r="F1048" s="1"/>
      <c r="G1048" s="1"/>
      <c r="H1048" s="1"/>
      <c r="I1048" s="1"/>
      <c r="J1048" s="1"/>
    </row>
    <row r="1049" spans="1:10" x14ac:dyDescent="0.3">
      <c r="A1049" s="1"/>
      <c r="B1049" s="33"/>
      <c r="C1049" s="1"/>
      <c r="D1049" s="1"/>
      <c r="E1049" s="1"/>
      <c r="F1049" s="1"/>
      <c r="G1049" s="1"/>
      <c r="H1049" s="1"/>
      <c r="I1049" s="1"/>
      <c r="J1049" s="1"/>
    </row>
    <row r="1050" spans="1:10" x14ac:dyDescent="0.3">
      <c r="A1050" s="1"/>
      <c r="B1050" s="33"/>
      <c r="C1050" s="1"/>
      <c r="D1050" s="1"/>
      <c r="E1050" s="1"/>
      <c r="F1050" s="1"/>
      <c r="G1050" s="1"/>
      <c r="H1050" s="1"/>
      <c r="I1050" s="1"/>
      <c r="J1050" s="1"/>
    </row>
    <row r="1051" spans="1:10" x14ac:dyDescent="0.3">
      <c r="A1051" s="1"/>
      <c r="B1051" s="33"/>
      <c r="C1051" s="1"/>
      <c r="D1051" s="1"/>
      <c r="E1051" s="1"/>
      <c r="F1051" s="1"/>
      <c r="G1051" s="1"/>
      <c r="H1051" s="1"/>
      <c r="I1051" s="1"/>
      <c r="J1051" s="1"/>
    </row>
    <row r="1052" spans="1:10" x14ac:dyDescent="0.3">
      <c r="A1052" s="1"/>
      <c r="B1052" s="33"/>
      <c r="C1052" s="1"/>
      <c r="D1052" s="1"/>
      <c r="E1052" s="1"/>
      <c r="F1052" s="1"/>
      <c r="G1052" s="1"/>
      <c r="H1052" s="1"/>
      <c r="I1052" s="1"/>
      <c r="J1052" s="1"/>
    </row>
    <row r="1053" spans="1:10" x14ac:dyDescent="0.3">
      <c r="A1053" s="1"/>
      <c r="B1053" s="33"/>
      <c r="C1053" s="1"/>
      <c r="D1053" s="1"/>
      <c r="E1053" s="1"/>
      <c r="F1053" s="1"/>
      <c r="G1053" s="1"/>
      <c r="H1053" s="1"/>
      <c r="I1053" s="1"/>
      <c r="J1053" s="1"/>
    </row>
    <row r="1054" spans="1:10" x14ac:dyDescent="0.3">
      <c r="A1054" s="1"/>
      <c r="B1054" s="33"/>
      <c r="C1054" s="1"/>
      <c r="D1054" s="1"/>
      <c r="E1054" s="1"/>
      <c r="F1054" s="1"/>
      <c r="G1054" s="1"/>
      <c r="H1054" s="1"/>
      <c r="I1054" s="1"/>
      <c r="J1054" s="1"/>
    </row>
    <row r="1055" spans="1:10" x14ac:dyDescent="0.3">
      <c r="A1055" s="1"/>
      <c r="B1055" s="33"/>
      <c r="C1055" s="1"/>
      <c r="D1055" s="1"/>
      <c r="E1055" s="1"/>
      <c r="F1055" s="1"/>
      <c r="G1055" s="1"/>
      <c r="H1055" s="1"/>
      <c r="I1055" s="1"/>
      <c r="J1055" s="1"/>
    </row>
    <row r="1056" spans="1:10" x14ac:dyDescent="0.3">
      <c r="A1056" s="1"/>
      <c r="B1056" s="33"/>
      <c r="C1056" s="1"/>
      <c r="D1056" s="1"/>
      <c r="E1056" s="1"/>
      <c r="F1056" s="1"/>
      <c r="G1056" s="1"/>
      <c r="H1056" s="1"/>
      <c r="I1056" s="1"/>
      <c r="J1056" s="1"/>
    </row>
    <row r="1057" spans="1:10" x14ac:dyDescent="0.3">
      <c r="A1057" s="1"/>
      <c r="B1057" s="33"/>
      <c r="C1057" s="1"/>
      <c r="D1057" s="1"/>
      <c r="E1057" s="1"/>
      <c r="F1057" s="1"/>
      <c r="G1057" s="1"/>
      <c r="H1057" s="1"/>
      <c r="I1057" s="1"/>
      <c r="J1057" s="1"/>
    </row>
    <row r="1058" spans="1:10" x14ac:dyDescent="0.3">
      <c r="A1058" s="1"/>
      <c r="B1058" s="33"/>
      <c r="C1058" s="1"/>
      <c r="D1058" s="1"/>
      <c r="E1058" s="1"/>
      <c r="F1058" s="1"/>
      <c r="G1058" s="1"/>
      <c r="H1058" s="1"/>
      <c r="I1058" s="1"/>
      <c r="J1058" s="1"/>
    </row>
    <row r="1059" spans="1:10" x14ac:dyDescent="0.3">
      <c r="A1059" s="1"/>
      <c r="B1059" s="33"/>
      <c r="C1059" s="1"/>
      <c r="D1059" s="1"/>
      <c r="E1059" s="1"/>
      <c r="F1059" s="1"/>
      <c r="G1059" s="1"/>
      <c r="H1059" s="1"/>
      <c r="I1059" s="1"/>
      <c r="J1059" s="1"/>
    </row>
    <row r="1060" spans="1:10" x14ac:dyDescent="0.3">
      <c r="A1060" s="1"/>
      <c r="B1060" s="33"/>
      <c r="C1060" s="1"/>
      <c r="D1060" s="1"/>
      <c r="E1060" s="1"/>
      <c r="F1060" s="1"/>
      <c r="G1060" s="1"/>
      <c r="H1060" s="1"/>
      <c r="I1060" s="1"/>
      <c r="J1060" s="1"/>
    </row>
    <row r="1061" spans="1:10" x14ac:dyDescent="0.3">
      <c r="A1061" s="1"/>
      <c r="B1061" s="33"/>
      <c r="C1061" s="1"/>
      <c r="D1061" s="1"/>
      <c r="E1061" s="1"/>
      <c r="F1061" s="1"/>
      <c r="G1061" s="1"/>
      <c r="H1061" s="1"/>
      <c r="I1061" s="1"/>
      <c r="J1061" s="1"/>
    </row>
    <row r="1062" spans="1:10" x14ac:dyDescent="0.3">
      <c r="A1062" s="1"/>
      <c r="B1062" s="33"/>
      <c r="C1062" s="1"/>
      <c r="D1062" s="1"/>
      <c r="E1062" s="1"/>
      <c r="F1062" s="1"/>
      <c r="G1062" s="1"/>
      <c r="H1062" s="1"/>
      <c r="I1062" s="1"/>
      <c r="J1062" s="1"/>
    </row>
    <row r="1063" spans="1:10" x14ac:dyDescent="0.3">
      <c r="A1063" s="1"/>
      <c r="B1063" s="33"/>
      <c r="C1063" s="1"/>
      <c r="D1063" s="1"/>
      <c r="E1063" s="1"/>
      <c r="F1063" s="1"/>
      <c r="G1063" s="1"/>
      <c r="H1063" s="1"/>
      <c r="I1063" s="1"/>
      <c r="J1063" s="1"/>
    </row>
    <row r="1064" spans="1:10" x14ac:dyDescent="0.3">
      <c r="A1064" s="1"/>
      <c r="B1064" s="33"/>
      <c r="C1064" s="1"/>
      <c r="D1064" s="1"/>
      <c r="E1064" s="1"/>
      <c r="F1064" s="1"/>
      <c r="G1064" s="1"/>
      <c r="H1064" s="1"/>
      <c r="I1064" s="1"/>
      <c r="J1064" s="1"/>
    </row>
    <row r="1065" spans="1:10" x14ac:dyDescent="0.3">
      <c r="A1065" s="1"/>
      <c r="B1065" s="33"/>
      <c r="C1065" s="1"/>
      <c r="D1065" s="1"/>
      <c r="E1065" s="1"/>
      <c r="F1065" s="1"/>
      <c r="G1065" s="1"/>
      <c r="H1065" s="1"/>
      <c r="I1065" s="1"/>
      <c r="J1065" s="1"/>
    </row>
    <row r="1066" spans="1:10" x14ac:dyDescent="0.3">
      <c r="A1066" s="1"/>
      <c r="B1066" s="33"/>
      <c r="C1066" s="1"/>
      <c r="D1066" s="1"/>
      <c r="E1066" s="1"/>
      <c r="F1066" s="1"/>
      <c r="G1066" s="1"/>
      <c r="H1066" s="1"/>
      <c r="I1066" s="1"/>
      <c r="J1066" s="1"/>
    </row>
    <row r="1067" spans="1:10" x14ac:dyDescent="0.3">
      <c r="A1067" s="1"/>
      <c r="B1067" s="33"/>
      <c r="C1067" s="1"/>
      <c r="D1067" s="1"/>
      <c r="E1067" s="1"/>
      <c r="F1067" s="1"/>
      <c r="G1067" s="1"/>
      <c r="H1067" s="1"/>
      <c r="I1067" s="1"/>
      <c r="J1067" s="1"/>
    </row>
    <row r="1068" spans="1:10" x14ac:dyDescent="0.3">
      <c r="A1068" s="1"/>
      <c r="B1068" s="33"/>
      <c r="C1068" s="1"/>
      <c r="D1068" s="1"/>
      <c r="E1068" s="1"/>
      <c r="F1068" s="1"/>
      <c r="G1068" s="1"/>
      <c r="H1068" s="1"/>
      <c r="I1068" s="1"/>
      <c r="J1068" s="1"/>
    </row>
    <row r="1069" spans="1:10" x14ac:dyDescent="0.3">
      <c r="A1069" s="1"/>
      <c r="B1069" s="33"/>
      <c r="C1069" s="1"/>
      <c r="D1069" s="1"/>
      <c r="E1069" s="1"/>
      <c r="F1069" s="1"/>
      <c r="G1069" s="1"/>
      <c r="H1069" s="1"/>
      <c r="I1069" s="1"/>
      <c r="J1069" s="1"/>
    </row>
    <row r="1070" spans="1:10" x14ac:dyDescent="0.3">
      <c r="A1070" s="1"/>
      <c r="B1070" s="33"/>
      <c r="C1070" s="1"/>
      <c r="D1070" s="1"/>
      <c r="E1070" s="1"/>
      <c r="F1070" s="1"/>
      <c r="G1070" s="1"/>
      <c r="H1070" s="1"/>
      <c r="I1070" s="1"/>
      <c r="J1070" s="1"/>
    </row>
    <row r="1071" spans="1:10" x14ac:dyDescent="0.3">
      <c r="A1071" s="1"/>
      <c r="B1071" s="33"/>
      <c r="C1071" s="1"/>
      <c r="D1071" s="1"/>
      <c r="E1071" s="1"/>
      <c r="F1071" s="1"/>
      <c r="G1071" s="1"/>
      <c r="H1071" s="1"/>
      <c r="I1071" s="1"/>
      <c r="J1071" s="1"/>
    </row>
    <row r="1072" spans="1:10" x14ac:dyDescent="0.3">
      <c r="A1072" s="1"/>
      <c r="B1072" s="33"/>
      <c r="C1072" s="1"/>
      <c r="D1072" s="1"/>
      <c r="E1072" s="1"/>
      <c r="F1072" s="1"/>
      <c r="G1072" s="1"/>
      <c r="H1072" s="1"/>
      <c r="I1072" s="1"/>
      <c r="J1072" s="1"/>
    </row>
    <row r="1073" spans="1:10" x14ac:dyDescent="0.3">
      <c r="A1073" s="1"/>
      <c r="B1073" s="33"/>
      <c r="C1073" s="1"/>
      <c r="D1073" s="1"/>
      <c r="E1073" s="1"/>
      <c r="F1073" s="1"/>
      <c r="G1073" s="1"/>
      <c r="H1073" s="1"/>
      <c r="I1073" s="1"/>
      <c r="J1073" s="1"/>
    </row>
    <row r="1074" spans="1:10" x14ac:dyDescent="0.3">
      <c r="A1074" s="1"/>
      <c r="B1074" s="33"/>
      <c r="C1074" s="1"/>
      <c r="D1074" s="1"/>
      <c r="E1074" s="1"/>
      <c r="F1074" s="1"/>
      <c r="G1074" s="1"/>
      <c r="H1074" s="1"/>
      <c r="I1074" s="1"/>
      <c r="J1074" s="1"/>
    </row>
    <row r="1075" spans="1:10" x14ac:dyDescent="0.3">
      <c r="A1075" s="1"/>
      <c r="B1075" s="33"/>
      <c r="C1075" s="1"/>
      <c r="D1075" s="1"/>
      <c r="E1075" s="1"/>
      <c r="F1075" s="1"/>
      <c r="G1075" s="1"/>
      <c r="H1075" s="1"/>
      <c r="I1075" s="1"/>
      <c r="J1075" s="1"/>
    </row>
    <row r="1076" spans="1:10" x14ac:dyDescent="0.3">
      <c r="A1076" s="1"/>
      <c r="B1076" s="33"/>
      <c r="C1076" s="1"/>
      <c r="D1076" s="1"/>
      <c r="E1076" s="1"/>
      <c r="F1076" s="1"/>
      <c r="G1076" s="1"/>
      <c r="H1076" s="1"/>
      <c r="I1076" s="1"/>
      <c r="J1076" s="1"/>
    </row>
    <row r="1077" spans="1:10" x14ac:dyDescent="0.3">
      <c r="A1077" s="1"/>
      <c r="B1077" s="33"/>
      <c r="C1077" s="1"/>
      <c r="D1077" s="1"/>
      <c r="E1077" s="1"/>
      <c r="F1077" s="1"/>
      <c r="G1077" s="1"/>
      <c r="H1077" s="1"/>
      <c r="I1077" s="1"/>
      <c r="J1077" s="1"/>
    </row>
    <row r="1078" spans="1:10" x14ac:dyDescent="0.3">
      <c r="A1078" s="1"/>
      <c r="B1078" s="33"/>
      <c r="C1078" s="1"/>
      <c r="D1078" s="1"/>
      <c r="E1078" s="1"/>
      <c r="F1078" s="1"/>
      <c r="G1078" s="1"/>
      <c r="H1078" s="1"/>
      <c r="I1078" s="1"/>
      <c r="J1078" s="1"/>
    </row>
    <row r="1079" spans="1:10" x14ac:dyDescent="0.3">
      <c r="A1079" s="1"/>
      <c r="B1079" s="33"/>
      <c r="C1079" s="1"/>
      <c r="D1079" s="1"/>
      <c r="E1079" s="1"/>
      <c r="F1079" s="1"/>
      <c r="G1079" s="1"/>
      <c r="H1079" s="1"/>
      <c r="I1079" s="1"/>
      <c r="J1079" s="1"/>
    </row>
    <row r="1080" spans="1:10" x14ac:dyDescent="0.3">
      <c r="A1080" s="1"/>
      <c r="B1080" s="33"/>
      <c r="C1080" s="1"/>
      <c r="D1080" s="1"/>
      <c r="E1080" s="1"/>
      <c r="F1080" s="1"/>
      <c r="G1080" s="1"/>
      <c r="H1080" s="1"/>
      <c r="I1080" s="1"/>
      <c r="J1080" s="1"/>
    </row>
    <row r="1081" spans="1:10" x14ac:dyDescent="0.3">
      <c r="A1081" s="1"/>
      <c r="B1081" s="33"/>
      <c r="C1081" s="1"/>
      <c r="D1081" s="1"/>
      <c r="E1081" s="1"/>
      <c r="F1081" s="1"/>
      <c r="G1081" s="1"/>
      <c r="H1081" s="1"/>
      <c r="I1081" s="1"/>
      <c r="J1081" s="1"/>
    </row>
    <row r="1082" spans="1:10" x14ac:dyDescent="0.3">
      <c r="A1082" s="1"/>
      <c r="B1082" s="33"/>
      <c r="C1082" s="1"/>
      <c r="D1082" s="1"/>
      <c r="E1082" s="1"/>
      <c r="F1082" s="1"/>
      <c r="G1082" s="1"/>
      <c r="H1082" s="1"/>
      <c r="I1082" s="1"/>
      <c r="J1082" s="1"/>
    </row>
    <row r="1083" spans="1:10" x14ac:dyDescent="0.3">
      <c r="A1083" s="1"/>
      <c r="B1083" s="33"/>
      <c r="C1083" s="1"/>
      <c r="D1083" s="1"/>
      <c r="E1083" s="1"/>
      <c r="F1083" s="1"/>
      <c r="G1083" s="1"/>
      <c r="H1083" s="1"/>
      <c r="I1083" s="1"/>
      <c r="J1083" s="1"/>
    </row>
    <row r="1084" spans="1:10" x14ac:dyDescent="0.3">
      <c r="A1084" s="1"/>
      <c r="B1084" s="33"/>
      <c r="C1084" s="1"/>
      <c r="D1084" s="1"/>
      <c r="E1084" s="1"/>
      <c r="F1084" s="1"/>
      <c r="G1084" s="1"/>
      <c r="H1084" s="1"/>
      <c r="I1084" s="1"/>
      <c r="J1084" s="1"/>
    </row>
    <row r="1085" spans="1:10" x14ac:dyDescent="0.3">
      <c r="A1085" s="1"/>
      <c r="B1085" s="33"/>
      <c r="C1085" s="1"/>
      <c r="D1085" s="1"/>
      <c r="E1085" s="1"/>
      <c r="F1085" s="1"/>
      <c r="G1085" s="1"/>
      <c r="H1085" s="1"/>
      <c r="I1085" s="1"/>
      <c r="J1085" s="1"/>
    </row>
    <row r="1086" spans="1:10" x14ac:dyDescent="0.3">
      <c r="A1086" s="1"/>
      <c r="B1086" s="33"/>
      <c r="C1086" s="1"/>
      <c r="D1086" s="1"/>
      <c r="E1086" s="1"/>
      <c r="F1086" s="1"/>
      <c r="G1086" s="1"/>
      <c r="H1086" s="1"/>
      <c r="I1086" s="1"/>
      <c r="J1086" s="1"/>
    </row>
    <row r="1087" spans="1:10" x14ac:dyDescent="0.3">
      <c r="A1087" s="1"/>
      <c r="B1087" s="33"/>
      <c r="C1087" s="1"/>
      <c r="D1087" s="1"/>
      <c r="E1087" s="1"/>
      <c r="F1087" s="1"/>
      <c r="G1087" s="1"/>
      <c r="H1087" s="1"/>
      <c r="I1087" s="1"/>
      <c r="J1087" s="1"/>
    </row>
    <row r="1088" spans="1:10" x14ac:dyDescent="0.3">
      <c r="A1088" s="1"/>
      <c r="B1088" s="33"/>
      <c r="C1088" s="1"/>
      <c r="D1088" s="1"/>
      <c r="E1088" s="1"/>
      <c r="F1088" s="1"/>
      <c r="G1088" s="1"/>
      <c r="H1088" s="1"/>
      <c r="I1088" s="1"/>
      <c r="J1088" s="1"/>
    </row>
    <row r="1089" spans="1:10" x14ac:dyDescent="0.3">
      <c r="A1089" s="1"/>
      <c r="B1089" s="33"/>
      <c r="C1089" s="1"/>
      <c r="D1089" s="1"/>
      <c r="E1089" s="1"/>
      <c r="F1089" s="1"/>
      <c r="G1089" s="1"/>
      <c r="H1089" s="1"/>
      <c r="I1089" s="1"/>
      <c r="J1089" s="1"/>
    </row>
    <row r="1090" spans="1:10" x14ac:dyDescent="0.3">
      <c r="A1090" s="1"/>
      <c r="B1090" s="33"/>
      <c r="C1090" s="1"/>
      <c r="D1090" s="1"/>
      <c r="E1090" s="1"/>
      <c r="F1090" s="1"/>
      <c r="G1090" s="1"/>
      <c r="H1090" s="1"/>
      <c r="I1090" s="1"/>
      <c r="J1090" s="1"/>
    </row>
    <row r="1091" spans="1:10" x14ac:dyDescent="0.3">
      <c r="A1091" s="1"/>
      <c r="B1091" s="33"/>
      <c r="C1091" s="1"/>
      <c r="D1091" s="1"/>
      <c r="E1091" s="1"/>
      <c r="F1091" s="1"/>
      <c r="G1091" s="1"/>
      <c r="H1091" s="1"/>
      <c r="I1091" s="1"/>
      <c r="J1091" s="1"/>
    </row>
    <row r="1092" spans="1:10" x14ac:dyDescent="0.3">
      <c r="A1092" s="1"/>
      <c r="B1092" s="33"/>
      <c r="C1092" s="1"/>
      <c r="D1092" s="1"/>
      <c r="E1092" s="1"/>
      <c r="F1092" s="1"/>
      <c r="G1092" s="1"/>
      <c r="H1092" s="1"/>
      <c r="I1092" s="1"/>
      <c r="J1092" s="1"/>
    </row>
    <row r="1093" spans="1:10" x14ac:dyDescent="0.3">
      <c r="A1093" s="1"/>
      <c r="B1093" s="33"/>
      <c r="C1093" s="1"/>
      <c r="D1093" s="1"/>
      <c r="E1093" s="1"/>
      <c r="F1093" s="1"/>
      <c r="G1093" s="1"/>
      <c r="H1093" s="1"/>
      <c r="I1093" s="1"/>
      <c r="J1093" s="1"/>
    </row>
    <row r="1094" spans="1:10" x14ac:dyDescent="0.3">
      <c r="A1094" s="1"/>
      <c r="B1094" s="33"/>
      <c r="C1094" s="1"/>
      <c r="D1094" s="1"/>
      <c r="E1094" s="1"/>
      <c r="F1094" s="1"/>
      <c r="G1094" s="1"/>
      <c r="H1094" s="1"/>
      <c r="I1094" s="1"/>
      <c r="J1094" s="1"/>
    </row>
    <row r="1095" spans="1:10" x14ac:dyDescent="0.3">
      <c r="A1095" s="1"/>
      <c r="B1095" s="33"/>
      <c r="C1095" s="1"/>
      <c r="D1095" s="1"/>
      <c r="E1095" s="1"/>
      <c r="F1095" s="1"/>
      <c r="G1095" s="1"/>
      <c r="H1095" s="1"/>
      <c r="I1095" s="1"/>
      <c r="J1095" s="1"/>
    </row>
    <row r="1096" spans="1:10" x14ac:dyDescent="0.3">
      <c r="A1096" s="1"/>
      <c r="B1096" s="33"/>
      <c r="C1096" s="1"/>
      <c r="D1096" s="1"/>
      <c r="E1096" s="1"/>
      <c r="F1096" s="1"/>
      <c r="G1096" s="1"/>
      <c r="H1096" s="1"/>
      <c r="I1096" s="1"/>
      <c r="J1096" s="1"/>
    </row>
    <row r="1097" spans="1:10" x14ac:dyDescent="0.3">
      <c r="A1097" s="1"/>
      <c r="B1097" s="33"/>
      <c r="C1097" s="1"/>
      <c r="D1097" s="1"/>
      <c r="E1097" s="1"/>
      <c r="F1097" s="1"/>
      <c r="G1097" s="1"/>
      <c r="H1097" s="1"/>
      <c r="I1097" s="1"/>
      <c r="J1097" s="1"/>
    </row>
    <row r="1098" spans="1:10" x14ac:dyDescent="0.3">
      <c r="A1098" s="1"/>
      <c r="B1098" s="33"/>
      <c r="C1098" s="1"/>
      <c r="D1098" s="1"/>
      <c r="E1098" s="1"/>
      <c r="F1098" s="1"/>
      <c r="G1098" s="1"/>
      <c r="H1098" s="1"/>
      <c r="I1098" s="1"/>
      <c r="J1098" s="1"/>
    </row>
    <row r="1099" spans="1:10" x14ac:dyDescent="0.3">
      <c r="A1099" s="1"/>
      <c r="B1099" s="33"/>
      <c r="C1099" s="1"/>
      <c r="D1099" s="1"/>
      <c r="E1099" s="1"/>
      <c r="F1099" s="1"/>
      <c r="G1099" s="1"/>
      <c r="H1099" s="1"/>
      <c r="I1099" s="1"/>
      <c r="J1099" s="1"/>
    </row>
    <row r="1100" spans="1:10" x14ac:dyDescent="0.3">
      <c r="A1100" s="1"/>
      <c r="B1100" s="33"/>
      <c r="C1100" s="1"/>
      <c r="D1100" s="1"/>
      <c r="E1100" s="1"/>
      <c r="F1100" s="1"/>
      <c r="G1100" s="1"/>
      <c r="H1100" s="1"/>
      <c r="I1100" s="1"/>
      <c r="J1100" s="1"/>
    </row>
    <row r="1101" spans="1:10" x14ac:dyDescent="0.3">
      <c r="A1101" s="1"/>
      <c r="B1101" s="33"/>
      <c r="C1101" s="1"/>
      <c r="D1101" s="1"/>
      <c r="E1101" s="1"/>
      <c r="F1101" s="1"/>
      <c r="G1101" s="1"/>
      <c r="H1101" s="1"/>
      <c r="I1101" s="1"/>
      <c r="J1101" s="1"/>
    </row>
    <row r="1102" spans="1:10" x14ac:dyDescent="0.3">
      <c r="A1102" s="1"/>
      <c r="B1102" s="33"/>
      <c r="C1102" s="1"/>
      <c r="D1102" s="1"/>
      <c r="E1102" s="1"/>
      <c r="F1102" s="1"/>
      <c r="G1102" s="1"/>
      <c r="H1102" s="1"/>
      <c r="I1102" s="1"/>
      <c r="J1102" s="1"/>
    </row>
    <row r="1103" spans="1:10" x14ac:dyDescent="0.3">
      <c r="A1103" s="1"/>
      <c r="B1103" s="33"/>
      <c r="C1103" s="1"/>
      <c r="D1103" s="1"/>
      <c r="E1103" s="1"/>
      <c r="F1103" s="1"/>
      <c r="G1103" s="1"/>
      <c r="H1103" s="1"/>
      <c r="I1103" s="1"/>
      <c r="J1103" s="1"/>
    </row>
    <row r="1104" spans="1:10" x14ac:dyDescent="0.3">
      <c r="A1104" s="1"/>
      <c r="B1104" s="33"/>
      <c r="C1104" s="1"/>
      <c r="D1104" s="1"/>
      <c r="E1104" s="1"/>
      <c r="F1104" s="1"/>
      <c r="G1104" s="1"/>
      <c r="H1104" s="1"/>
      <c r="I1104" s="1"/>
      <c r="J1104" s="1"/>
    </row>
    <row r="1105" spans="1:10" x14ac:dyDescent="0.3">
      <c r="A1105" s="1"/>
      <c r="B1105" s="33"/>
      <c r="C1105" s="1"/>
      <c r="D1105" s="1"/>
      <c r="E1105" s="1"/>
      <c r="F1105" s="1"/>
      <c r="G1105" s="1"/>
      <c r="H1105" s="1"/>
      <c r="I1105" s="1"/>
      <c r="J1105" s="1"/>
    </row>
    <row r="1106" spans="1:10" x14ac:dyDescent="0.3">
      <c r="A1106" s="1"/>
      <c r="B1106" s="33"/>
      <c r="C1106" s="1"/>
      <c r="D1106" s="1"/>
      <c r="E1106" s="1"/>
      <c r="F1106" s="1"/>
      <c r="G1106" s="1"/>
      <c r="H1106" s="1"/>
      <c r="I1106" s="1"/>
      <c r="J1106" s="1"/>
    </row>
    <row r="1107" spans="1:10" x14ac:dyDescent="0.3">
      <c r="A1107" s="1"/>
      <c r="B1107" s="33"/>
      <c r="C1107" s="1"/>
      <c r="D1107" s="1"/>
      <c r="E1107" s="1"/>
      <c r="F1107" s="1"/>
      <c r="G1107" s="1"/>
      <c r="H1107" s="1"/>
      <c r="I1107" s="1"/>
      <c r="J1107" s="1"/>
    </row>
    <row r="1108" spans="1:10" x14ac:dyDescent="0.3">
      <c r="A1108" s="1"/>
      <c r="B1108" s="33"/>
      <c r="C1108" s="1"/>
      <c r="D1108" s="1"/>
      <c r="E1108" s="1"/>
      <c r="F1108" s="1"/>
      <c r="G1108" s="1"/>
      <c r="H1108" s="1"/>
      <c r="I1108" s="1"/>
      <c r="J1108" s="1"/>
    </row>
    <row r="1109" spans="1:10" x14ac:dyDescent="0.3">
      <c r="A1109" s="1"/>
      <c r="B1109" s="33"/>
      <c r="C1109" s="1"/>
      <c r="D1109" s="1"/>
      <c r="E1109" s="1"/>
      <c r="F1109" s="1"/>
      <c r="G1109" s="1"/>
      <c r="H1109" s="1"/>
      <c r="I1109" s="1"/>
      <c r="J1109" s="1"/>
    </row>
    <row r="1110" spans="1:10" x14ac:dyDescent="0.3">
      <c r="A1110" s="1"/>
      <c r="B1110" s="33"/>
      <c r="C1110" s="1"/>
      <c r="D1110" s="1"/>
      <c r="E1110" s="1"/>
      <c r="F1110" s="1"/>
      <c r="G1110" s="1"/>
      <c r="H1110" s="1"/>
      <c r="I1110" s="1"/>
      <c r="J1110" s="1"/>
    </row>
    <row r="1111" spans="1:10" x14ac:dyDescent="0.3">
      <c r="A1111" s="1"/>
      <c r="B1111" s="33"/>
      <c r="C1111" s="1"/>
      <c r="D1111" s="1"/>
      <c r="E1111" s="1"/>
      <c r="F1111" s="1"/>
      <c r="G1111" s="1"/>
      <c r="H1111" s="1"/>
      <c r="I1111" s="1"/>
      <c r="J1111" s="1"/>
    </row>
    <row r="1112" spans="1:10" x14ac:dyDescent="0.3">
      <c r="A1112" s="1"/>
      <c r="B1112" s="33"/>
      <c r="C1112" s="1"/>
      <c r="D1112" s="1"/>
      <c r="E1112" s="1"/>
      <c r="F1112" s="1"/>
      <c r="G1112" s="1"/>
      <c r="H1112" s="1"/>
      <c r="I1112" s="1"/>
      <c r="J1112" s="1"/>
    </row>
    <row r="1113" spans="1:10" x14ac:dyDescent="0.3">
      <c r="A1113" s="1"/>
      <c r="B1113" s="33"/>
      <c r="C1113" s="1"/>
      <c r="D1113" s="1"/>
      <c r="E1113" s="1"/>
      <c r="F1113" s="1"/>
      <c r="G1113" s="1"/>
      <c r="H1113" s="1"/>
      <c r="I1113" s="1"/>
      <c r="J1113" s="1"/>
    </row>
    <row r="1114" spans="1:10" x14ac:dyDescent="0.3">
      <c r="A1114" s="1"/>
      <c r="B1114" s="33"/>
      <c r="C1114" s="1"/>
      <c r="D1114" s="1"/>
      <c r="E1114" s="1"/>
      <c r="F1114" s="1"/>
      <c r="G1114" s="1"/>
      <c r="H1114" s="1"/>
      <c r="I1114" s="1"/>
      <c r="J1114" s="1"/>
    </row>
    <row r="1115" spans="1:10" x14ac:dyDescent="0.3">
      <c r="A1115" s="1"/>
      <c r="B1115" s="33"/>
      <c r="C1115" s="1"/>
      <c r="D1115" s="1"/>
      <c r="E1115" s="1"/>
      <c r="F1115" s="1"/>
      <c r="G1115" s="1"/>
      <c r="H1115" s="1"/>
      <c r="I1115" s="1"/>
      <c r="J1115" s="1"/>
    </row>
    <row r="1116" spans="1:10" x14ac:dyDescent="0.3">
      <c r="A1116" s="1"/>
      <c r="B1116" s="33"/>
      <c r="C1116" s="1"/>
      <c r="D1116" s="1"/>
      <c r="E1116" s="1"/>
      <c r="F1116" s="1"/>
      <c r="G1116" s="1"/>
      <c r="H1116" s="1"/>
      <c r="I1116" s="1"/>
      <c r="J1116" s="1"/>
    </row>
    <row r="1117" spans="1:10" x14ac:dyDescent="0.3">
      <c r="A1117" s="1"/>
      <c r="B1117" s="33"/>
      <c r="C1117" s="1"/>
      <c r="D1117" s="1"/>
      <c r="E1117" s="1"/>
      <c r="F1117" s="1"/>
      <c r="G1117" s="1"/>
      <c r="H1117" s="1"/>
      <c r="I1117" s="1"/>
      <c r="J1117" s="1"/>
    </row>
    <row r="1118" spans="1:10" x14ac:dyDescent="0.3">
      <c r="A1118" s="1"/>
      <c r="B1118" s="33"/>
      <c r="C1118" s="1"/>
      <c r="D1118" s="1"/>
      <c r="E1118" s="1"/>
      <c r="F1118" s="1"/>
      <c r="G1118" s="1"/>
      <c r="H1118" s="1"/>
      <c r="I1118" s="1"/>
      <c r="J1118" s="1"/>
    </row>
    <row r="1119" spans="1:10" x14ac:dyDescent="0.3">
      <c r="A1119" s="1"/>
      <c r="B1119" s="33"/>
      <c r="C1119" s="1"/>
      <c r="D1119" s="1"/>
      <c r="E1119" s="1"/>
      <c r="F1119" s="1"/>
      <c r="G1119" s="1"/>
      <c r="H1119" s="1"/>
      <c r="I1119" s="1"/>
      <c r="J1119" s="1"/>
    </row>
    <row r="1120" spans="1:10" x14ac:dyDescent="0.3">
      <c r="A1120" s="1"/>
      <c r="B1120" s="33"/>
      <c r="C1120" s="1"/>
      <c r="D1120" s="1"/>
      <c r="E1120" s="1"/>
      <c r="F1120" s="1"/>
      <c r="G1120" s="1"/>
      <c r="H1120" s="1"/>
      <c r="I1120" s="1"/>
      <c r="J1120" s="1"/>
    </row>
    <row r="1121" spans="1:10" x14ac:dyDescent="0.3">
      <c r="A1121" s="1"/>
      <c r="B1121" s="33"/>
      <c r="C1121" s="1"/>
      <c r="D1121" s="1"/>
      <c r="E1121" s="1"/>
      <c r="F1121" s="1"/>
      <c r="G1121" s="1"/>
      <c r="H1121" s="1"/>
      <c r="I1121" s="1"/>
      <c r="J1121" s="1"/>
    </row>
    <row r="1122" spans="1:10" x14ac:dyDescent="0.3">
      <c r="A1122" s="1"/>
      <c r="B1122" s="33"/>
      <c r="C1122" s="1"/>
      <c r="D1122" s="1"/>
      <c r="E1122" s="1"/>
      <c r="F1122" s="1"/>
      <c r="G1122" s="1"/>
      <c r="H1122" s="1"/>
      <c r="I1122" s="1"/>
      <c r="J1122" s="1"/>
    </row>
    <row r="1123" spans="1:10" x14ac:dyDescent="0.3">
      <c r="A1123" s="1"/>
      <c r="B1123" s="33"/>
      <c r="C1123" s="1"/>
      <c r="D1123" s="1"/>
      <c r="E1123" s="1"/>
      <c r="F1123" s="1"/>
      <c r="G1123" s="1"/>
      <c r="H1123" s="1"/>
      <c r="I1123" s="1"/>
      <c r="J1123" s="1"/>
    </row>
    <row r="1124" spans="1:10" x14ac:dyDescent="0.3">
      <c r="A1124" s="1"/>
      <c r="B1124" s="33"/>
      <c r="C1124" s="1"/>
      <c r="D1124" s="1"/>
      <c r="E1124" s="1"/>
      <c r="F1124" s="1"/>
      <c r="G1124" s="1"/>
      <c r="H1124" s="1"/>
      <c r="I1124" s="1"/>
      <c r="J1124" s="1"/>
    </row>
    <row r="1125" spans="1:10" x14ac:dyDescent="0.3">
      <c r="A1125" s="1"/>
      <c r="B1125" s="33"/>
      <c r="C1125" s="1"/>
      <c r="D1125" s="1"/>
      <c r="E1125" s="1"/>
      <c r="F1125" s="1"/>
      <c r="G1125" s="1"/>
      <c r="H1125" s="1"/>
      <c r="I1125" s="1"/>
      <c r="J1125" s="1"/>
    </row>
    <row r="1126" spans="1:10" x14ac:dyDescent="0.3">
      <c r="A1126" s="1"/>
      <c r="B1126" s="33"/>
      <c r="C1126" s="1"/>
      <c r="D1126" s="1"/>
      <c r="E1126" s="1"/>
      <c r="F1126" s="1"/>
      <c r="G1126" s="1"/>
      <c r="H1126" s="1"/>
      <c r="I1126" s="1"/>
      <c r="J1126" s="1"/>
    </row>
    <row r="1127" spans="1:10" x14ac:dyDescent="0.3">
      <c r="A1127" s="1"/>
      <c r="B1127" s="33"/>
      <c r="C1127" s="1"/>
      <c r="D1127" s="1"/>
      <c r="E1127" s="1"/>
      <c r="F1127" s="1"/>
      <c r="G1127" s="1"/>
      <c r="H1127" s="1"/>
      <c r="I1127" s="1"/>
      <c r="J1127" s="1"/>
    </row>
    <row r="1128" spans="1:10" x14ac:dyDescent="0.3">
      <c r="A1128" s="1"/>
      <c r="B1128" s="33"/>
      <c r="C1128" s="1"/>
      <c r="D1128" s="1"/>
      <c r="E1128" s="1"/>
      <c r="F1128" s="1"/>
      <c r="G1128" s="1"/>
      <c r="H1128" s="1"/>
      <c r="I1128" s="1"/>
      <c r="J1128" s="1"/>
    </row>
    <row r="1129" spans="1:10" x14ac:dyDescent="0.3">
      <c r="A1129" s="1"/>
      <c r="B1129" s="33"/>
      <c r="C1129" s="1"/>
      <c r="D1129" s="1"/>
      <c r="E1129" s="1"/>
      <c r="F1129" s="1"/>
      <c r="G1129" s="1"/>
      <c r="H1129" s="1"/>
      <c r="I1129" s="1"/>
      <c r="J1129" s="1"/>
    </row>
    <row r="1130" spans="1:10" x14ac:dyDescent="0.3">
      <c r="A1130" s="1"/>
      <c r="B1130" s="33"/>
      <c r="C1130" s="1"/>
      <c r="D1130" s="1"/>
      <c r="E1130" s="1"/>
      <c r="F1130" s="1"/>
      <c r="G1130" s="1"/>
      <c r="H1130" s="1"/>
      <c r="I1130" s="1"/>
      <c r="J1130" s="1"/>
    </row>
    <row r="1131" spans="1:10" x14ac:dyDescent="0.3">
      <c r="A1131" s="1"/>
      <c r="B1131" s="33"/>
      <c r="C1131" s="1"/>
      <c r="D1131" s="1"/>
      <c r="E1131" s="1"/>
      <c r="F1131" s="1"/>
      <c r="G1131" s="1"/>
      <c r="H1131" s="1"/>
      <c r="I1131" s="1"/>
      <c r="J1131" s="1"/>
    </row>
    <row r="1132" spans="1:10" x14ac:dyDescent="0.3">
      <c r="A1132" s="1"/>
      <c r="B1132" s="33"/>
      <c r="C1132" s="1"/>
      <c r="D1132" s="1"/>
      <c r="E1132" s="1"/>
      <c r="F1132" s="1"/>
      <c r="G1132" s="1"/>
      <c r="H1132" s="1"/>
      <c r="I1132" s="1"/>
      <c r="J1132" s="1"/>
    </row>
    <row r="1133" spans="1:10" x14ac:dyDescent="0.3">
      <c r="A1133" s="1"/>
      <c r="B1133" s="33"/>
      <c r="C1133" s="1"/>
      <c r="D1133" s="1"/>
      <c r="E1133" s="1"/>
      <c r="F1133" s="1"/>
      <c r="G1133" s="1"/>
      <c r="H1133" s="1"/>
      <c r="I1133" s="1"/>
      <c r="J1133" s="1"/>
    </row>
    <row r="1134" spans="1:10" x14ac:dyDescent="0.3">
      <c r="A1134" s="1"/>
      <c r="B1134" s="33"/>
      <c r="C1134" s="1"/>
      <c r="D1134" s="1"/>
      <c r="E1134" s="1"/>
      <c r="F1134" s="1"/>
      <c r="G1134" s="1"/>
      <c r="H1134" s="1"/>
      <c r="I1134" s="1"/>
      <c r="J1134" s="1"/>
    </row>
    <row r="1135" spans="1:10" x14ac:dyDescent="0.3">
      <c r="A1135" s="1"/>
      <c r="B1135" s="33"/>
      <c r="C1135" s="1"/>
      <c r="D1135" s="1"/>
      <c r="E1135" s="1"/>
      <c r="F1135" s="1"/>
      <c r="G1135" s="1"/>
      <c r="H1135" s="1"/>
      <c r="I1135" s="1"/>
      <c r="J1135" s="1"/>
    </row>
    <row r="1136" spans="1:10" x14ac:dyDescent="0.3">
      <c r="A1136" s="1"/>
      <c r="B1136" s="33"/>
      <c r="C1136" s="1"/>
      <c r="D1136" s="1"/>
      <c r="E1136" s="1"/>
      <c r="F1136" s="1"/>
      <c r="G1136" s="1"/>
      <c r="H1136" s="1"/>
      <c r="I1136" s="1"/>
      <c r="J1136" s="1"/>
    </row>
    <row r="1137" spans="1:10" x14ac:dyDescent="0.3">
      <c r="A1137" s="1"/>
      <c r="B1137" s="33"/>
      <c r="C1137" s="1"/>
      <c r="D1137" s="1"/>
      <c r="E1137" s="1"/>
      <c r="F1137" s="1"/>
      <c r="G1137" s="1"/>
      <c r="H1137" s="1"/>
      <c r="I1137" s="1"/>
      <c r="J1137" s="1"/>
    </row>
    <row r="1138" spans="1:10" x14ac:dyDescent="0.3">
      <c r="A1138" s="1"/>
      <c r="B1138" s="33"/>
      <c r="C1138" s="1"/>
      <c r="D1138" s="1"/>
      <c r="E1138" s="1"/>
      <c r="F1138" s="1"/>
      <c r="G1138" s="1"/>
      <c r="H1138" s="1"/>
      <c r="I1138" s="1"/>
      <c r="J1138" s="1"/>
    </row>
    <row r="1139" spans="1:10" x14ac:dyDescent="0.3">
      <c r="A1139" s="1"/>
      <c r="B1139" s="33"/>
      <c r="C1139" s="1"/>
      <c r="D1139" s="1"/>
      <c r="E1139" s="1"/>
      <c r="F1139" s="1"/>
      <c r="G1139" s="1"/>
      <c r="H1139" s="1"/>
      <c r="I1139" s="1"/>
      <c r="J1139" s="1"/>
    </row>
    <row r="1140" spans="1:10" x14ac:dyDescent="0.3">
      <c r="A1140" s="1"/>
      <c r="B1140" s="33"/>
      <c r="C1140" s="1"/>
      <c r="D1140" s="1"/>
      <c r="E1140" s="1"/>
      <c r="F1140" s="1"/>
      <c r="G1140" s="1"/>
      <c r="H1140" s="1"/>
      <c r="I1140" s="1"/>
      <c r="J1140" s="1"/>
    </row>
    <row r="1141" spans="1:10" x14ac:dyDescent="0.3">
      <c r="A1141" s="1"/>
      <c r="B1141" s="33"/>
      <c r="C1141" s="1"/>
      <c r="D1141" s="1"/>
      <c r="E1141" s="1"/>
      <c r="F1141" s="1"/>
      <c r="G1141" s="1"/>
      <c r="H1141" s="1"/>
      <c r="I1141" s="1"/>
      <c r="J1141" s="1"/>
    </row>
    <row r="1142" spans="1:10" x14ac:dyDescent="0.3">
      <c r="A1142" s="1"/>
      <c r="B1142" s="33"/>
      <c r="C1142" s="1"/>
      <c r="D1142" s="1"/>
      <c r="E1142" s="1"/>
      <c r="F1142" s="1"/>
      <c r="G1142" s="1"/>
      <c r="H1142" s="1"/>
      <c r="I1142" s="1"/>
      <c r="J1142" s="1"/>
    </row>
    <row r="1143" spans="1:10" x14ac:dyDescent="0.3">
      <c r="A1143" s="1"/>
      <c r="B1143" s="33"/>
      <c r="C1143" s="1"/>
      <c r="D1143" s="1"/>
      <c r="E1143" s="1"/>
      <c r="F1143" s="1"/>
      <c r="G1143" s="1"/>
      <c r="H1143" s="1"/>
      <c r="I1143" s="1"/>
      <c r="J1143" s="1"/>
    </row>
    <row r="1144" spans="1:10" x14ac:dyDescent="0.3">
      <c r="A1144" s="1"/>
      <c r="B1144" s="33"/>
      <c r="C1144" s="1"/>
      <c r="D1144" s="1"/>
      <c r="E1144" s="1"/>
      <c r="F1144" s="1"/>
      <c r="G1144" s="1"/>
      <c r="H1144" s="1"/>
      <c r="I1144" s="1"/>
      <c r="J1144" s="1"/>
    </row>
    <row r="1145" spans="1:10" x14ac:dyDescent="0.3">
      <c r="A1145" s="1"/>
      <c r="B1145" s="33"/>
      <c r="C1145" s="1"/>
      <c r="D1145" s="1"/>
      <c r="E1145" s="1"/>
      <c r="F1145" s="1"/>
      <c r="G1145" s="1"/>
      <c r="H1145" s="1"/>
      <c r="I1145" s="1"/>
      <c r="J1145" s="1"/>
    </row>
    <row r="1146" spans="1:10" x14ac:dyDescent="0.3">
      <c r="A1146" s="1"/>
      <c r="B1146" s="33"/>
      <c r="C1146" s="1"/>
      <c r="D1146" s="1"/>
      <c r="E1146" s="1"/>
      <c r="F1146" s="1"/>
      <c r="G1146" s="1"/>
      <c r="H1146" s="1"/>
      <c r="I1146" s="1"/>
      <c r="J1146" s="1"/>
    </row>
    <row r="1147" spans="1:10" x14ac:dyDescent="0.3">
      <c r="A1147" s="1"/>
      <c r="B1147" s="33"/>
      <c r="C1147" s="1"/>
      <c r="D1147" s="1"/>
      <c r="E1147" s="1"/>
      <c r="F1147" s="1"/>
      <c r="G1147" s="1"/>
      <c r="H1147" s="1"/>
      <c r="I1147" s="1"/>
      <c r="J1147" s="1"/>
    </row>
    <row r="1148" spans="1:10" x14ac:dyDescent="0.3">
      <c r="A1148" s="1"/>
      <c r="B1148" s="33"/>
      <c r="C1148" s="1"/>
      <c r="D1148" s="1"/>
      <c r="E1148" s="1"/>
      <c r="F1148" s="1"/>
      <c r="G1148" s="1"/>
      <c r="H1148" s="1"/>
      <c r="I1148" s="1"/>
      <c r="J1148" s="1"/>
    </row>
    <row r="1149" spans="1:10" x14ac:dyDescent="0.3">
      <c r="A1149" s="1"/>
      <c r="B1149" s="33"/>
      <c r="C1149" s="1"/>
      <c r="D1149" s="1"/>
      <c r="E1149" s="1"/>
      <c r="F1149" s="1"/>
      <c r="G1149" s="1"/>
      <c r="H1149" s="1"/>
      <c r="I1149" s="1"/>
      <c r="J1149" s="1"/>
    </row>
    <row r="1150" spans="1:10" x14ac:dyDescent="0.3">
      <c r="A1150" s="1"/>
      <c r="B1150" s="33"/>
      <c r="C1150" s="1"/>
      <c r="D1150" s="1"/>
      <c r="E1150" s="1"/>
      <c r="F1150" s="1"/>
      <c r="G1150" s="1"/>
      <c r="H1150" s="1"/>
      <c r="I1150" s="1"/>
      <c r="J1150" s="1"/>
    </row>
    <row r="1151" spans="1:10" x14ac:dyDescent="0.3">
      <c r="A1151" s="1"/>
      <c r="B1151" s="33"/>
      <c r="C1151" s="1"/>
      <c r="D1151" s="1"/>
      <c r="E1151" s="1"/>
      <c r="F1151" s="1"/>
      <c r="G1151" s="1"/>
      <c r="H1151" s="1"/>
      <c r="I1151" s="1"/>
      <c r="J1151" s="1"/>
    </row>
    <row r="1152" spans="1:10" x14ac:dyDescent="0.3">
      <c r="A1152" s="1"/>
      <c r="B1152" s="33"/>
      <c r="C1152" s="1"/>
      <c r="D1152" s="1"/>
      <c r="E1152" s="1"/>
      <c r="F1152" s="1"/>
      <c r="G1152" s="1"/>
      <c r="H1152" s="1"/>
      <c r="I1152" s="1"/>
      <c r="J1152" s="1"/>
    </row>
    <row r="1153" spans="1:10" x14ac:dyDescent="0.3">
      <c r="A1153" s="1"/>
      <c r="B1153" s="33"/>
      <c r="C1153" s="1"/>
      <c r="D1153" s="1"/>
      <c r="E1153" s="1"/>
      <c r="F1153" s="1"/>
      <c r="G1153" s="1"/>
      <c r="H1153" s="1"/>
      <c r="I1153" s="1"/>
      <c r="J1153" s="1"/>
    </row>
    <row r="1154" spans="1:10" x14ac:dyDescent="0.3">
      <c r="A1154" s="1"/>
      <c r="B1154" s="33"/>
      <c r="C1154" s="1"/>
      <c r="D1154" s="1"/>
      <c r="E1154" s="1"/>
      <c r="F1154" s="1"/>
      <c r="G1154" s="1"/>
      <c r="H1154" s="1"/>
      <c r="I1154" s="1"/>
      <c r="J1154" s="1"/>
    </row>
    <row r="1155" spans="1:10" x14ac:dyDescent="0.3">
      <c r="A1155" s="1"/>
      <c r="B1155" s="33"/>
      <c r="C1155" s="1"/>
      <c r="D1155" s="1"/>
      <c r="E1155" s="1"/>
      <c r="F1155" s="1"/>
      <c r="G1155" s="1"/>
      <c r="H1155" s="1"/>
      <c r="I1155" s="1"/>
      <c r="J1155" s="1"/>
    </row>
    <row r="1156" spans="1:10" x14ac:dyDescent="0.3">
      <c r="A1156" s="1"/>
      <c r="B1156" s="33"/>
      <c r="C1156" s="1"/>
      <c r="D1156" s="1"/>
      <c r="E1156" s="1"/>
      <c r="F1156" s="1"/>
      <c r="G1156" s="1"/>
      <c r="H1156" s="1"/>
      <c r="I1156" s="1"/>
      <c r="J1156" s="1"/>
    </row>
    <row r="1157" spans="1:10" x14ac:dyDescent="0.3">
      <c r="A1157" s="1"/>
      <c r="B1157" s="33"/>
      <c r="C1157" s="1"/>
      <c r="D1157" s="1"/>
      <c r="E1157" s="1"/>
      <c r="F1157" s="1"/>
      <c r="G1157" s="1"/>
      <c r="H1157" s="1"/>
      <c r="I1157" s="1"/>
      <c r="J1157" s="1"/>
    </row>
    <row r="1158" spans="1:10" x14ac:dyDescent="0.3">
      <c r="A1158" s="1"/>
      <c r="B1158" s="33"/>
      <c r="C1158" s="1"/>
      <c r="D1158" s="1"/>
      <c r="E1158" s="1"/>
      <c r="F1158" s="1"/>
      <c r="G1158" s="1"/>
      <c r="H1158" s="1"/>
      <c r="I1158" s="1"/>
      <c r="J1158" s="1"/>
    </row>
    <row r="1159" spans="1:10" x14ac:dyDescent="0.3">
      <c r="A1159" s="1"/>
      <c r="B1159" s="33"/>
      <c r="C1159" s="1"/>
      <c r="D1159" s="1"/>
      <c r="E1159" s="1"/>
      <c r="F1159" s="1"/>
      <c r="G1159" s="1"/>
      <c r="H1159" s="1"/>
      <c r="I1159" s="1"/>
      <c r="J1159" s="1"/>
    </row>
    <row r="1160" spans="1:10" x14ac:dyDescent="0.3">
      <c r="A1160" s="1"/>
      <c r="B1160" s="33"/>
      <c r="C1160" s="1"/>
      <c r="D1160" s="1"/>
      <c r="E1160" s="1"/>
      <c r="F1160" s="1"/>
      <c r="G1160" s="1"/>
      <c r="H1160" s="1"/>
      <c r="I1160" s="1"/>
      <c r="J1160" s="1"/>
    </row>
    <row r="1161" spans="1:10" x14ac:dyDescent="0.3">
      <c r="A1161" s="1"/>
      <c r="B1161" s="33"/>
      <c r="C1161" s="1"/>
      <c r="D1161" s="1"/>
      <c r="E1161" s="1"/>
      <c r="F1161" s="1"/>
      <c r="G1161" s="1"/>
      <c r="H1161" s="1"/>
      <c r="I1161" s="1"/>
      <c r="J1161" s="1"/>
    </row>
    <row r="1162" spans="1:10" x14ac:dyDescent="0.3">
      <c r="A1162" s="1"/>
      <c r="B1162" s="33"/>
      <c r="C1162" s="1"/>
      <c r="D1162" s="1"/>
      <c r="E1162" s="1"/>
      <c r="F1162" s="1"/>
      <c r="G1162" s="1"/>
      <c r="H1162" s="1"/>
      <c r="I1162" s="1"/>
      <c r="J1162" s="1"/>
    </row>
    <row r="1163" spans="1:10" x14ac:dyDescent="0.3">
      <c r="A1163" s="1"/>
      <c r="B1163" s="33"/>
      <c r="C1163" s="1"/>
      <c r="D1163" s="1"/>
      <c r="E1163" s="1"/>
      <c r="F1163" s="1"/>
      <c r="G1163" s="1"/>
      <c r="H1163" s="1"/>
      <c r="I1163" s="1"/>
      <c r="J1163" s="1"/>
    </row>
    <row r="1164" spans="1:10" x14ac:dyDescent="0.3">
      <c r="A1164" s="1"/>
      <c r="B1164" s="33"/>
      <c r="C1164" s="1"/>
      <c r="D1164" s="1"/>
      <c r="E1164" s="1"/>
      <c r="F1164" s="1"/>
      <c r="G1164" s="1"/>
      <c r="H1164" s="1"/>
      <c r="I1164" s="1"/>
      <c r="J1164" s="1"/>
    </row>
    <row r="1165" spans="1:10" x14ac:dyDescent="0.3">
      <c r="A1165" s="1"/>
      <c r="B1165" s="33"/>
      <c r="C1165" s="1"/>
      <c r="D1165" s="1"/>
      <c r="E1165" s="1"/>
      <c r="F1165" s="1"/>
      <c r="G1165" s="1"/>
      <c r="H1165" s="1"/>
      <c r="I1165" s="1"/>
      <c r="J1165" s="1"/>
    </row>
    <row r="1166" spans="1:10" x14ac:dyDescent="0.3">
      <c r="A1166" s="1"/>
      <c r="B1166" s="33"/>
      <c r="C1166" s="1"/>
      <c r="D1166" s="1"/>
      <c r="E1166" s="1"/>
      <c r="F1166" s="1"/>
      <c r="G1166" s="1"/>
      <c r="H1166" s="1"/>
      <c r="I1166" s="1"/>
      <c r="J1166" s="1"/>
    </row>
    <row r="1167" spans="1:10" x14ac:dyDescent="0.3">
      <c r="A1167" s="1"/>
      <c r="B1167" s="33"/>
      <c r="C1167" s="1"/>
      <c r="D1167" s="1"/>
      <c r="E1167" s="1"/>
      <c r="F1167" s="1"/>
      <c r="G1167" s="1"/>
      <c r="H1167" s="1"/>
      <c r="I1167" s="1"/>
      <c r="J1167" s="1"/>
    </row>
    <row r="1168" spans="1:10" x14ac:dyDescent="0.3">
      <c r="A1168" s="1"/>
      <c r="B1168" s="33"/>
      <c r="C1168" s="1"/>
      <c r="D1168" s="1"/>
      <c r="E1168" s="1"/>
      <c r="F1168" s="1"/>
      <c r="G1168" s="1"/>
      <c r="H1168" s="1"/>
      <c r="I1168" s="1"/>
      <c r="J1168" s="1"/>
    </row>
    <row r="1169" spans="1:10" x14ac:dyDescent="0.3">
      <c r="A1169" s="1"/>
      <c r="B1169" s="33"/>
      <c r="C1169" s="1"/>
      <c r="D1169" s="1"/>
      <c r="E1169" s="1"/>
      <c r="F1169" s="1"/>
      <c r="G1169" s="1"/>
      <c r="H1169" s="1"/>
      <c r="I1169" s="1"/>
      <c r="J1169" s="1"/>
    </row>
    <row r="1170" spans="1:10" x14ac:dyDescent="0.3">
      <c r="A1170" s="1"/>
      <c r="B1170" s="33"/>
      <c r="C1170" s="1"/>
      <c r="D1170" s="1"/>
      <c r="E1170" s="1"/>
      <c r="F1170" s="1"/>
      <c r="G1170" s="1"/>
      <c r="H1170" s="1"/>
      <c r="I1170" s="1"/>
      <c r="J1170" s="1"/>
    </row>
    <row r="1171" spans="1:10" x14ac:dyDescent="0.3">
      <c r="A1171" s="1"/>
      <c r="B1171" s="33"/>
      <c r="C1171" s="1"/>
      <c r="D1171" s="1"/>
      <c r="E1171" s="1"/>
      <c r="F1171" s="1"/>
      <c r="G1171" s="1"/>
      <c r="H1171" s="1"/>
      <c r="I1171" s="1"/>
      <c r="J1171" s="1"/>
    </row>
    <row r="1172" spans="1:10" x14ac:dyDescent="0.3">
      <c r="A1172" s="1"/>
      <c r="B1172" s="33"/>
      <c r="C1172" s="1"/>
      <c r="D1172" s="1"/>
      <c r="E1172" s="1"/>
      <c r="F1172" s="1"/>
      <c r="G1172" s="1"/>
      <c r="H1172" s="1"/>
      <c r="I1172" s="1"/>
      <c r="J1172" s="1"/>
    </row>
    <row r="1173" spans="1:10" x14ac:dyDescent="0.3">
      <c r="A1173" s="1"/>
      <c r="B1173" s="33"/>
      <c r="C1173" s="1"/>
      <c r="D1173" s="1"/>
      <c r="E1173" s="1"/>
      <c r="F1173" s="1"/>
      <c r="G1173" s="1"/>
      <c r="H1173" s="1"/>
      <c r="I1173" s="1"/>
      <c r="J1173" s="1"/>
    </row>
    <row r="1174" spans="1:10" x14ac:dyDescent="0.3">
      <c r="A1174" s="1"/>
      <c r="B1174" s="33"/>
      <c r="C1174" s="1"/>
      <c r="D1174" s="1"/>
      <c r="E1174" s="1"/>
      <c r="F1174" s="1"/>
      <c r="G1174" s="1"/>
      <c r="H1174" s="1"/>
      <c r="I1174" s="1"/>
      <c r="J1174" s="1"/>
    </row>
    <row r="1175" spans="1:10" x14ac:dyDescent="0.3">
      <c r="A1175" s="1"/>
      <c r="B1175" s="33"/>
      <c r="C1175" s="1"/>
      <c r="D1175" s="1"/>
      <c r="E1175" s="1"/>
      <c r="F1175" s="1"/>
      <c r="G1175" s="1"/>
      <c r="H1175" s="1"/>
      <c r="I1175" s="1"/>
      <c r="J1175" s="1"/>
    </row>
    <row r="1176" spans="1:10" x14ac:dyDescent="0.3">
      <c r="A1176" s="1"/>
      <c r="B1176" s="33"/>
      <c r="C1176" s="1"/>
      <c r="D1176" s="1"/>
      <c r="E1176" s="1"/>
      <c r="F1176" s="1"/>
      <c r="G1176" s="1"/>
      <c r="H1176" s="1"/>
      <c r="I1176" s="1"/>
      <c r="J1176" s="1"/>
    </row>
    <row r="1177" spans="1:10" x14ac:dyDescent="0.3">
      <c r="A1177" s="1"/>
      <c r="B1177" s="33"/>
      <c r="C1177" s="1"/>
      <c r="D1177" s="1"/>
      <c r="E1177" s="1"/>
      <c r="F1177" s="1"/>
      <c r="G1177" s="1"/>
      <c r="H1177" s="1"/>
      <c r="I1177" s="1"/>
      <c r="J1177" s="1"/>
    </row>
    <row r="1178" spans="1:10" x14ac:dyDescent="0.3">
      <c r="A1178" s="1"/>
      <c r="B1178" s="33"/>
      <c r="C1178" s="1"/>
      <c r="D1178" s="1"/>
      <c r="E1178" s="1"/>
      <c r="F1178" s="1"/>
      <c r="G1178" s="1"/>
      <c r="H1178" s="1"/>
      <c r="I1178" s="1"/>
      <c r="J1178" s="1"/>
    </row>
    <row r="1179" spans="1:10" x14ac:dyDescent="0.3">
      <c r="A1179" s="1"/>
      <c r="B1179" s="33"/>
      <c r="C1179" s="1"/>
      <c r="D1179" s="1"/>
      <c r="E1179" s="1"/>
      <c r="F1179" s="1"/>
      <c r="G1179" s="1"/>
      <c r="H1179" s="1"/>
      <c r="I1179" s="1"/>
      <c r="J1179" s="1"/>
    </row>
    <row r="1180" spans="1:10" x14ac:dyDescent="0.3">
      <c r="A1180" s="1"/>
      <c r="B1180" s="33"/>
      <c r="C1180" s="1"/>
      <c r="D1180" s="1"/>
      <c r="E1180" s="1"/>
      <c r="F1180" s="1"/>
      <c r="G1180" s="1"/>
      <c r="H1180" s="1"/>
      <c r="I1180" s="1"/>
      <c r="J1180" s="1"/>
    </row>
    <row r="1181" spans="1:10" x14ac:dyDescent="0.3">
      <c r="A1181" s="1"/>
      <c r="B1181" s="33"/>
      <c r="C1181" s="1"/>
      <c r="D1181" s="1"/>
      <c r="E1181" s="1"/>
      <c r="F1181" s="1"/>
      <c r="G1181" s="1"/>
      <c r="H1181" s="1"/>
      <c r="I1181" s="1"/>
      <c r="J1181" s="1"/>
    </row>
    <row r="1182" spans="1:10" x14ac:dyDescent="0.3">
      <c r="A1182" s="1"/>
      <c r="B1182" s="33"/>
      <c r="C1182" s="1"/>
      <c r="D1182" s="1"/>
      <c r="E1182" s="1"/>
      <c r="F1182" s="1"/>
      <c r="G1182" s="1"/>
      <c r="H1182" s="1"/>
      <c r="I1182" s="1"/>
      <c r="J1182" s="1"/>
    </row>
    <row r="1183" spans="1:10" x14ac:dyDescent="0.3">
      <c r="A1183" s="1"/>
      <c r="B1183" s="33"/>
      <c r="C1183" s="1"/>
      <c r="D1183" s="1"/>
      <c r="E1183" s="1"/>
      <c r="F1183" s="1"/>
      <c r="G1183" s="1"/>
      <c r="H1183" s="1"/>
      <c r="I1183" s="1"/>
      <c r="J1183" s="1"/>
    </row>
    <row r="1184" spans="1:10" x14ac:dyDescent="0.3">
      <c r="A1184" s="1"/>
      <c r="B1184" s="33"/>
      <c r="C1184" s="1"/>
      <c r="D1184" s="1"/>
      <c r="E1184" s="1"/>
      <c r="F1184" s="1"/>
      <c r="G1184" s="1"/>
      <c r="H1184" s="1"/>
      <c r="I1184" s="1"/>
      <c r="J1184" s="1"/>
    </row>
    <row r="1185" spans="1:10" x14ac:dyDescent="0.3">
      <c r="A1185" s="1"/>
      <c r="B1185" s="33"/>
      <c r="C1185" s="1"/>
      <c r="D1185" s="1"/>
      <c r="E1185" s="1"/>
      <c r="F1185" s="1"/>
      <c r="G1185" s="1"/>
      <c r="H1185" s="1"/>
      <c r="I1185" s="1"/>
      <c r="J1185" s="1"/>
    </row>
    <row r="1186" spans="1:10" x14ac:dyDescent="0.3">
      <c r="A1186" s="1"/>
      <c r="B1186" s="33"/>
      <c r="C1186" s="1"/>
      <c r="D1186" s="1"/>
      <c r="E1186" s="1"/>
      <c r="F1186" s="1"/>
      <c r="G1186" s="1"/>
      <c r="H1186" s="1"/>
      <c r="I1186" s="1"/>
      <c r="J1186" s="1"/>
    </row>
    <row r="1187" spans="1:10" x14ac:dyDescent="0.3">
      <c r="A1187" s="1"/>
      <c r="B1187" s="33"/>
      <c r="C1187" s="1"/>
      <c r="D1187" s="1"/>
      <c r="E1187" s="1"/>
      <c r="F1187" s="1"/>
      <c r="G1187" s="1"/>
      <c r="H1187" s="1"/>
      <c r="I1187" s="1"/>
      <c r="J1187" s="1"/>
    </row>
    <row r="1188" spans="1:10" x14ac:dyDescent="0.3">
      <c r="A1188" s="1"/>
      <c r="B1188" s="33"/>
      <c r="C1188" s="1"/>
      <c r="D1188" s="1"/>
      <c r="E1188" s="1"/>
      <c r="F1188" s="1"/>
      <c r="G1188" s="1"/>
      <c r="H1188" s="1"/>
      <c r="I1188" s="1"/>
      <c r="J1188" s="1"/>
    </row>
    <row r="1189" spans="1:10" x14ac:dyDescent="0.3">
      <c r="A1189" s="1"/>
      <c r="B1189" s="33"/>
      <c r="C1189" s="1"/>
      <c r="D1189" s="1"/>
      <c r="E1189" s="1"/>
      <c r="F1189" s="1"/>
      <c r="G1189" s="1"/>
      <c r="H1189" s="1"/>
      <c r="I1189" s="1"/>
      <c r="J1189" s="1"/>
    </row>
    <row r="1190" spans="1:10" x14ac:dyDescent="0.3">
      <c r="A1190" s="1"/>
      <c r="B1190" s="33"/>
      <c r="C1190" s="1"/>
      <c r="D1190" s="1"/>
      <c r="E1190" s="1"/>
      <c r="F1190" s="1"/>
      <c r="G1190" s="1"/>
      <c r="H1190" s="1"/>
      <c r="I1190" s="1"/>
      <c r="J1190" s="1"/>
    </row>
    <row r="1191" spans="1:10" x14ac:dyDescent="0.3">
      <c r="A1191" s="1"/>
      <c r="B1191" s="33"/>
      <c r="C1191" s="1"/>
      <c r="D1191" s="1"/>
      <c r="E1191" s="1"/>
      <c r="F1191" s="1"/>
      <c r="G1191" s="1"/>
      <c r="H1191" s="1"/>
      <c r="I1191" s="1"/>
      <c r="J1191" s="1"/>
    </row>
    <row r="1192" spans="1:10" x14ac:dyDescent="0.3">
      <c r="A1192" s="1"/>
      <c r="B1192" s="33"/>
      <c r="C1192" s="1"/>
      <c r="D1192" s="1"/>
      <c r="E1192" s="1"/>
      <c r="F1192" s="1"/>
      <c r="G1192" s="1"/>
      <c r="H1192" s="1"/>
      <c r="I1192" s="1"/>
      <c r="J1192" s="1"/>
    </row>
    <row r="1193" spans="1:10" x14ac:dyDescent="0.3">
      <c r="A1193" s="1"/>
      <c r="B1193" s="33"/>
      <c r="C1193" s="1"/>
      <c r="D1193" s="1"/>
      <c r="E1193" s="1"/>
      <c r="F1193" s="1"/>
      <c r="G1193" s="1"/>
      <c r="H1193" s="1"/>
      <c r="I1193" s="1"/>
      <c r="J1193" s="1"/>
    </row>
    <row r="1194" spans="1:10" x14ac:dyDescent="0.3">
      <c r="A1194" s="1"/>
      <c r="B1194" s="33"/>
      <c r="C1194" s="1"/>
      <c r="D1194" s="1"/>
      <c r="E1194" s="1"/>
      <c r="F1194" s="1"/>
      <c r="G1194" s="1"/>
      <c r="H1194" s="1"/>
      <c r="I1194" s="1"/>
      <c r="J1194" s="1"/>
    </row>
    <row r="1195" spans="1:10" x14ac:dyDescent="0.3">
      <c r="A1195" s="1"/>
      <c r="B1195" s="33"/>
      <c r="C1195" s="1"/>
      <c r="D1195" s="1"/>
      <c r="E1195" s="1"/>
      <c r="F1195" s="1"/>
      <c r="G1195" s="1"/>
      <c r="H1195" s="1"/>
      <c r="I1195" s="1"/>
      <c r="J1195" s="1"/>
    </row>
    <row r="1196" spans="1:10" x14ac:dyDescent="0.3">
      <c r="A1196" s="1"/>
      <c r="B1196" s="33"/>
      <c r="C1196" s="1"/>
      <c r="D1196" s="1"/>
      <c r="E1196" s="1"/>
      <c r="F1196" s="1"/>
      <c r="G1196" s="1"/>
      <c r="H1196" s="1"/>
      <c r="I1196" s="1"/>
      <c r="J1196" s="1"/>
    </row>
    <row r="1197" spans="1:10" x14ac:dyDescent="0.3">
      <c r="A1197" s="1"/>
      <c r="B1197" s="33"/>
      <c r="C1197" s="1"/>
      <c r="D1197" s="1"/>
      <c r="E1197" s="1"/>
      <c r="F1197" s="1"/>
      <c r="G1197" s="1"/>
      <c r="H1197" s="1"/>
      <c r="I1197" s="1"/>
      <c r="J1197" s="1"/>
    </row>
    <row r="1198" spans="1:10" x14ac:dyDescent="0.3">
      <c r="A1198" s="1"/>
      <c r="B1198" s="33"/>
      <c r="C1198" s="1"/>
      <c r="D1198" s="1"/>
      <c r="E1198" s="1"/>
      <c r="F1198" s="1"/>
      <c r="G1198" s="1"/>
      <c r="H1198" s="1"/>
      <c r="I1198" s="1"/>
      <c r="J1198" s="1"/>
    </row>
    <row r="1199" spans="1:10" x14ac:dyDescent="0.3">
      <c r="A1199" s="1"/>
      <c r="B1199" s="33"/>
      <c r="C1199" s="1"/>
      <c r="D1199" s="1"/>
      <c r="E1199" s="1"/>
      <c r="F1199" s="1"/>
      <c r="G1199" s="1"/>
      <c r="H1199" s="1"/>
      <c r="I1199" s="1"/>
      <c r="J1199" s="1"/>
    </row>
    <row r="1200" spans="1:10" x14ac:dyDescent="0.3">
      <c r="A1200" s="1"/>
      <c r="B1200" s="33"/>
      <c r="C1200" s="1"/>
      <c r="D1200" s="1"/>
      <c r="E1200" s="1"/>
      <c r="F1200" s="1"/>
      <c r="G1200" s="1"/>
      <c r="H1200" s="1"/>
      <c r="I1200" s="1"/>
      <c r="J1200" s="1"/>
    </row>
    <row r="1201" spans="1:10" x14ac:dyDescent="0.3">
      <c r="A1201" s="1"/>
      <c r="B1201" s="33"/>
      <c r="C1201" s="1"/>
      <c r="D1201" s="1"/>
      <c r="E1201" s="1"/>
      <c r="F1201" s="1"/>
      <c r="G1201" s="1"/>
      <c r="H1201" s="1"/>
      <c r="I1201" s="1"/>
      <c r="J1201" s="1"/>
    </row>
    <row r="1202" spans="1:10" x14ac:dyDescent="0.3">
      <c r="A1202" s="1"/>
      <c r="B1202" s="33"/>
      <c r="C1202" s="1"/>
      <c r="D1202" s="1"/>
      <c r="E1202" s="1"/>
      <c r="F1202" s="1"/>
      <c r="G1202" s="1"/>
      <c r="H1202" s="1"/>
      <c r="I1202" s="1"/>
      <c r="J1202" s="1"/>
    </row>
    <row r="1203" spans="1:10" x14ac:dyDescent="0.3">
      <c r="A1203" s="1"/>
      <c r="B1203" s="33"/>
      <c r="C1203" s="1"/>
      <c r="D1203" s="1"/>
      <c r="E1203" s="1"/>
      <c r="F1203" s="1"/>
      <c r="G1203" s="1"/>
      <c r="H1203" s="1"/>
      <c r="I1203" s="1"/>
      <c r="J1203" s="1"/>
    </row>
    <row r="1204" spans="1:10" x14ac:dyDescent="0.3">
      <c r="A1204" s="1"/>
      <c r="B1204" s="33"/>
      <c r="C1204" s="1"/>
      <c r="D1204" s="1"/>
      <c r="E1204" s="1"/>
      <c r="F1204" s="1"/>
      <c r="G1204" s="1"/>
      <c r="H1204" s="1"/>
      <c r="I1204" s="1"/>
      <c r="J1204" s="1"/>
    </row>
    <row r="1205" spans="1:10" x14ac:dyDescent="0.3">
      <c r="A1205" s="1"/>
      <c r="B1205" s="33"/>
      <c r="C1205" s="1"/>
      <c r="D1205" s="1"/>
      <c r="E1205" s="1"/>
      <c r="F1205" s="1"/>
      <c r="G1205" s="1"/>
      <c r="H1205" s="1"/>
      <c r="I1205" s="1"/>
      <c r="J1205" s="1"/>
    </row>
    <row r="1206" spans="1:10" x14ac:dyDescent="0.3">
      <c r="A1206" s="1"/>
      <c r="B1206" s="33"/>
      <c r="C1206" s="1"/>
      <c r="D1206" s="1"/>
      <c r="E1206" s="1"/>
      <c r="F1206" s="1"/>
      <c r="G1206" s="1"/>
      <c r="H1206" s="1"/>
      <c r="I1206" s="1"/>
      <c r="J1206" s="1"/>
    </row>
    <row r="1207" spans="1:10" x14ac:dyDescent="0.3">
      <c r="A1207" s="1"/>
      <c r="B1207" s="33"/>
      <c r="C1207" s="1"/>
      <c r="D1207" s="1"/>
      <c r="E1207" s="1"/>
      <c r="F1207" s="1"/>
      <c r="G1207" s="1"/>
      <c r="H1207" s="1"/>
      <c r="I1207" s="1"/>
      <c r="J1207" s="1"/>
    </row>
    <row r="1208" spans="1:10" x14ac:dyDescent="0.3">
      <c r="A1208" s="1"/>
      <c r="B1208" s="33"/>
      <c r="C1208" s="1"/>
      <c r="D1208" s="1"/>
      <c r="E1208" s="1"/>
      <c r="F1208" s="1"/>
      <c r="G1208" s="1"/>
      <c r="H1208" s="1"/>
      <c r="I1208" s="1"/>
      <c r="J1208" s="1"/>
    </row>
    <row r="1209" spans="1:10" x14ac:dyDescent="0.3">
      <c r="A1209" s="1"/>
      <c r="B1209" s="33"/>
      <c r="C1209" s="1"/>
      <c r="D1209" s="1"/>
      <c r="E1209" s="1"/>
      <c r="F1209" s="1"/>
      <c r="G1209" s="1"/>
      <c r="H1209" s="1"/>
      <c r="I1209" s="1"/>
      <c r="J1209" s="1"/>
    </row>
    <row r="1210" spans="1:10" x14ac:dyDescent="0.3">
      <c r="A1210" s="1"/>
      <c r="B1210" s="33"/>
      <c r="C1210" s="1"/>
      <c r="D1210" s="1"/>
      <c r="E1210" s="1"/>
      <c r="F1210" s="1"/>
      <c r="G1210" s="1"/>
      <c r="H1210" s="1"/>
      <c r="I1210" s="1"/>
      <c r="J1210" s="1"/>
    </row>
    <row r="1211" spans="1:10" x14ac:dyDescent="0.3">
      <c r="A1211" s="1"/>
      <c r="B1211" s="33"/>
      <c r="C1211" s="1"/>
      <c r="D1211" s="1"/>
      <c r="E1211" s="1"/>
      <c r="F1211" s="1"/>
      <c r="G1211" s="1"/>
      <c r="H1211" s="1"/>
      <c r="I1211" s="1"/>
      <c r="J1211" s="1"/>
    </row>
    <row r="1212" spans="1:10" x14ac:dyDescent="0.3">
      <c r="A1212" s="1"/>
      <c r="B1212" s="33"/>
      <c r="C1212" s="1"/>
      <c r="D1212" s="1"/>
      <c r="E1212" s="1"/>
      <c r="F1212" s="1"/>
      <c r="G1212" s="1"/>
      <c r="H1212" s="1"/>
      <c r="I1212" s="1"/>
      <c r="J1212" s="1"/>
    </row>
    <row r="1213" spans="1:10" x14ac:dyDescent="0.3">
      <c r="A1213" s="1"/>
      <c r="B1213" s="33"/>
      <c r="C1213" s="1"/>
      <c r="D1213" s="1"/>
      <c r="E1213" s="1"/>
      <c r="F1213" s="1"/>
      <c r="G1213" s="1"/>
      <c r="H1213" s="1"/>
      <c r="I1213" s="1"/>
      <c r="J1213" s="1"/>
    </row>
    <row r="1214" spans="1:10" x14ac:dyDescent="0.3">
      <c r="A1214" s="1"/>
      <c r="B1214" s="33"/>
      <c r="C1214" s="1"/>
      <c r="D1214" s="1"/>
      <c r="E1214" s="1"/>
      <c r="F1214" s="1"/>
      <c r="G1214" s="1"/>
      <c r="H1214" s="1"/>
      <c r="I1214" s="1"/>
      <c r="J1214" s="1"/>
    </row>
    <row r="1215" spans="1:10" x14ac:dyDescent="0.3">
      <c r="A1215" s="1"/>
      <c r="B1215" s="33"/>
      <c r="C1215" s="1"/>
      <c r="D1215" s="1"/>
      <c r="E1215" s="1"/>
      <c r="F1215" s="1"/>
      <c r="G1215" s="1"/>
      <c r="H1215" s="1"/>
      <c r="I1215" s="1"/>
      <c r="J1215" s="1"/>
    </row>
    <row r="1216" spans="1:10" x14ac:dyDescent="0.3">
      <c r="A1216" s="1"/>
      <c r="B1216" s="33"/>
      <c r="C1216" s="1"/>
      <c r="D1216" s="1"/>
      <c r="E1216" s="1"/>
      <c r="F1216" s="1"/>
      <c r="G1216" s="1"/>
      <c r="H1216" s="1"/>
      <c r="I1216" s="1"/>
      <c r="J1216" s="1"/>
    </row>
    <row r="1217" spans="1:10" x14ac:dyDescent="0.3">
      <c r="A1217" s="1"/>
      <c r="B1217" s="33"/>
      <c r="C1217" s="1"/>
      <c r="D1217" s="1"/>
      <c r="E1217" s="1"/>
      <c r="F1217" s="1"/>
      <c r="G1217" s="1"/>
      <c r="H1217" s="1"/>
      <c r="I1217" s="1"/>
      <c r="J1217" s="1"/>
    </row>
    <row r="1218" spans="1:10" x14ac:dyDescent="0.3">
      <c r="A1218" s="1"/>
      <c r="B1218" s="33"/>
      <c r="C1218" s="1"/>
      <c r="D1218" s="1"/>
      <c r="E1218" s="1"/>
      <c r="F1218" s="1"/>
      <c r="G1218" s="1"/>
      <c r="H1218" s="1"/>
      <c r="I1218" s="1"/>
      <c r="J1218" s="1"/>
    </row>
    <row r="1219" spans="1:10" x14ac:dyDescent="0.3">
      <c r="A1219" s="1"/>
      <c r="B1219" s="33"/>
      <c r="C1219" s="1"/>
      <c r="D1219" s="1"/>
      <c r="E1219" s="1"/>
      <c r="F1219" s="1"/>
      <c r="G1219" s="1"/>
      <c r="H1219" s="1"/>
      <c r="I1219" s="1"/>
      <c r="J1219" s="1"/>
    </row>
    <row r="1220" spans="1:10" x14ac:dyDescent="0.3">
      <c r="A1220" s="1"/>
      <c r="B1220" s="33"/>
      <c r="C1220" s="1"/>
      <c r="D1220" s="1"/>
      <c r="E1220" s="1"/>
      <c r="F1220" s="1"/>
      <c r="G1220" s="1"/>
      <c r="H1220" s="1"/>
      <c r="I1220" s="1"/>
      <c r="J1220" s="1"/>
    </row>
    <row r="1221" spans="1:10" x14ac:dyDescent="0.3">
      <c r="A1221" s="1"/>
      <c r="B1221" s="33"/>
      <c r="C1221" s="1"/>
      <c r="D1221" s="1"/>
      <c r="E1221" s="1"/>
      <c r="F1221" s="1"/>
      <c r="G1221" s="1"/>
      <c r="H1221" s="1"/>
      <c r="I1221" s="1"/>
      <c r="J1221" s="1"/>
    </row>
    <row r="1222" spans="1:10" x14ac:dyDescent="0.3">
      <c r="A1222" s="1"/>
      <c r="B1222" s="33"/>
      <c r="C1222" s="1"/>
      <c r="D1222" s="1"/>
      <c r="E1222" s="1"/>
      <c r="F1222" s="1"/>
      <c r="G1222" s="1"/>
      <c r="H1222" s="1"/>
      <c r="I1222" s="1"/>
      <c r="J1222" s="1"/>
    </row>
    <row r="1223" spans="1:10" x14ac:dyDescent="0.3">
      <c r="A1223" s="1"/>
      <c r="B1223" s="33"/>
      <c r="C1223" s="1"/>
      <c r="D1223" s="1"/>
      <c r="E1223" s="1"/>
      <c r="F1223" s="1"/>
      <c r="G1223" s="1"/>
      <c r="H1223" s="1"/>
      <c r="I1223" s="1"/>
      <c r="J1223" s="1"/>
    </row>
    <row r="1224" spans="1:10" x14ac:dyDescent="0.3">
      <c r="A1224" s="1"/>
      <c r="B1224" s="33"/>
      <c r="C1224" s="1"/>
      <c r="D1224" s="1"/>
      <c r="E1224" s="1"/>
      <c r="F1224" s="1"/>
      <c r="G1224" s="1"/>
      <c r="H1224" s="1"/>
      <c r="I1224" s="1"/>
      <c r="J1224" s="1"/>
    </row>
    <row r="1225" spans="1:10" x14ac:dyDescent="0.3">
      <c r="A1225" s="1"/>
      <c r="B1225" s="33"/>
      <c r="C1225" s="1"/>
      <c r="D1225" s="1"/>
      <c r="E1225" s="1"/>
      <c r="F1225" s="1"/>
      <c r="G1225" s="1"/>
      <c r="H1225" s="1"/>
      <c r="I1225" s="1"/>
      <c r="J1225" s="1"/>
    </row>
    <row r="1226" spans="1:10" x14ac:dyDescent="0.3">
      <c r="A1226" s="1"/>
      <c r="B1226" s="33"/>
      <c r="C1226" s="1"/>
      <c r="D1226" s="1"/>
      <c r="E1226" s="1"/>
      <c r="F1226" s="1"/>
      <c r="G1226" s="1"/>
      <c r="H1226" s="1"/>
      <c r="I1226" s="1"/>
      <c r="J1226" s="1"/>
    </row>
    <row r="1227" spans="1:10" x14ac:dyDescent="0.3">
      <c r="A1227" s="1"/>
      <c r="B1227" s="33"/>
      <c r="C1227" s="1"/>
      <c r="D1227" s="1"/>
      <c r="E1227" s="1"/>
      <c r="F1227" s="1"/>
      <c r="G1227" s="1"/>
      <c r="H1227" s="1"/>
      <c r="I1227" s="1"/>
      <c r="J1227" s="1"/>
    </row>
    <row r="1228" spans="1:10" x14ac:dyDescent="0.3">
      <c r="A1228" s="1"/>
      <c r="B1228" s="33"/>
      <c r="C1228" s="1"/>
      <c r="D1228" s="1"/>
      <c r="E1228" s="1"/>
      <c r="F1228" s="1"/>
      <c r="G1228" s="1"/>
      <c r="H1228" s="1"/>
      <c r="I1228" s="1"/>
      <c r="J1228" s="1"/>
    </row>
    <row r="1229" spans="1:10" x14ac:dyDescent="0.3">
      <c r="A1229" s="1"/>
      <c r="B1229" s="33"/>
      <c r="C1229" s="1"/>
      <c r="D1229" s="1"/>
      <c r="E1229" s="1"/>
      <c r="F1229" s="1"/>
      <c r="G1229" s="1"/>
      <c r="H1229" s="1"/>
      <c r="I1229" s="1"/>
      <c r="J1229" s="1"/>
    </row>
    <row r="1230" spans="1:10" x14ac:dyDescent="0.3">
      <c r="A1230" s="1"/>
      <c r="B1230" s="33"/>
      <c r="C1230" s="1"/>
      <c r="D1230" s="1"/>
      <c r="E1230" s="1"/>
      <c r="F1230" s="1"/>
      <c r="G1230" s="1"/>
      <c r="H1230" s="1"/>
      <c r="I1230" s="1"/>
      <c r="J1230" s="1"/>
    </row>
    <row r="1231" spans="1:10" x14ac:dyDescent="0.3">
      <c r="A1231" s="1"/>
      <c r="B1231" s="33"/>
      <c r="C1231" s="1"/>
      <c r="D1231" s="1"/>
      <c r="E1231" s="1"/>
      <c r="F1231" s="1"/>
      <c r="G1231" s="1"/>
      <c r="H1231" s="1"/>
      <c r="I1231" s="1"/>
      <c r="J1231" s="1"/>
    </row>
    <row r="1232" spans="1:10" x14ac:dyDescent="0.3">
      <c r="A1232" s="1"/>
      <c r="B1232" s="33"/>
      <c r="C1232" s="1"/>
      <c r="D1232" s="1"/>
      <c r="E1232" s="1"/>
      <c r="F1232" s="1"/>
      <c r="G1232" s="1"/>
      <c r="H1232" s="1"/>
      <c r="I1232" s="1"/>
      <c r="J1232" s="1"/>
    </row>
    <row r="1233" spans="1:10" x14ac:dyDescent="0.3">
      <c r="A1233" s="1"/>
      <c r="B1233" s="33"/>
      <c r="C1233" s="1"/>
      <c r="D1233" s="1"/>
      <c r="E1233" s="1"/>
      <c r="F1233" s="1"/>
      <c r="G1233" s="1"/>
      <c r="H1233" s="1"/>
      <c r="I1233" s="1"/>
      <c r="J1233" s="1"/>
    </row>
    <row r="1234" spans="1:10" x14ac:dyDescent="0.3">
      <c r="A1234" s="1"/>
      <c r="B1234" s="33"/>
      <c r="C1234" s="1"/>
      <c r="D1234" s="1"/>
      <c r="E1234" s="1"/>
      <c r="F1234" s="1"/>
      <c r="G1234" s="1"/>
      <c r="H1234" s="1"/>
      <c r="I1234" s="1"/>
      <c r="J1234" s="1"/>
    </row>
    <row r="1235" spans="1:10" x14ac:dyDescent="0.3">
      <c r="A1235" s="1"/>
      <c r="B1235" s="33"/>
      <c r="C1235" s="1"/>
      <c r="D1235" s="1"/>
      <c r="E1235" s="1"/>
      <c r="F1235" s="1"/>
      <c r="G1235" s="1"/>
      <c r="H1235" s="1"/>
      <c r="I1235" s="1"/>
      <c r="J1235" s="1"/>
    </row>
    <row r="1236" spans="1:10" x14ac:dyDescent="0.3">
      <c r="A1236" s="1"/>
      <c r="B1236" s="33"/>
      <c r="C1236" s="1"/>
      <c r="D1236" s="1"/>
      <c r="E1236" s="1"/>
      <c r="F1236" s="1"/>
      <c r="G1236" s="1"/>
      <c r="H1236" s="1"/>
      <c r="I1236" s="1"/>
      <c r="J1236" s="1"/>
    </row>
    <row r="1237" spans="1:10" x14ac:dyDescent="0.3">
      <c r="A1237" s="1"/>
      <c r="B1237" s="33"/>
      <c r="C1237" s="1"/>
      <c r="D1237" s="1"/>
      <c r="E1237" s="1"/>
      <c r="F1237" s="1"/>
      <c r="G1237" s="1"/>
      <c r="H1237" s="1"/>
      <c r="I1237" s="1"/>
      <c r="J1237" s="1"/>
    </row>
    <row r="1238" spans="1:10" x14ac:dyDescent="0.3">
      <c r="A1238" s="1"/>
      <c r="B1238" s="33"/>
      <c r="C1238" s="1"/>
      <c r="D1238" s="1"/>
      <c r="E1238" s="1"/>
      <c r="F1238" s="1"/>
      <c r="G1238" s="1"/>
      <c r="H1238" s="1"/>
      <c r="I1238" s="1"/>
      <c r="J1238" s="1"/>
    </row>
    <row r="1239" spans="1:10" x14ac:dyDescent="0.3">
      <c r="A1239" s="1"/>
      <c r="B1239" s="33"/>
      <c r="C1239" s="1"/>
      <c r="D1239" s="1"/>
      <c r="E1239" s="1"/>
      <c r="F1239" s="1"/>
      <c r="G1239" s="1"/>
      <c r="H1239" s="1"/>
      <c r="I1239" s="1"/>
      <c r="J1239" s="1"/>
    </row>
    <row r="1240" spans="1:10" x14ac:dyDescent="0.3">
      <c r="A1240" s="1"/>
      <c r="B1240" s="33"/>
      <c r="C1240" s="1"/>
      <c r="D1240" s="1"/>
      <c r="E1240" s="1"/>
      <c r="F1240" s="1"/>
      <c r="G1240" s="1"/>
      <c r="H1240" s="1"/>
      <c r="I1240" s="1"/>
      <c r="J1240" s="1"/>
    </row>
    <row r="1241" spans="1:10" x14ac:dyDescent="0.3">
      <c r="A1241" s="1"/>
      <c r="B1241" s="33"/>
      <c r="C1241" s="1"/>
      <c r="D1241" s="1"/>
      <c r="E1241" s="1"/>
      <c r="F1241" s="1"/>
      <c r="G1241" s="1"/>
      <c r="H1241" s="1"/>
      <c r="I1241" s="1"/>
      <c r="J1241" s="1"/>
    </row>
    <row r="1242" spans="1:10" x14ac:dyDescent="0.3">
      <c r="A1242" s="1"/>
      <c r="B1242" s="33"/>
      <c r="C1242" s="1"/>
      <c r="D1242" s="1"/>
      <c r="E1242" s="1"/>
      <c r="F1242" s="1"/>
      <c r="G1242" s="1"/>
      <c r="H1242" s="1"/>
      <c r="I1242" s="1"/>
      <c r="J1242" s="1"/>
    </row>
    <row r="1243" spans="1:10" x14ac:dyDescent="0.3">
      <c r="A1243" s="1"/>
      <c r="B1243" s="33"/>
      <c r="C1243" s="1"/>
      <c r="D1243" s="1"/>
      <c r="E1243" s="1"/>
      <c r="F1243" s="1"/>
      <c r="G1243" s="1"/>
      <c r="H1243" s="1"/>
      <c r="I1243" s="1"/>
      <c r="J1243" s="1"/>
    </row>
    <row r="1244" spans="1:10" x14ac:dyDescent="0.3">
      <c r="A1244" s="1"/>
      <c r="B1244" s="33"/>
      <c r="C1244" s="1"/>
      <c r="D1244" s="1"/>
      <c r="E1244" s="1"/>
      <c r="F1244" s="1"/>
      <c r="G1244" s="1"/>
      <c r="H1244" s="1"/>
      <c r="I1244" s="1"/>
      <c r="J1244" s="1"/>
    </row>
    <row r="1245" spans="1:10" x14ac:dyDescent="0.3">
      <c r="A1245" s="1"/>
      <c r="B1245" s="33"/>
      <c r="C1245" s="1"/>
      <c r="D1245" s="1"/>
      <c r="E1245" s="1"/>
      <c r="F1245" s="1"/>
      <c r="G1245" s="1"/>
      <c r="H1245" s="1"/>
      <c r="I1245" s="1"/>
      <c r="J1245" s="1"/>
    </row>
    <row r="1246" spans="1:10" x14ac:dyDescent="0.3">
      <c r="A1246" s="1"/>
      <c r="B1246" s="33"/>
      <c r="C1246" s="1"/>
      <c r="D1246" s="1"/>
      <c r="E1246" s="1"/>
      <c r="F1246" s="1"/>
      <c r="G1246" s="1"/>
      <c r="H1246" s="1"/>
      <c r="I1246" s="1"/>
      <c r="J1246" s="1"/>
    </row>
    <row r="1247" spans="1:10" x14ac:dyDescent="0.3">
      <c r="A1247" s="1"/>
      <c r="B1247" s="33"/>
      <c r="C1247" s="1"/>
      <c r="D1247" s="1"/>
      <c r="E1247" s="1"/>
      <c r="F1247" s="1"/>
      <c r="G1247" s="1"/>
      <c r="H1247" s="1"/>
      <c r="I1247" s="1"/>
      <c r="J1247" s="1"/>
    </row>
    <row r="1248" spans="1:10" x14ac:dyDescent="0.3">
      <c r="A1248" s="1"/>
      <c r="B1248" s="33"/>
      <c r="C1248" s="1"/>
      <c r="D1248" s="1"/>
      <c r="E1248" s="1"/>
      <c r="F1248" s="1"/>
      <c r="G1248" s="1"/>
      <c r="H1248" s="1"/>
      <c r="I1248" s="1"/>
      <c r="J1248" s="1"/>
    </row>
    <row r="1249" spans="1:10" x14ac:dyDescent="0.3">
      <c r="A1249" s="1"/>
      <c r="B1249" s="33"/>
      <c r="C1249" s="1"/>
      <c r="D1249" s="1"/>
      <c r="E1249" s="1"/>
      <c r="F1249" s="1"/>
      <c r="G1249" s="1"/>
      <c r="H1249" s="1"/>
      <c r="I1249" s="1"/>
      <c r="J1249" s="1"/>
    </row>
    <row r="1250" spans="1:10" x14ac:dyDescent="0.3">
      <c r="A1250" s="1"/>
      <c r="B1250" s="33"/>
      <c r="C1250" s="1"/>
      <c r="D1250" s="1"/>
      <c r="E1250" s="1"/>
      <c r="F1250" s="1"/>
      <c r="G1250" s="1"/>
      <c r="H1250" s="1"/>
      <c r="I1250" s="1"/>
      <c r="J1250" s="1"/>
    </row>
    <row r="1251" spans="1:10" x14ac:dyDescent="0.3">
      <c r="A1251" s="1"/>
      <c r="B1251" s="33"/>
      <c r="C1251" s="1"/>
      <c r="D1251" s="1"/>
      <c r="E1251" s="1"/>
      <c r="F1251" s="1"/>
      <c r="G1251" s="1"/>
      <c r="H1251" s="1"/>
      <c r="I1251" s="1"/>
      <c r="J1251" s="1"/>
    </row>
    <row r="1252" spans="1:10" x14ac:dyDescent="0.3">
      <c r="A1252" s="1"/>
      <c r="B1252" s="33"/>
      <c r="C1252" s="1"/>
      <c r="D1252" s="1"/>
      <c r="E1252" s="1"/>
      <c r="F1252" s="1"/>
      <c r="G1252" s="1"/>
      <c r="H1252" s="1"/>
      <c r="I1252" s="1"/>
      <c r="J1252" s="1"/>
    </row>
    <row r="1253" spans="1:10" x14ac:dyDescent="0.3">
      <c r="A1253" s="1"/>
      <c r="B1253" s="33"/>
      <c r="C1253" s="1"/>
      <c r="D1253" s="1"/>
      <c r="E1253" s="1"/>
      <c r="F1253" s="1"/>
      <c r="G1253" s="1"/>
      <c r="H1253" s="1"/>
      <c r="I1253" s="1"/>
      <c r="J1253" s="1"/>
    </row>
    <row r="1254" spans="1:10" x14ac:dyDescent="0.3">
      <c r="A1254" s="1"/>
      <c r="B1254" s="33"/>
      <c r="C1254" s="1"/>
      <c r="D1254" s="1"/>
      <c r="E1254" s="1"/>
      <c r="F1254" s="1"/>
      <c r="G1254" s="1"/>
      <c r="H1254" s="1"/>
      <c r="I1254" s="1"/>
      <c r="J1254" s="1"/>
    </row>
    <row r="1255" spans="1:10" x14ac:dyDescent="0.3">
      <c r="A1255" s="1"/>
      <c r="B1255" s="33"/>
      <c r="C1255" s="1"/>
      <c r="D1255" s="1"/>
      <c r="E1255" s="1"/>
      <c r="F1255" s="1"/>
      <c r="G1255" s="1"/>
      <c r="H1255" s="1"/>
      <c r="I1255" s="1"/>
      <c r="J1255" s="1"/>
    </row>
    <row r="1256" spans="1:10" x14ac:dyDescent="0.3">
      <c r="A1256" s="1"/>
      <c r="B1256" s="33"/>
      <c r="C1256" s="1"/>
      <c r="D1256" s="1"/>
      <c r="E1256" s="1"/>
      <c r="F1256" s="1"/>
      <c r="G1256" s="1"/>
      <c r="H1256" s="1"/>
      <c r="I1256" s="1"/>
      <c r="J1256" s="1"/>
    </row>
    <row r="1257" spans="1:10" x14ac:dyDescent="0.3">
      <c r="A1257" s="1"/>
      <c r="B1257" s="33"/>
      <c r="C1257" s="1"/>
      <c r="D1257" s="1"/>
      <c r="E1257" s="1"/>
      <c r="F1257" s="1"/>
      <c r="G1257" s="1"/>
      <c r="H1257" s="1"/>
      <c r="I1257" s="1"/>
      <c r="J1257" s="1"/>
    </row>
    <row r="1258" spans="1:10" x14ac:dyDescent="0.3">
      <c r="A1258" s="1"/>
      <c r="B1258" s="33"/>
      <c r="C1258" s="1"/>
      <c r="D1258" s="1"/>
      <c r="E1258" s="1"/>
      <c r="F1258" s="1"/>
      <c r="G1258" s="1"/>
      <c r="H1258" s="1"/>
      <c r="I1258" s="1"/>
      <c r="J1258" s="1"/>
    </row>
    <row r="1259" spans="1:10" x14ac:dyDescent="0.3">
      <c r="A1259" s="1"/>
      <c r="B1259" s="33"/>
      <c r="C1259" s="1"/>
      <c r="D1259" s="1"/>
      <c r="E1259" s="1"/>
      <c r="F1259" s="1"/>
      <c r="G1259" s="1"/>
      <c r="H1259" s="1"/>
      <c r="I1259" s="1"/>
      <c r="J1259" s="1"/>
    </row>
    <row r="1260" spans="1:10" x14ac:dyDescent="0.3">
      <c r="A1260" s="1"/>
      <c r="B1260" s="33"/>
      <c r="C1260" s="1"/>
      <c r="D1260" s="1"/>
      <c r="E1260" s="1"/>
      <c r="F1260" s="1"/>
      <c r="G1260" s="1"/>
      <c r="H1260" s="1"/>
      <c r="I1260" s="1"/>
      <c r="J1260" s="1"/>
    </row>
    <row r="1261" spans="1:10" x14ac:dyDescent="0.3">
      <c r="A1261" s="1"/>
      <c r="B1261" s="33"/>
      <c r="C1261" s="1"/>
      <c r="D1261" s="1"/>
      <c r="E1261" s="1"/>
      <c r="F1261" s="1"/>
      <c r="G1261" s="1"/>
      <c r="H1261" s="1"/>
      <c r="I1261" s="1"/>
      <c r="J1261" s="1"/>
    </row>
    <row r="1262" spans="1:10" x14ac:dyDescent="0.3">
      <c r="A1262" s="1"/>
      <c r="B1262" s="33"/>
      <c r="C1262" s="1"/>
      <c r="D1262" s="1"/>
      <c r="E1262" s="1"/>
      <c r="F1262" s="1"/>
      <c r="G1262" s="1"/>
      <c r="H1262" s="1"/>
      <c r="I1262" s="1"/>
      <c r="J1262" s="1"/>
    </row>
    <row r="1263" spans="1:10" x14ac:dyDescent="0.3">
      <c r="A1263" s="1"/>
      <c r="B1263" s="33"/>
      <c r="C1263" s="1"/>
      <c r="D1263" s="1"/>
      <c r="E1263" s="1"/>
      <c r="F1263" s="1"/>
      <c r="G1263" s="1"/>
      <c r="H1263" s="1"/>
      <c r="I1263" s="1"/>
      <c r="J1263" s="1"/>
    </row>
    <row r="1264" spans="1:10" x14ac:dyDescent="0.3">
      <c r="A1264" s="1"/>
      <c r="B1264" s="33"/>
      <c r="C1264" s="1"/>
      <c r="D1264" s="1"/>
      <c r="E1264" s="1"/>
      <c r="F1264" s="1"/>
      <c r="G1264" s="1"/>
      <c r="H1264" s="1"/>
      <c r="I1264" s="1"/>
      <c r="J1264" s="1"/>
    </row>
    <row r="1265" spans="1:10" x14ac:dyDescent="0.3">
      <c r="A1265" s="1"/>
      <c r="B1265" s="33"/>
      <c r="C1265" s="1"/>
      <c r="D1265" s="1"/>
      <c r="E1265" s="1"/>
      <c r="F1265" s="1"/>
      <c r="G1265" s="1"/>
      <c r="H1265" s="1"/>
      <c r="I1265" s="1"/>
      <c r="J1265" s="1"/>
    </row>
    <row r="1266" spans="1:10" x14ac:dyDescent="0.3">
      <c r="A1266" s="1"/>
      <c r="B1266" s="33"/>
      <c r="C1266" s="1"/>
      <c r="D1266" s="1"/>
      <c r="E1266" s="1"/>
      <c r="F1266" s="1"/>
      <c r="G1266" s="1"/>
      <c r="H1266" s="1"/>
      <c r="I1266" s="1"/>
      <c r="J1266" s="1"/>
    </row>
    <row r="1267" spans="1:10" x14ac:dyDescent="0.3">
      <c r="A1267" s="1"/>
      <c r="B1267" s="33"/>
      <c r="C1267" s="1"/>
      <c r="D1267" s="1"/>
      <c r="E1267" s="1"/>
      <c r="F1267" s="1"/>
      <c r="G1267" s="1"/>
      <c r="H1267" s="1"/>
      <c r="I1267" s="1"/>
      <c r="J1267" s="1"/>
    </row>
    <row r="1268" spans="1:10" x14ac:dyDescent="0.3">
      <c r="A1268" s="1"/>
      <c r="B1268" s="33"/>
      <c r="C1268" s="1"/>
      <c r="D1268" s="1"/>
      <c r="E1268" s="1"/>
      <c r="F1268" s="1"/>
      <c r="G1268" s="1"/>
      <c r="H1268" s="1"/>
      <c r="I1268" s="1"/>
      <c r="J1268" s="1"/>
    </row>
    <row r="1269" spans="1:10" x14ac:dyDescent="0.3">
      <c r="A1269" s="1"/>
      <c r="B1269" s="33"/>
      <c r="C1269" s="1"/>
      <c r="D1269" s="1"/>
      <c r="E1269" s="1"/>
      <c r="F1269" s="1"/>
      <c r="G1269" s="1"/>
      <c r="H1269" s="1"/>
      <c r="I1269" s="1"/>
      <c r="J1269" s="1"/>
    </row>
    <row r="1270" spans="1:10" x14ac:dyDescent="0.3">
      <c r="A1270" s="1"/>
      <c r="B1270" s="33"/>
      <c r="C1270" s="1"/>
      <c r="D1270" s="1"/>
      <c r="E1270" s="1"/>
      <c r="F1270" s="1"/>
      <c r="G1270" s="1"/>
      <c r="H1270" s="1"/>
      <c r="I1270" s="1"/>
      <c r="J1270" s="1"/>
    </row>
    <row r="1271" spans="1:10" x14ac:dyDescent="0.3">
      <c r="A1271" s="1"/>
      <c r="B1271" s="33"/>
      <c r="C1271" s="1"/>
      <c r="D1271" s="1"/>
      <c r="E1271" s="1"/>
      <c r="F1271" s="1"/>
      <c r="G1271" s="1"/>
      <c r="H1271" s="1"/>
      <c r="I1271" s="1"/>
      <c r="J1271" s="1"/>
    </row>
    <row r="1272" spans="1:10" x14ac:dyDescent="0.3">
      <c r="A1272" s="1"/>
      <c r="B1272" s="33"/>
      <c r="C1272" s="1"/>
      <c r="D1272" s="1"/>
      <c r="E1272" s="1"/>
      <c r="F1272" s="1"/>
      <c r="G1272" s="1"/>
      <c r="H1272" s="1"/>
      <c r="I1272" s="1"/>
      <c r="J1272" s="1"/>
    </row>
    <row r="1273" spans="1:10" x14ac:dyDescent="0.3">
      <c r="A1273" s="1"/>
      <c r="B1273" s="33"/>
      <c r="C1273" s="1"/>
      <c r="D1273" s="1"/>
      <c r="E1273" s="1"/>
      <c r="F1273" s="1"/>
      <c r="G1273" s="1"/>
      <c r="H1273" s="1"/>
      <c r="I1273" s="1"/>
      <c r="J1273" s="1"/>
    </row>
    <row r="1274" spans="1:10" x14ac:dyDescent="0.3">
      <c r="A1274" s="1"/>
      <c r="B1274" s="33"/>
      <c r="C1274" s="1"/>
      <c r="D1274" s="1"/>
      <c r="E1274" s="1"/>
      <c r="F1274" s="1"/>
      <c r="G1274" s="1"/>
      <c r="H1274" s="1"/>
      <c r="I1274" s="1"/>
      <c r="J1274" s="1"/>
    </row>
    <row r="1275" spans="1:10" x14ac:dyDescent="0.3">
      <c r="A1275" s="1"/>
      <c r="B1275" s="33"/>
      <c r="C1275" s="1"/>
      <c r="D1275" s="1"/>
      <c r="E1275" s="1"/>
      <c r="F1275" s="1"/>
      <c r="G1275" s="1"/>
      <c r="H1275" s="1"/>
      <c r="I1275" s="1"/>
      <c r="J1275" s="1"/>
    </row>
    <row r="1276" spans="1:10" x14ac:dyDescent="0.3">
      <c r="A1276" s="1"/>
      <c r="B1276" s="33"/>
      <c r="C1276" s="1"/>
      <c r="D1276" s="1"/>
      <c r="E1276" s="1"/>
      <c r="F1276" s="1"/>
      <c r="G1276" s="1"/>
      <c r="H1276" s="1"/>
      <c r="I1276" s="1"/>
      <c r="J1276" s="1"/>
    </row>
    <row r="1277" spans="1:10" x14ac:dyDescent="0.3">
      <c r="A1277" s="1"/>
      <c r="B1277" s="33"/>
      <c r="C1277" s="1"/>
      <c r="D1277" s="1"/>
      <c r="E1277" s="1"/>
      <c r="F1277" s="1"/>
      <c r="G1277" s="1"/>
      <c r="H1277" s="1"/>
      <c r="I1277" s="1"/>
      <c r="J1277" s="1"/>
    </row>
    <row r="1278" spans="1:10" x14ac:dyDescent="0.3">
      <c r="A1278" s="1"/>
      <c r="B1278" s="33"/>
      <c r="C1278" s="1"/>
      <c r="D1278" s="1"/>
      <c r="E1278" s="1"/>
      <c r="F1278" s="1"/>
      <c r="G1278" s="1"/>
      <c r="H1278" s="1"/>
      <c r="I1278" s="1"/>
      <c r="J1278" s="1"/>
    </row>
    <row r="1279" spans="1:10" x14ac:dyDescent="0.3">
      <c r="A1279" s="1"/>
      <c r="B1279" s="33"/>
      <c r="C1279" s="1"/>
      <c r="D1279" s="1"/>
      <c r="E1279" s="1"/>
      <c r="F1279" s="1"/>
      <c r="G1279" s="1"/>
      <c r="H1279" s="1"/>
      <c r="I1279" s="1"/>
      <c r="J1279" s="1"/>
    </row>
    <row r="1280" spans="1:10" x14ac:dyDescent="0.3">
      <c r="A1280" s="1"/>
      <c r="B1280" s="33"/>
      <c r="C1280" s="1"/>
      <c r="D1280" s="1"/>
      <c r="E1280" s="1"/>
      <c r="F1280" s="1"/>
      <c r="G1280" s="1"/>
      <c r="H1280" s="1"/>
      <c r="I1280" s="1"/>
      <c r="J1280" s="1"/>
    </row>
    <row r="1281" spans="1:10" x14ac:dyDescent="0.3">
      <c r="A1281" s="1"/>
      <c r="B1281" s="33"/>
      <c r="C1281" s="1"/>
      <c r="D1281" s="1"/>
      <c r="E1281" s="1"/>
      <c r="F1281" s="1"/>
      <c r="G1281" s="1"/>
      <c r="H1281" s="1"/>
      <c r="I1281" s="1"/>
      <c r="J1281" s="1"/>
    </row>
    <row r="1282" spans="1:10" x14ac:dyDescent="0.3">
      <c r="A1282" s="1"/>
      <c r="B1282" s="33"/>
      <c r="C1282" s="1"/>
      <c r="D1282" s="1"/>
      <c r="E1282" s="1"/>
      <c r="F1282" s="1"/>
      <c r="G1282" s="1"/>
      <c r="H1282" s="1"/>
      <c r="I1282" s="1"/>
      <c r="J1282" s="1"/>
    </row>
    <row r="1283" spans="1:10" x14ac:dyDescent="0.3">
      <c r="A1283" s="1"/>
      <c r="B1283" s="33"/>
      <c r="C1283" s="1"/>
      <c r="D1283" s="1"/>
      <c r="E1283" s="1"/>
      <c r="F1283" s="1"/>
      <c r="G1283" s="1"/>
      <c r="H1283" s="1"/>
      <c r="I1283" s="1"/>
      <c r="J1283" s="1"/>
    </row>
    <row r="1284" spans="1:10" x14ac:dyDescent="0.3">
      <c r="A1284" s="1"/>
      <c r="B1284" s="33"/>
      <c r="C1284" s="1"/>
      <c r="D1284" s="1"/>
      <c r="E1284" s="1"/>
      <c r="F1284" s="1"/>
      <c r="G1284" s="1"/>
      <c r="H1284" s="1"/>
      <c r="I1284" s="1"/>
      <c r="J1284" s="1"/>
    </row>
    <row r="1285" spans="1:10" x14ac:dyDescent="0.3">
      <c r="A1285" s="1"/>
      <c r="B1285" s="33"/>
      <c r="C1285" s="1"/>
      <c r="D1285" s="1"/>
      <c r="E1285" s="1"/>
      <c r="F1285" s="1"/>
      <c r="G1285" s="1"/>
      <c r="H1285" s="1"/>
      <c r="I1285" s="1"/>
      <c r="J1285" s="1"/>
    </row>
    <row r="1286" spans="1:10" x14ac:dyDescent="0.3">
      <c r="A1286" s="1"/>
      <c r="B1286" s="33"/>
      <c r="C1286" s="1"/>
      <c r="D1286" s="1"/>
      <c r="E1286" s="1"/>
      <c r="F1286" s="1"/>
      <c r="G1286" s="1"/>
      <c r="H1286" s="1"/>
      <c r="I1286" s="1"/>
      <c r="J1286" s="1"/>
    </row>
    <row r="1287" spans="1:10" x14ac:dyDescent="0.3">
      <c r="A1287" s="1"/>
      <c r="B1287" s="33"/>
      <c r="C1287" s="1"/>
      <c r="D1287" s="1"/>
      <c r="E1287" s="1"/>
      <c r="F1287" s="1"/>
      <c r="G1287" s="1"/>
      <c r="H1287" s="1"/>
      <c r="I1287" s="1"/>
      <c r="J1287" s="1"/>
    </row>
    <row r="1288" spans="1:10" x14ac:dyDescent="0.3">
      <c r="A1288" s="1"/>
      <c r="B1288" s="33"/>
      <c r="C1288" s="1"/>
      <c r="D1288" s="1"/>
      <c r="E1288" s="1"/>
      <c r="F1288" s="1"/>
      <c r="G1288" s="1"/>
      <c r="H1288" s="1"/>
      <c r="I1288" s="1"/>
      <c r="J1288" s="1"/>
    </row>
    <row r="1289" spans="1:10" x14ac:dyDescent="0.3">
      <c r="A1289" s="1"/>
      <c r="B1289" s="33"/>
      <c r="C1289" s="1"/>
      <c r="D1289" s="1"/>
      <c r="E1289" s="1"/>
      <c r="F1289" s="1"/>
      <c r="G1289" s="1"/>
      <c r="H1289" s="1"/>
      <c r="I1289" s="1"/>
      <c r="J1289" s="1"/>
    </row>
    <row r="1290" spans="1:10" x14ac:dyDescent="0.3">
      <c r="A1290" s="1"/>
      <c r="B1290" s="33"/>
      <c r="C1290" s="1"/>
      <c r="D1290" s="1"/>
      <c r="E1290" s="1"/>
      <c r="F1290" s="1"/>
      <c r="G1290" s="1"/>
      <c r="H1290" s="1"/>
      <c r="I1290" s="1"/>
      <c r="J1290" s="1"/>
    </row>
    <row r="1291" spans="1:10" x14ac:dyDescent="0.3">
      <c r="A1291" s="1"/>
      <c r="B1291" s="33"/>
      <c r="C1291" s="1"/>
      <c r="D1291" s="1"/>
      <c r="E1291" s="1"/>
      <c r="F1291" s="1"/>
      <c r="G1291" s="1"/>
      <c r="H1291" s="1"/>
      <c r="I1291" s="1"/>
      <c r="J1291" s="1"/>
    </row>
    <row r="1292" spans="1:10" x14ac:dyDescent="0.3">
      <c r="A1292" s="1"/>
      <c r="B1292" s="33"/>
      <c r="C1292" s="1"/>
      <c r="D1292" s="1"/>
      <c r="E1292" s="1"/>
      <c r="F1292" s="1"/>
      <c r="G1292" s="1"/>
      <c r="H1292" s="1"/>
      <c r="I1292" s="1"/>
      <c r="J1292" s="1"/>
    </row>
    <row r="1293" spans="1:10" x14ac:dyDescent="0.3">
      <c r="A1293" s="1"/>
      <c r="B1293" s="33"/>
      <c r="C1293" s="1"/>
      <c r="D1293" s="1"/>
      <c r="E1293" s="1"/>
      <c r="F1293" s="1"/>
      <c r="G1293" s="1"/>
      <c r="H1293" s="1"/>
      <c r="I1293" s="1"/>
      <c r="J1293" s="1"/>
    </row>
    <row r="1294" spans="1:10" x14ac:dyDescent="0.3">
      <c r="A1294" s="1"/>
      <c r="B1294" s="33"/>
      <c r="C1294" s="1"/>
      <c r="D1294" s="1"/>
      <c r="E1294" s="1"/>
      <c r="F1294" s="1"/>
      <c r="G1294" s="1"/>
      <c r="H1294" s="1"/>
      <c r="I1294" s="1"/>
      <c r="J1294" s="1"/>
    </row>
    <row r="1295" spans="1:10" x14ac:dyDescent="0.3">
      <c r="A1295" s="1"/>
      <c r="B1295" s="33"/>
      <c r="C1295" s="1"/>
      <c r="D1295" s="1"/>
      <c r="E1295" s="1"/>
      <c r="F1295" s="1"/>
      <c r="G1295" s="1"/>
      <c r="H1295" s="1"/>
      <c r="I1295" s="1"/>
      <c r="J1295" s="1"/>
    </row>
    <row r="1296" spans="1:10" x14ac:dyDescent="0.3">
      <c r="A1296" s="1"/>
      <c r="B1296" s="33"/>
      <c r="C1296" s="1"/>
      <c r="D1296" s="1"/>
      <c r="E1296" s="1"/>
      <c r="F1296" s="1"/>
      <c r="G1296" s="1"/>
      <c r="H1296" s="1"/>
      <c r="I1296" s="1"/>
      <c r="J1296" s="1"/>
    </row>
    <row r="1297" spans="1:10" x14ac:dyDescent="0.3">
      <c r="A1297" s="1"/>
      <c r="B1297" s="33"/>
      <c r="C1297" s="1"/>
      <c r="D1297" s="1"/>
      <c r="E1297" s="1"/>
      <c r="F1297" s="1"/>
      <c r="G1297" s="1"/>
      <c r="H1297" s="1"/>
      <c r="I1297" s="1"/>
      <c r="J1297" s="1"/>
    </row>
    <row r="1298" spans="1:10" x14ac:dyDescent="0.3">
      <c r="A1298" s="1"/>
      <c r="B1298" s="33"/>
      <c r="C1298" s="1"/>
      <c r="D1298" s="1"/>
      <c r="E1298" s="1"/>
      <c r="F1298" s="1"/>
      <c r="G1298" s="1"/>
      <c r="H1298" s="1"/>
      <c r="I1298" s="1"/>
      <c r="J1298" s="1"/>
    </row>
    <row r="1299" spans="1:10" x14ac:dyDescent="0.3">
      <c r="A1299" s="1"/>
      <c r="B1299" s="33"/>
      <c r="C1299" s="1"/>
      <c r="D1299" s="1"/>
      <c r="E1299" s="1"/>
      <c r="F1299" s="1"/>
      <c r="G1299" s="1"/>
      <c r="H1299" s="1"/>
      <c r="I1299" s="1"/>
      <c r="J1299" s="1"/>
    </row>
    <row r="1300" spans="1:10" x14ac:dyDescent="0.3">
      <c r="A1300" s="1"/>
      <c r="B1300" s="33"/>
      <c r="C1300" s="1"/>
      <c r="D1300" s="1"/>
      <c r="E1300" s="1"/>
      <c r="F1300" s="1"/>
      <c r="G1300" s="1"/>
      <c r="H1300" s="1"/>
      <c r="I1300" s="1"/>
      <c r="J1300" s="1"/>
    </row>
    <row r="1301" spans="1:10" x14ac:dyDescent="0.3">
      <c r="A1301" s="1"/>
      <c r="B1301" s="33"/>
      <c r="C1301" s="1"/>
      <c r="D1301" s="1"/>
      <c r="E1301" s="1"/>
      <c r="F1301" s="1"/>
      <c r="G1301" s="1"/>
      <c r="H1301" s="1"/>
      <c r="I1301" s="1"/>
      <c r="J1301" s="1"/>
    </row>
    <row r="1302" spans="1:10" x14ac:dyDescent="0.3">
      <c r="A1302" s="1"/>
      <c r="B1302" s="33"/>
      <c r="C1302" s="1"/>
      <c r="D1302" s="1"/>
      <c r="E1302" s="1"/>
      <c r="F1302" s="1"/>
      <c r="G1302" s="1"/>
      <c r="H1302" s="1"/>
      <c r="I1302" s="1"/>
      <c r="J1302" s="1"/>
    </row>
    <row r="1303" spans="1:10" x14ac:dyDescent="0.3">
      <c r="A1303" s="1"/>
      <c r="B1303" s="33"/>
      <c r="C1303" s="1"/>
      <c r="D1303" s="1"/>
      <c r="E1303" s="1"/>
      <c r="F1303" s="1"/>
      <c r="G1303" s="1"/>
      <c r="H1303" s="1"/>
      <c r="I1303" s="1"/>
      <c r="J1303" s="1"/>
    </row>
    <row r="1304" spans="1:10" x14ac:dyDescent="0.3">
      <c r="A1304" s="1"/>
      <c r="B1304" s="33"/>
      <c r="C1304" s="1"/>
      <c r="D1304" s="1"/>
      <c r="E1304" s="1"/>
      <c r="F1304" s="1"/>
      <c r="G1304" s="1"/>
      <c r="H1304" s="1"/>
      <c r="I1304" s="1"/>
      <c r="J1304" s="1"/>
    </row>
    <row r="1305" spans="1:10" x14ac:dyDescent="0.3">
      <c r="A1305" s="1"/>
      <c r="B1305" s="33"/>
      <c r="C1305" s="1"/>
      <c r="D1305" s="1"/>
      <c r="E1305" s="1"/>
      <c r="F1305" s="1"/>
      <c r="G1305" s="1"/>
      <c r="H1305" s="1"/>
      <c r="I1305" s="1"/>
      <c r="J1305" s="1"/>
    </row>
    <row r="1306" spans="1:10" x14ac:dyDescent="0.3">
      <c r="A1306" s="1"/>
      <c r="B1306" s="33"/>
      <c r="C1306" s="1"/>
      <c r="D1306" s="1"/>
      <c r="E1306" s="1"/>
      <c r="F1306" s="1"/>
      <c r="G1306" s="1"/>
      <c r="H1306" s="1"/>
      <c r="I1306" s="1"/>
      <c r="J1306" s="1"/>
    </row>
    <row r="1307" spans="1:10" x14ac:dyDescent="0.3">
      <c r="A1307" s="1"/>
      <c r="B1307" s="33"/>
      <c r="C1307" s="1"/>
      <c r="D1307" s="1"/>
      <c r="E1307" s="1"/>
      <c r="F1307" s="1"/>
      <c r="G1307" s="1"/>
      <c r="H1307" s="1"/>
      <c r="I1307" s="1"/>
      <c r="J1307" s="1"/>
    </row>
    <row r="1308" spans="1:10" x14ac:dyDescent="0.3">
      <c r="A1308" s="1"/>
      <c r="B1308" s="33"/>
      <c r="C1308" s="1"/>
      <c r="D1308" s="1"/>
      <c r="E1308" s="1"/>
      <c r="F1308" s="1"/>
      <c r="G1308" s="1"/>
      <c r="H1308" s="1"/>
      <c r="I1308" s="1"/>
      <c r="J1308" s="1"/>
    </row>
    <row r="1309" spans="1:10" x14ac:dyDescent="0.3">
      <c r="A1309" s="1"/>
      <c r="B1309" s="33"/>
      <c r="C1309" s="1"/>
      <c r="D1309" s="1"/>
      <c r="E1309" s="1"/>
      <c r="F1309" s="1"/>
      <c r="G1309" s="1"/>
      <c r="H1309" s="1"/>
      <c r="I1309" s="1"/>
      <c r="J1309" s="1"/>
    </row>
    <row r="1310" spans="1:10" x14ac:dyDescent="0.3">
      <c r="A1310" s="1"/>
      <c r="B1310" s="33"/>
      <c r="C1310" s="1"/>
      <c r="D1310" s="1"/>
      <c r="E1310" s="1"/>
      <c r="F1310" s="1"/>
      <c r="G1310" s="1"/>
      <c r="H1310" s="1"/>
      <c r="I1310" s="1"/>
      <c r="J1310" s="1"/>
    </row>
    <row r="1311" spans="1:10" x14ac:dyDescent="0.3">
      <c r="A1311" s="1"/>
      <c r="B1311" s="33"/>
      <c r="C1311" s="1"/>
      <c r="D1311" s="1"/>
      <c r="E1311" s="1"/>
      <c r="F1311" s="1"/>
      <c r="G1311" s="1"/>
      <c r="H1311" s="1"/>
      <c r="I1311" s="1"/>
      <c r="J1311" s="1"/>
    </row>
    <row r="1312" spans="1:10" x14ac:dyDescent="0.3">
      <c r="A1312" s="1"/>
      <c r="B1312" s="33"/>
      <c r="C1312" s="1"/>
      <c r="D1312" s="1"/>
      <c r="E1312" s="1"/>
      <c r="F1312" s="1"/>
      <c r="G1312" s="1"/>
      <c r="H1312" s="1"/>
      <c r="I1312" s="1"/>
      <c r="J1312" s="1"/>
    </row>
    <row r="1313" spans="1:10" x14ac:dyDescent="0.3">
      <c r="A1313" s="1"/>
      <c r="B1313" s="33"/>
      <c r="C1313" s="1"/>
      <c r="D1313" s="1"/>
      <c r="E1313" s="1"/>
      <c r="F1313" s="1"/>
      <c r="G1313" s="1"/>
      <c r="H1313" s="1"/>
      <c r="I1313" s="1"/>
      <c r="J1313" s="1"/>
    </row>
    <row r="1314" spans="1:10" x14ac:dyDescent="0.3">
      <c r="A1314" s="1"/>
      <c r="B1314" s="33"/>
      <c r="C1314" s="1"/>
      <c r="D1314" s="1"/>
      <c r="E1314" s="1"/>
      <c r="F1314" s="1"/>
      <c r="G1314" s="1"/>
      <c r="H1314" s="1"/>
      <c r="I1314" s="1"/>
      <c r="J1314" s="1"/>
    </row>
    <row r="1315" spans="1:10" x14ac:dyDescent="0.3">
      <c r="A1315" s="1"/>
      <c r="B1315" s="33"/>
      <c r="C1315" s="1"/>
      <c r="D1315" s="1"/>
      <c r="E1315" s="1"/>
      <c r="F1315" s="1"/>
      <c r="G1315" s="1"/>
      <c r="H1315" s="1"/>
      <c r="I1315" s="1"/>
      <c r="J1315" s="1"/>
    </row>
    <row r="1316" spans="1:10" x14ac:dyDescent="0.3">
      <c r="A1316" s="1"/>
      <c r="B1316" s="33"/>
      <c r="C1316" s="1"/>
      <c r="D1316" s="1"/>
      <c r="E1316" s="1"/>
      <c r="F1316" s="1"/>
      <c r="G1316" s="1"/>
      <c r="H1316" s="1"/>
      <c r="I1316" s="1"/>
      <c r="J1316" s="1"/>
    </row>
    <row r="1317" spans="1:10" x14ac:dyDescent="0.3">
      <c r="A1317" s="1"/>
      <c r="B1317" s="33"/>
      <c r="C1317" s="1"/>
      <c r="D1317" s="1"/>
      <c r="E1317" s="1"/>
      <c r="F1317" s="1"/>
      <c r="G1317" s="1"/>
      <c r="H1317" s="1"/>
      <c r="I1317" s="1"/>
      <c r="J1317" s="1"/>
    </row>
    <row r="1318" spans="1:10" x14ac:dyDescent="0.3">
      <c r="A1318" s="1"/>
      <c r="B1318" s="33"/>
      <c r="C1318" s="1"/>
      <c r="D1318" s="1"/>
      <c r="E1318" s="1"/>
      <c r="F1318" s="1"/>
      <c r="G1318" s="1"/>
      <c r="H1318" s="1"/>
      <c r="I1318" s="1"/>
      <c r="J1318" s="1"/>
    </row>
    <row r="1319" spans="1:10" x14ac:dyDescent="0.3">
      <c r="A1319" s="1"/>
      <c r="B1319" s="33"/>
      <c r="C1319" s="1"/>
      <c r="D1319" s="1"/>
      <c r="E1319" s="1"/>
      <c r="F1319" s="1"/>
      <c r="G1319" s="1"/>
      <c r="H1319" s="1"/>
      <c r="I1319" s="1"/>
      <c r="J1319" s="1"/>
    </row>
    <row r="1320" spans="1:10" x14ac:dyDescent="0.3">
      <c r="A1320" s="1"/>
      <c r="B1320" s="33"/>
      <c r="C1320" s="1"/>
      <c r="D1320" s="1"/>
      <c r="E1320" s="1"/>
      <c r="F1320" s="1"/>
      <c r="G1320" s="1"/>
      <c r="H1320" s="1"/>
      <c r="I1320" s="1"/>
      <c r="J1320" s="1"/>
    </row>
    <row r="1321" spans="1:10" x14ac:dyDescent="0.3">
      <c r="A1321" s="1"/>
      <c r="B1321" s="33"/>
      <c r="C1321" s="1"/>
      <c r="D1321" s="1"/>
      <c r="E1321" s="1"/>
      <c r="F1321" s="1"/>
      <c r="G1321" s="1"/>
      <c r="H1321" s="1"/>
      <c r="I1321" s="1"/>
      <c r="J1321" s="1"/>
    </row>
    <row r="1322" spans="1:10" x14ac:dyDescent="0.3">
      <c r="A1322" s="1"/>
      <c r="B1322" s="33"/>
      <c r="C1322" s="1"/>
      <c r="D1322" s="1"/>
      <c r="E1322" s="1"/>
      <c r="F1322" s="1"/>
      <c r="G1322" s="1"/>
      <c r="H1322" s="1"/>
      <c r="I1322" s="1"/>
      <c r="J1322" s="1"/>
    </row>
    <row r="1323" spans="1:10" x14ac:dyDescent="0.3">
      <c r="A1323" s="1"/>
      <c r="B1323" s="33"/>
      <c r="C1323" s="1"/>
      <c r="D1323" s="1"/>
      <c r="E1323" s="1"/>
      <c r="F1323" s="1"/>
      <c r="G1323" s="1"/>
      <c r="H1323" s="1"/>
      <c r="I1323" s="1"/>
      <c r="J1323" s="1"/>
    </row>
    <row r="1324" spans="1:10" x14ac:dyDescent="0.3">
      <c r="A1324" s="1"/>
      <c r="B1324" s="33"/>
      <c r="C1324" s="1"/>
      <c r="D1324" s="1"/>
      <c r="E1324" s="1"/>
      <c r="F1324" s="1"/>
      <c r="G1324" s="1"/>
      <c r="H1324" s="1"/>
      <c r="I1324" s="1"/>
      <c r="J1324" s="1"/>
    </row>
    <row r="1325" spans="1:10" x14ac:dyDescent="0.3">
      <c r="A1325" s="1"/>
      <c r="B1325" s="33"/>
      <c r="C1325" s="1"/>
      <c r="D1325" s="1"/>
      <c r="E1325" s="1"/>
      <c r="F1325" s="1"/>
      <c r="G1325" s="1"/>
      <c r="H1325" s="1"/>
      <c r="I1325" s="1"/>
      <c r="J1325" s="1"/>
    </row>
    <row r="1326" spans="1:10" x14ac:dyDescent="0.3">
      <c r="A1326" s="1"/>
      <c r="B1326" s="33"/>
      <c r="C1326" s="1"/>
      <c r="D1326" s="1"/>
      <c r="E1326" s="1"/>
      <c r="F1326" s="1"/>
      <c r="G1326" s="1"/>
      <c r="H1326" s="1"/>
      <c r="I1326" s="1"/>
      <c r="J1326" s="1"/>
    </row>
    <row r="1327" spans="1:10" x14ac:dyDescent="0.3">
      <c r="A1327" s="1"/>
      <c r="B1327" s="33"/>
      <c r="C1327" s="1"/>
      <c r="D1327" s="1"/>
      <c r="E1327" s="1"/>
      <c r="F1327" s="1"/>
      <c r="G1327" s="1"/>
      <c r="H1327" s="1"/>
      <c r="I1327" s="1"/>
      <c r="J1327" s="1"/>
    </row>
    <row r="1328" spans="1:10" x14ac:dyDescent="0.3">
      <c r="A1328" s="1"/>
      <c r="B1328" s="33"/>
      <c r="C1328" s="1"/>
      <c r="D1328" s="1"/>
      <c r="E1328" s="1"/>
      <c r="F1328" s="1"/>
      <c r="G1328" s="1"/>
      <c r="H1328" s="1"/>
      <c r="I1328" s="1"/>
      <c r="J1328" s="1"/>
    </row>
    <row r="1329" spans="1:10" x14ac:dyDescent="0.3">
      <c r="A1329" s="1"/>
      <c r="B1329" s="33"/>
      <c r="C1329" s="1"/>
      <c r="D1329" s="1"/>
      <c r="E1329" s="1"/>
      <c r="F1329" s="1"/>
      <c r="G1329" s="1"/>
      <c r="H1329" s="1"/>
      <c r="I1329" s="1"/>
      <c r="J1329" s="1"/>
    </row>
    <row r="1330" spans="1:10" x14ac:dyDescent="0.3">
      <c r="A1330" s="1"/>
      <c r="B1330" s="33"/>
      <c r="C1330" s="1"/>
      <c r="D1330" s="1"/>
      <c r="E1330" s="1"/>
      <c r="F1330" s="1"/>
      <c r="G1330" s="1"/>
      <c r="H1330" s="1"/>
      <c r="I1330" s="1"/>
      <c r="J1330" s="1"/>
    </row>
    <row r="1331" spans="1:10" x14ac:dyDescent="0.3">
      <c r="A1331" s="1"/>
      <c r="B1331" s="33"/>
      <c r="C1331" s="1"/>
      <c r="D1331" s="1"/>
      <c r="E1331" s="1"/>
      <c r="F1331" s="1"/>
      <c r="G1331" s="1"/>
      <c r="H1331" s="1"/>
      <c r="I1331" s="1"/>
      <c r="J1331" s="1"/>
    </row>
    <row r="1332" spans="1:10" x14ac:dyDescent="0.3">
      <c r="A1332" s="1"/>
      <c r="B1332" s="33"/>
      <c r="C1332" s="1"/>
      <c r="D1332" s="1"/>
      <c r="E1332" s="1"/>
      <c r="F1332" s="1"/>
      <c r="G1332" s="1"/>
      <c r="H1332" s="1"/>
      <c r="I1332" s="1"/>
      <c r="J1332" s="1"/>
    </row>
    <row r="1333" spans="1:10" x14ac:dyDescent="0.3">
      <c r="A1333" s="1"/>
      <c r="B1333" s="33"/>
      <c r="C1333" s="1"/>
      <c r="D1333" s="1"/>
      <c r="E1333" s="1"/>
      <c r="F1333" s="1"/>
      <c r="G1333" s="1"/>
      <c r="H1333" s="1"/>
      <c r="I1333" s="1"/>
      <c r="J1333" s="1"/>
    </row>
    <row r="1334" spans="1:10" x14ac:dyDescent="0.3">
      <c r="A1334" s="1"/>
      <c r="B1334" s="33"/>
      <c r="C1334" s="1"/>
      <c r="D1334" s="1"/>
      <c r="E1334" s="1"/>
      <c r="F1334" s="1"/>
      <c r="G1334" s="1"/>
      <c r="H1334" s="1"/>
      <c r="I1334" s="1"/>
      <c r="J1334" s="1"/>
    </row>
    <row r="1335" spans="1:10" x14ac:dyDescent="0.3">
      <c r="A1335" s="1"/>
      <c r="B1335" s="33"/>
      <c r="C1335" s="1"/>
      <c r="D1335" s="1"/>
      <c r="E1335" s="1"/>
      <c r="F1335" s="1"/>
      <c r="G1335" s="1"/>
      <c r="H1335" s="1"/>
      <c r="I1335" s="1"/>
      <c r="J1335" s="1"/>
    </row>
    <row r="1336" spans="1:10" x14ac:dyDescent="0.3">
      <c r="A1336" s="1"/>
      <c r="B1336" s="33"/>
      <c r="C1336" s="1"/>
      <c r="D1336" s="1"/>
      <c r="E1336" s="1"/>
      <c r="F1336" s="1"/>
      <c r="G1336" s="1"/>
      <c r="H1336" s="1"/>
      <c r="I1336" s="1"/>
      <c r="J1336" s="1"/>
    </row>
    <row r="1337" spans="1:10" x14ac:dyDescent="0.3">
      <c r="A1337" s="1"/>
      <c r="B1337" s="33"/>
      <c r="C1337" s="1"/>
      <c r="D1337" s="1"/>
      <c r="E1337" s="1"/>
      <c r="F1337" s="1"/>
      <c r="G1337" s="1"/>
      <c r="H1337" s="1"/>
      <c r="I1337" s="1"/>
      <c r="J1337" s="1"/>
    </row>
    <row r="1338" spans="1:10" x14ac:dyDescent="0.3">
      <c r="A1338" s="1"/>
      <c r="B1338" s="33"/>
      <c r="C1338" s="1"/>
      <c r="D1338" s="1"/>
      <c r="E1338" s="1"/>
      <c r="F1338" s="1"/>
      <c r="G1338" s="1"/>
      <c r="H1338" s="1"/>
      <c r="I1338" s="1"/>
      <c r="J1338" s="1"/>
    </row>
    <row r="1339" spans="1:10" x14ac:dyDescent="0.3">
      <c r="A1339" s="1"/>
      <c r="B1339" s="33"/>
      <c r="C1339" s="1"/>
      <c r="D1339" s="1"/>
      <c r="E1339" s="1"/>
      <c r="F1339" s="1"/>
      <c r="G1339" s="1"/>
      <c r="H1339" s="1"/>
      <c r="I1339" s="1"/>
      <c r="J1339" s="1"/>
    </row>
    <row r="1340" spans="1:10" x14ac:dyDescent="0.3">
      <c r="A1340" s="1"/>
      <c r="B1340" s="33"/>
      <c r="C1340" s="1"/>
      <c r="D1340" s="1"/>
      <c r="E1340" s="1"/>
      <c r="F1340" s="1"/>
      <c r="G1340" s="1"/>
      <c r="H1340" s="1"/>
      <c r="I1340" s="1"/>
      <c r="J1340" s="1"/>
    </row>
    <row r="1341" spans="1:10" x14ac:dyDescent="0.3">
      <c r="A1341" s="1"/>
      <c r="B1341" s="33"/>
      <c r="C1341" s="1"/>
      <c r="D1341" s="1"/>
      <c r="E1341" s="1"/>
      <c r="F1341" s="1"/>
      <c r="G1341" s="1"/>
      <c r="H1341" s="1"/>
      <c r="I1341" s="1"/>
      <c r="J1341" s="1"/>
    </row>
    <row r="1342" spans="1:10" x14ac:dyDescent="0.3">
      <c r="A1342" s="1"/>
      <c r="B1342" s="33"/>
      <c r="C1342" s="1"/>
      <c r="D1342" s="1"/>
      <c r="E1342" s="1"/>
      <c r="F1342" s="1"/>
      <c r="G1342" s="1"/>
      <c r="H1342" s="1"/>
      <c r="I1342" s="1"/>
      <c r="J1342" s="1"/>
    </row>
    <row r="1343" spans="1:10" x14ac:dyDescent="0.3">
      <c r="A1343" s="1"/>
      <c r="B1343" s="33"/>
      <c r="C1343" s="1"/>
      <c r="D1343" s="1"/>
      <c r="E1343" s="1"/>
      <c r="F1343" s="1"/>
      <c r="G1343" s="1"/>
      <c r="H1343" s="1"/>
      <c r="I1343" s="1"/>
      <c r="J1343" s="1"/>
    </row>
    <row r="1344" spans="1:10" x14ac:dyDescent="0.3">
      <c r="A1344" s="1"/>
      <c r="B1344" s="33"/>
      <c r="C1344" s="1"/>
      <c r="D1344" s="1"/>
      <c r="E1344" s="1"/>
      <c r="F1344" s="1"/>
      <c r="G1344" s="1"/>
      <c r="H1344" s="1"/>
      <c r="I1344" s="1"/>
      <c r="J1344" s="1"/>
    </row>
    <row r="1345" spans="1:10" x14ac:dyDescent="0.3">
      <c r="A1345" s="1"/>
      <c r="B1345" s="33"/>
      <c r="C1345" s="1"/>
      <c r="D1345" s="1"/>
      <c r="E1345" s="1"/>
      <c r="F1345" s="1"/>
      <c r="G1345" s="1"/>
      <c r="H1345" s="1"/>
      <c r="I1345" s="1"/>
      <c r="J1345" s="1"/>
    </row>
    <row r="1346" spans="1:10" x14ac:dyDescent="0.3">
      <c r="A1346" s="1"/>
      <c r="B1346" s="33"/>
      <c r="C1346" s="1"/>
      <c r="D1346" s="1"/>
      <c r="E1346" s="1"/>
      <c r="F1346" s="1"/>
      <c r="G1346" s="1"/>
      <c r="H1346" s="1"/>
      <c r="I1346" s="1"/>
      <c r="J1346" s="1"/>
    </row>
    <row r="1347" spans="1:10" x14ac:dyDescent="0.3">
      <c r="A1347" s="1"/>
      <c r="B1347" s="33"/>
      <c r="C1347" s="1"/>
      <c r="D1347" s="1"/>
      <c r="E1347" s="1"/>
      <c r="F1347" s="1"/>
      <c r="G1347" s="1"/>
      <c r="H1347" s="1"/>
      <c r="I1347" s="1"/>
      <c r="J1347" s="1"/>
    </row>
    <row r="1348" spans="1:10" x14ac:dyDescent="0.3">
      <c r="A1348" s="1"/>
      <c r="B1348" s="33"/>
      <c r="C1348" s="1"/>
      <c r="D1348" s="1"/>
      <c r="E1348" s="1"/>
      <c r="F1348" s="1"/>
      <c r="G1348" s="1"/>
      <c r="H1348" s="1"/>
      <c r="I1348" s="1"/>
      <c r="J1348" s="1"/>
    </row>
    <row r="1349" spans="1:10" x14ac:dyDescent="0.3">
      <c r="A1349" s="1"/>
      <c r="B1349" s="33"/>
      <c r="C1349" s="1"/>
      <c r="D1349" s="1"/>
      <c r="E1349" s="1"/>
      <c r="F1349" s="1"/>
      <c r="G1349" s="1"/>
      <c r="H1349" s="1"/>
      <c r="I1349" s="1"/>
      <c r="J1349" s="1"/>
    </row>
    <row r="1350" spans="1:10" x14ac:dyDescent="0.3">
      <c r="A1350" s="1"/>
      <c r="B1350" s="33"/>
      <c r="C1350" s="1"/>
      <c r="D1350" s="1"/>
      <c r="E1350" s="1"/>
      <c r="F1350" s="1"/>
      <c r="G1350" s="1"/>
      <c r="H1350" s="1"/>
      <c r="I1350" s="1"/>
      <c r="J1350" s="1"/>
    </row>
    <row r="1351" spans="1:10" x14ac:dyDescent="0.3">
      <c r="A1351" s="1"/>
      <c r="B1351" s="33"/>
      <c r="C1351" s="1"/>
      <c r="D1351" s="1"/>
      <c r="E1351" s="1"/>
      <c r="F1351" s="1"/>
      <c r="G1351" s="1"/>
      <c r="H1351" s="1"/>
      <c r="I1351" s="1"/>
      <c r="J1351" s="1"/>
    </row>
    <row r="1352" spans="1:10" x14ac:dyDescent="0.3">
      <c r="A1352" s="1"/>
      <c r="B1352" s="33"/>
      <c r="C1352" s="1"/>
      <c r="D1352" s="1"/>
      <c r="E1352" s="1"/>
      <c r="F1352" s="1"/>
      <c r="G1352" s="1"/>
      <c r="H1352" s="1"/>
      <c r="I1352" s="1"/>
      <c r="J1352" s="1"/>
    </row>
    <row r="1353" spans="1:10" x14ac:dyDescent="0.3">
      <c r="A1353" s="1"/>
      <c r="B1353" s="33"/>
      <c r="C1353" s="1"/>
      <c r="D1353" s="1"/>
      <c r="E1353" s="1"/>
      <c r="F1353" s="1"/>
      <c r="G1353" s="1"/>
      <c r="H1353" s="1"/>
      <c r="I1353" s="1"/>
      <c r="J1353" s="1"/>
    </row>
    <row r="1354" spans="1:10" x14ac:dyDescent="0.3">
      <c r="A1354" s="1"/>
      <c r="B1354" s="33"/>
      <c r="C1354" s="1"/>
      <c r="D1354" s="1"/>
      <c r="E1354" s="1"/>
      <c r="F1354" s="1"/>
      <c r="G1354" s="1"/>
      <c r="H1354" s="1"/>
      <c r="I1354" s="1"/>
      <c r="J1354" s="1"/>
    </row>
    <row r="1355" spans="1:10" x14ac:dyDescent="0.3">
      <c r="A1355" s="1"/>
      <c r="B1355" s="33"/>
      <c r="C1355" s="1"/>
      <c r="D1355" s="1"/>
      <c r="E1355" s="1"/>
      <c r="F1355" s="1"/>
      <c r="G1355" s="1"/>
      <c r="H1355" s="1"/>
      <c r="I1355" s="1"/>
      <c r="J1355" s="1"/>
    </row>
    <row r="1356" spans="1:10" x14ac:dyDescent="0.3">
      <c r="A1356" s="1"/>
      <c r="B1356" s="33"/>
      <c r="C1356" s="1"/>
      <c r="D1356" s="1"/>
      <c r="E1356" s="1"/>
      <c r="F1356" s="1"/>
      <c r="G1356" s="1"/>
      <c r="H1356" s="1"/>
      <c r="I1356" s="1"/>
      <c r="J1356" s="1"/>
    </row>
    <row r="1357" spans="1:10" x14ac:dyDescent="0.3">
      <c r="A1357" s="1"/>
      <c r="B1357" s="33"/>
      <c r="C1357" s="1"/>
      <c r="D1357" s="1"/>
      <c r="E1357" s="1"/>
      <c r="F1357" s="1"/>
      <c r="G1357" s="1"/>
      <c r="H1357" s="1"/>
      <c r="I1357" s="1"/>
      <c r="J1357" s="1"/>
    </row>
    <row r="1358" spans="1:10" x14ac:dyDescent="0.3">
      <c r="A1358" s="1"/>
      <c r="B1358" s="33"/>
      <c r="C1358" s="1"/>
      <c r="D1358" s="1"/>
      <c r="E1358" s="1"/>
      <c r="F1358" s="1"/>
      <c r="G1358" s="1"/>
      <c r="H1358" s="1"/>
      <c r="I1358" s="1"/>
      <c r="J1358" s="1"/>
    </row>
    <row r="1359" spans="1:10" x14ac:dyDescent="0.3">
      <c r="A1359" s="1"/>
      <c r="B1359" s="33"/>
      <c r="C1359" s="1"/>
      <c r="D1359" s="1"/>
      <c r="E1359" s="1"/>
      <c r="F1359" s="1"/>
      <c r="G1359" s="1"/>
      <c r="H1359" s="1"/>
      <c r="I1359" s="1"/>
      <c r="J1359" s="1"/>
    </row>
    <row r="1360" spans="1:10" x14ac:dyDescent="0.3">
      <c r="A1360" s="1"/>
      <c r="B1360" s="33"/>
      <c r="C1360" s="1"/>
      <c r="D1360" s="1"/>
      <c r="E1360" s="1"/>
      <c r="F1360" s="1"/>
      <c r="G1360" s="1"/>
      <c r="H1360" s="1"/>
      <c r="I1360" s="1"/>
      <c r="J1360" s="1"/>
    </row>
    <row r="1361" spans="1:10" x14ac:dyDescent="0.3">
      <c r="A1361" s="1"/>
      <c r="B1361" s="33"/>
      <c r="C1361" s="1"/>
      <c r="D1361" s="1"/>
      <c r="E1361" s="1"/>
      <c r="F1361" s="1"/>
      <c r="G1361" s="1"/>
      <c r="H1361" s="1"/>
      <c r="I1361" s="1"/>
      <c r="J1361" s="1"/>
    </row>
    <row r="1362" spans="1:10" x14ac:dyDescent="0.3">
      <c r="A1362" s="1"/>
      <c r="B1362" s="33"/>
      <c r="C1362" s="1"/>
      <c r="D1362" s="1"/>
      <c r="E1362" s="1"/>
      <c r="F1362" s="1"/>
      <c r="G1362" s="1"/>
      <c r="H1362" s="1"/>
      <c r="I1362" s="1"/>
      <c r="J1362" s="1"/>
    </row>
    <row r="1363" spans="1:10" x14ac:dyDescent="0.3">
      <c r="A1363" s="1"/>
      <c r="B1363" s="33"/>
      <c r="C1363" s="1"/>
      <c r="D1363" s="1"/>
      <c r="E1363" s="1"/>
      <c r="F1363" s="1"/>
      <c r="G1363" s="1"/>
      <c r="H1363" s="1"/>
      <c r="I1363" s="1"/>
      <c r="J1363" s="1"/>
    </row>
    <row r="1364" spans="1:10" x14ac:dyDescent="0.3">
      <c r="A1364" s="1"/>
      <c r="B1364" s="33"/>
      <c r="C1364" s="1"/>
      <c r="D1364" s="1"/>
      <c r="E1364" s="1"/>
      <c r="F1364" s="1"/>
      <c r="G1364" s="1"/>
      <c r="H1364" s="1"/>
      <c r="I1364" s="1"/>
      <c r="J1364" s="1"/>
    </row>
    <row r="1365" spans="1:10" x14ac:dyDescent="0.3">
      <c r="A1365" s="1"/>
      <c r="B1365" s="33"/>
      <c r="C1365" s="1"/>
      <c r="D1365" s="1"/>
      <c r="E1365" s="1"/>
      <c r="F1365" s="1"/>
      <c r="G1365" s="1"/>
      <c r="H1365" s="1"/>
      <c r="I1365" s="1"/>
      <c r="J1365" s="1"/>
    </row>
    <row r="1366" spans="1:10" x14ac:dyDescent="0.3">
      <c r="A1366" s="1"/>
      <c r="B1366" s="33"/>
      <c r="C1366" s="1"/>
      <c r="D1366" s="1"/>
      <c r="E1366" s="1"/>
      <c r="F1366" s="1"/>
      <c r="G1366" s="1"/>
      <c r="H1366" s="1"/>
      <c r="I1366" s="1"/>
      <c r="J1366" s="1"/>
    </row>
    <row r="1367" spans="1:10" x14ac:dyDescent="0.3">
      <c r="A1367" s="1"/>
      <c r="B1367" s="33"/>
      <c r="C1367" s="1"/>
      <c r="D1367" s="1"/>
      <c r="E1367" s="1"/>
      <c r="F1367" s="1"/>
      <c r="G1367" s="1"/>
      <c r="H1367" s="1"/>
      <c r="I1367" s="1"/>
      <c r="J1367" s="1"/>
    </row>
    <row r="1368" spans="1:10" x14ac:dyDescent="0.3">
      <c r="A1368" s="1"/>
      <c r="B1368" s="33"/>
      <c r="C1368" s="1"/>
      <c r="D1368" s="1"/>
      <c r="E1368" s="1"/>
      <c r="F1368" s="1"/>
      <c r="G1368" s="1"/>
      <c r="H1368" s="1"/>
      <c r="I1368" s="1"/>
      <c r="J1368" s="1"/>
    </row>
    <row r="1369" spans="1:10" x14ac:dyDescent="0.3">
      <c r="A1369" s="1"/>
      <c r="B1369" s="33"/>
      <c r="C1369" s="1"/>
      <c r="D1369" s="1"/>
      <c r="E1369" s="1"/>
      <c r="F1369" s="1"/>
      <c r="G1369" s="1"/>
      <c r="H1369" s="1"/>
      <c r="I1369" s="1"/>
      <c r="J1369" s="1"/>
    </row>
    <row r="1370" spans="1:10" x14ac:dyDescent="0.3">
      <c r="A1370" s="1"/>
      <c r="B1370" s="33"/>
      <c r="C1370" s="1"/>
      <c r="D1370" s="1"/>
      <c r="E1370" s="1"/>
      <c r="F1370" s="1"/>
      <c r="G1370" s="1"/>
      <c r="H1370" s="1"/>
      <c r="I1370" s="1"/>
      <c r="J1370" s="1"/>
    </row>
    <row r="1371" spans="1:10" x14ac:dyDescent="0.3">
      <c r="A1371" s="1"/>
      <c r="B1371" s="33"/>
      <c r="C1371" s="1"/>
      <c r="D1371" s="1"/>
      <c r="E1371" s="1"/>
      <c r="F1371" s="1"/>
      <c r="G1371" s="1"/>
      <c r="H1371" s="1"/>
      <c r="I1371" s="1"/>
      <c r="J1371" s="1"/>
    </row>
    <row r="1372" spans="1:10" x14ac:dyDescent="0.3">
      <c r="A1372" s="1"/>
      <c r="B1372" s="33"/>
      <c r="C1372" s="1"/>
      <c r="D1372" s="1"/>
      <c r="E1372" s="1"/>
      <c r="F1372" s="1"/>
      <c r="G1372" s="1"/>
      <c r="H1372" s="1"/>
      <c r="I1372" s="1"/>
      <c r="J1372" s="1"/>
    </row>
    <row r="1373" spans="1:10" x14ac:dyDescent="0.3">
      <c r="A1373" s="1"/>
      <c r="B1373" s="33"/>
      <c r="C1373" s="1"/>
      <c r="D1373" s="1"/>
      <c r="E1373" s="1"/>
      <c r="F1373" s="1"/>
      <c r="G1373" s="1"/>
      <c r="H1373" s="1"/>
      <c r="I1373" s="1"/>
      <c r="J1373" s="1"/>
    </row>
    <row r="1374" spans="1:10" x14ac:dyDescent="0.3">
      <c r="A1374" s="1"/>
      <c r="B1374" s="33"/>
      <c r="C1374" s="1"/>
      <c r="D1374" s="1"/>
      <c r="E1374" s="1"/>
      <c r="F1374" s="1"/>
      <c r="G1374" s="1"/>
      <c r="H1374" s="1"/>
      <c r="I1374" s="1"/>
      <c r="J1374" s="1"/>
    </row>
    <row r="1375" spans="1:10" x14ac:dyDescent="0.3">
      <c r="A1375" s="1"/>
      <c r="B1375" s="33"/>
      <c r="C1375" s="1"/>
      <c r="D1375" s="1"/>
      <c r="E1375" s="1"/>
      <c r="F1375" s="1"/>
      <c r="G1375" s="1"/>
      <c r="H1375" s="1"/>
      <c r="I1375" s="1"/>
      <c r="J1375" s="1"/>
    </row>
    <row r="1376" spans="1:10" x14ac:dyDescent="0.3">
      <c r="A1376" s="1"/>
      <c r="B1376" s="33"/>
      <c r="C1376" s="1"/>
      <c r="D1376" s="1"/>
      <c r="E1376" s="1"/>
      <c r="F1376" s="1"/>
      <c r="G1376" s="1"/>
      <c r="H1376" s="1"/>
      <c r="I1376" s="1"/>
      <c r="J1376" s="1"/>
    </row>
    <row r="1377" spans="1:10" x14ac:dyDescent="0.3">
      <c r="A1377" s="1"/>
      <c r="B1377" s="33"/>
      <c r="C1377" s="1"/>
      <c r="D1377" s="1"/>
      <c r="E1377" s="1"/>
      <c r="F1377" s="1"/>
      <c r="G1377" s="1"/>
      <c r="H1377" s="1"/>
      <c r="I1377" s="1"/>
      <c r="J1377" s="1"/>
    </row>
    <row r="1378" spans="1:10" x14ac:dyDescent="0.3">
      <c r="A1378" s="1"/>
      <c r="B1378" s="33"/>
      <c r="C1378" s="1"/>
      <c r="D1378" s="1"/>
      <c r="E1378" s="1"/>
      <c r="F1378" s="1"/>
      <c r="G1378" s="1"/>
      <c r="H1378" s="1"/>
      <c r="I1378" s="1"/>
      <c r="J1378" s="1"/>
    </row>
    <row r="1379" spans="1:10" x14ac:dyDescent="0.3">
      <c r="A1379" s="1"/>
      <c r="B1379" s="33"/>
      <c r="C1379" s="1"/>
      <c r="D1379" s="1"/>
      <c r="E1379" s="1"/>
      <c r="F1379" s="1"/>
      <c r="G1379" s="1"/>
      <c r="H1379" s="1"/>
      <c r="I1379" s="1"/>
      <c r="J1379" s="1"/>
    </row>
    <row r="1380" spans="1:10" x14ac:dyDescent="0.3">
      <c r="A1380" s="1"/>
      <c r="B1380" s="33"/>
      <c r="C1380" s="1"/>
      <c r="D1380" s="1"/>
      <c r="E1380" s="1"/>
      <c r="F1380" s="1"/>
      <c r="G1380" s="1"/>
      <c r="H1380" s="1"/>
      <c r="I1380" s="1"/>
      <c r="J1380" s="1"/>
    </row>
    <row r="1381" spans="1:10" x14ac:dyDescent="0.3">
      <c r="A1381" s="1"/>
      <c r="B1381" s="33"/>
      <c r="C1381" s="1"/>
      <c r="D1381" s="1"/>
      <c r="E1381" s="1"/>
      <c r="F1381" s="1"/>
      <c r="G1381" s="1"/>
      <c r="H1381" s="1"/>
      <c r="I1381" s="1"/>
      <c r="J1381" s="1"/>
    </row>
    <row r="1382" spans="1:10" x14ac:dyDescent="0.3">
      <c r="A1382" s="1"/>
      <c r="B1382" s="33"/>
      <c r="C1382" s="1"/>
      <c r="D1382" s="1"/>
      <c r="E1382" s="1"/>
      <c r="F1382" s="1"/>
      <c r="G1382" s="1"/>
      <c r="H1382" s="1"/>
      <c r="I1382" s="1"/>
      <c r="J1382" s="1"/>
    </row>
    <row r="1383" spans="1:10" x14ac:dyDescent="0.3">
      <c r="A1383" s="1"/>
      <c r="B1383" s="33"/>
      <c r="C1383" s="1"/>
      <c r="D1383" s="1"/>
      <c r="E1383" s="1"/>
      <c r="F1383" s="1"/>
      <c r="G1383" s="1"/>
      <c r="H1383" s="1"/>
      <c r="I1383" s="1"/>
      <c r="J1383" s="1"/>
    </row>
    <row r="1384" spans="1:10" x14ac:dyDescent="0.3">
      <c r="A1384" s="1"/>
      <c r="B1384" s="33"/>
      <c r="C1384" s="1"/>
      <c r="D1384" s="1"/>
      <c r="E1384" s="1"/>
      <c r="F1384" s="1"/>
      <c r="G1384" s="1"/>
      <c r="H1384" s="1"/>
      <c r="I1384" s="1"/>
      <c r="J1384" s="1"/>
    </row>
    <row r="1385" spans="1:10" x14ac:dyDescent="0.3">
      <c r="A1385" s="1"/>
      <c r="B1385" s="33"/>
      <c r="C1385" s="1"/>
      <c r="D1385" s="1"/>
      <c r="E1385" s="1"/>
      <c r="F1385" s="1"/>
      <c r="G1385" s="1"/>
      <c r="H1385" s="1"/>
      <c r="I1385" s="1"/>
      <c r="J1385" s="1"/>
    </row>
    <row r="1386" spans="1:10" x14ac:dyDescent="0.3">
      <c r="A1386" s="1"/>
      <c r="B1386" s="33"/>
      <c r="C1386" s="1"/>
      <c r="D1386" s="1"/>
      <c r="E1386" s="1"/>
      <c r="F1386" s="1"/>
      <c r="G1386" s="1"/>
      <c r="H1386" s="1"/>
      <c r="I1386" s="1"/>
      <c r="J1386" s="1"/>
    </row>
    <row r="1387" spans="1:10" x14ac:dyDescent="0.3">
      <c r="A1387" s="1"/>
      <c r="B1387" s="33"/>
      <c r="C1387" s="1"/>
      <c r="D1387" s="1"/>
      <c r="E1387" s="1"/>
      <c r="F1387" s="1"/>
      <c r="G1387" s="1"/>
      <c r="H1387" s="1"/>
      <c r="I1387" s="1"/>
      <c r="J1387" s="1"/>
    </row>
    <row r="1388" spans="1:10" x14ac:dyDescent="0.3">
      <c r="A1388" s="1"/>
      <c r="B1388" s="33"/>
      <c r="C1388" s="1"/>
      <c r="D1388" s="1"/>
      <c r="E1388" s="1"/>
      <c r="F1388" s="1"/>
      <c r="G1388" s="1"/>
      <c r="H1388" s="1"/>
      <c r="I1388" s="1"/>
      <c r="J1388" s="1"/>
    </row>
    <row r="1389" spans="1:10" x14ac:dyDescent="0.3">
      <c r="A1389" s="1"/>
      <c r="B1389" s="33"/>
      <c r="C1389" s="1"/>
      <c r="D1389" s="1"/>
      <c r="E1389" s="1"/>
      <c r="F1389" s="1"/>
      <c r="G1389" s="1"/>
      <c r="H1389" s="1"/>
      <c r="I1389" s="1"/>
      <c r="J1389" s="1"/>
    </row>
    <row r="1390" spans="1:10" x14ac:dyDescent="0.3">
      <c r="A1390" s="1"/>
      <c r="B1390" s="33"/>
      <c r="C1390" s="1"/>
      <c r="D1390" s="1"/>
      <c r="E1390" s="1"/>
      <c r="F1390" s="1"/>
      <c r="G1390" s="1"/>
      <c r="H1390" s="1"/>
      <c r="I1390" s="1"/>
      <c r="J1390" s="1"/>
    </row>
    <row r="1391" spans="1:10" x14ac:dyDescent="0.3">
      <c r="A1391" s="1"/>
      <c r="B1391" s="33"/>
      <c r="C1391" s="1"/>
      <c r="D1391" s="1"/>
      <c r="E1391" s="1"/>
      <c r="F1391" s="1"/>
      <c r="G1391" s="1"/>
      <c r="H1391" s="1"/>
      <c r="I1391" s="1"/>
      <c r="J1391" s="1"/>
    </row>
    <row r="1392" spans="1:10" x14ac:dyDescent="0.3">
      <c r="A1392" s="1"/>
      <c r="B1392" s="33"/>
      <c r="C1392" s="1"/>
      <c r="D1392" s="1"/>
      <c r="E1392" s="1"/>
      <c r="F1392" s="1"/>
      <c r="G1392" s="1"/>
      <c r="H1392" s="1"/>
      <c r="I1392" s="1"/>
      <c r="J1392" s="1"/>
    </row>
    <row r="1393" spans="1:10" x14ac:dyDescent="0.3">
      <c r="A1393" s="1"/>
      <c r="B1393" s="33"/>
      <c r="C1393" s="1"/>
      <c r="D1393" s="1"/>
      <c r="E1393" s="1"/>
      <c r="F1393" s="1"/>
      <c r="G1393" s="1"/>
      <c r="H1393" s="1"/>
      <c r="I1393" s="1"/>
      <c r="J1393" s="1"/>
    </row>
    <row r="1394" spans="1:10" x14ac:dyDescent="0.3">
      <c r="A1394" s="1"/>
      <c r="B1394" s="33"/>
      <c r="C1394" s="1"/>
      <c r="D1394" s="1"/>
      <c r="E1394" s="1"/>
      <c r="F1394" s="1"/>
      <c r="G1394" s="1"/>
      <c r="H1394" s="1"/>
      <c r="I1394" s="1"/>
      <c r="J1394" s="1"/>
    </row>
    <row r="1395" spans="1:10" x14ac:dyDescent="0.3">
      <c r="A1395" s="1"/>
      <c r="B1395" s="33"/>
      <c r="C1395" s="1"/>
      <c r="D1395" s="1"/>
      <c r="E1395" s="1"/>
      <c r="F1395" s="1"/>
      <c r="G1395" s="1"/>
      <c r="H1395" s="1"/>
      <c r="I1395" s="1"/>
      <c r="J1395" s="1"/>
    </row>
    <row r="1396" spans="1:10" x14ac:dyDescent="0.3">
      <c r="A1396" s="1"/>
      <c r="B1396" s="33"/>
      <c r="C1396" s="1"/>
      <c r="D1396" s="1"/>
      <c r="E1396" s="1"/>
      <c r="F1396" s="1"/>
      <c r="G1396" s="1"/>
      <c r="H1396" s="1"/>
      <c r="I1396" s="1"/>
      <c r="J1396" s="1"/>
    </row>
    <row r="1397" spans="1:10" x14ac:dyDescent="0.3">
      <c r="A1397" s="1"/>
      <c r="B1397" s="33"/>
      <c r="C1397" s="1"/>
      <c r="D1397" s="1"/>
      <c r="E1397" s="1"/>
      <c r="F1397" s="1"/>
      <c r="G1397" s="1"/>
      <c r="H1397" s="1"/>
      <c r="I1397" s="1"/>
      <c r="J1397" s="1"/>
    </row>
    <row r="1398" spans="1:10" x14ac:dyDescent="0.3">
      <c r="A1398" s="1"/>
      <c r="B1398" s="33"/>
      <c r="C1398" s="1"/>
      <c r="D1398" s="1"/>
      <c r="E1398" s="1"/>
      <c r="F1398" s="1"/>
      <c r="G1398" s="1"/>
      <c r="H1398" s="1"/>
      <c r="I1398" s="1"/>
      <c r="J1398" s="1"/>
    </row>
    <row r="1399" spans="1:10" x14ac:dyDescent="0.3">
      <c r="A1399" s="1"/>
      <c r="B1399" s="33"/>
      <c r="C1399" s="1"/>
      <c r="D1399" s="1"/>
      <c r="E1399" s="1"/>
      <c r="F1399" s="1"/>
      <c r="G1399" s="1"/>
      <c r="H1399" s="1"/>
      <c r="I1399" s="1"/>
      <c r="J1399" s="1"/>
    </row>
    <row r="1400" spans="1:10" x14ac:dyDescent="0.3">
      <c r="A1400" s="1"/>
      <c r="B1400" s="33"/>
      <c r="C1400" s="1"/>
      <c r="D1400" s="1"/>
      <c r="E1400" s="1"/>
      <c r="F1400" s="1"/>
      <c r="G1400" s="1"/>
      <c r="H1400" s="1"/>
      <c r="I1400" s="1"/>
      <c r="J1400" s="1"/>
    </row>
    <row r="1401" spans="1:10" x14ac:dyDescent="0.3">
      <c r="A1401" s="1"/>
      <c r="B1401" s="33"/>
      <c r="C1401" s="1"/>
      <c r="D1401" s="1"/>
      <c r="E1401" s="1"/>
      <c r="F1401" s="1"/>
      <c r="G1401" s="1"/>
      <c r="H1401" s="1"/>
      <c r="I1401" s="1"/>
      <c r="J1401" s="1"/>
    </row>
    <row r="1402" spans="1:10" x14ac:dyDescent="0.3">
      <c r="A1402" s="1"/>
      <c r="B1402" s="33"/>
      <c r="C1402" s="1"/>
      <c r="D1402" s="1"/>
      <c r="E1402" s="1"/>
      <c r="F1402" s="1"/>
      <c r="G1402" s="1"/>
      <c r="H1402" s="1"/>
      <c r="I1402" s="1"/>
      <c r="J1402" s="1"/>
    </row>
    <row r="1403" spans="1:10" x14ac:dyDescent="0.3">
      <c r="A1403" s="1"/>
      <c r="B1403" s="33"/>
      <c r="C1403" s="1"/>
      <c r="D1403" s="1"/>
      <c r="E1403" s="1"/>
      <c r="F1403" s="1"/>
      <c r="G1403" s="1"/>
      <c r="H1403" s="1"/>
      <c r="I1403" s="1"/>
      <c r="J1403" s="1"/>
    </row>
    <row r="1404" spans="1:10" x14ac:dyDescent="0.3">
      <c r="A1404" s="1"/>
      <c r="B1404" s="33"/>
      <c r="C1404" s="1"/>
      <c r="D1404" s="1"/>
      <c r="E1404" s="1"/>
      <c r="F1404" s="1"/>
      <c r="G1404" s="1"/>
      <c r="H1404" s="1"/>
      <c r="I1404" s="1"/>
      <c r="J1404" s="1"/>
    </row>
    <row r="1405" spans="1:10" x14ac:dyDescent="0.3">
      <c r="A1405" s="1"/>
      <c r="B1405" s="33"/>
      <c r="C1405" s="1"/>
      <c r="D1405" s="1"/>
      <c r="E1405" s="1"/>
      <c r="F1405" s="1"/>
      <c r="G1405" s="1"/>
      <c r="H1405" s="1"/>
      <c r="I1405" s="1"/>
      <c r="J1405" s="1"/>
    </row>
    <row r="1406" spans="1:10" x14ac:dyDescent="0.3">
      <c r="A1406" s="1"/>
      <c r="B1406" s="33"/>
      <c r="C1406" s="1"/>
      <c r="D1406" s="1"/>
      <c r="E1406" s="1"/>
      <c r="F1406" s="1"/>
      <c r="G1406" s="1"/>
      <c r="H1406" s="1"/>
      <c r="I1406" s="1"/>
      <c r="J1406" s="1"/>
    </row>
    <row r="1407" spans="1:10" x14ac:dyDescent="0.3">
      <c r="A1407" s="1"/>
      <c r="B1407" s="33"/>
      <c r="C1407" s="1"/>
      <c r="D1407" s="1"/>
      <c r="E1407" s="1"/>
      <c r="F1407" s="1"/>
      <c r="G1407" s="1"/>
      <c r="H1407" s="1"/>
      <c r="I1407" s="1"/>
      <c r="J1407" s="1"/>
    </row>
    <row r="1408" spans="1:10" x14ac:dyDescent="0.3">
      <c r="A1408" s="1"/>
      <c r="B1408" s="33"/>
      <c r="C1408" s="1"/>
      <c r="D1408" s="1"/>
      <c r="E1408" s="1"/>
      <c r="F1408" s="1"/>
      <c r="G1408" s="1"/>
      <c r="H1408" s="1"/>
      <c r="I1408" s="1"/>
      <c r="J1408" s="1"/>
    </row>
    <row r="1409" spans="1:10" x14ac:dyDescent="0.3">
      <c r="A1409" s="1"/>
      <c r="B1409" s="33"/>
      <c r="C1409" s="1"/>
      <c r="D1409" s="1"/>
      <c r="E1409" s="1"/>
      <c r="F1409" s="1"/>
      <c r="G1409" s="1"/>
      <c r="H1409" s="1"/>
      <c r="I1409" s="1"/>
      <c r="J1409" s="1"/>
    </row>
    <row r="1410" spans="1:10" x14ac:dyDescent="0.3">
      <c r="A1410" s="1"/>
      <c r="B1410" s="33"/>
      <c r="C1410" s="1"/>
      <c r="D1410" s="1"/>
      <c r="E1410" s="1"/>
      <c r="F1410" s="1"/>
      <c r="G1410" s="1"/>
      <c r="H1410" s="1"/>
      <c r="I1410" s="1"/>
      <c r="J1410" s="1"/>
    </row>
    <row r="1411" spans="1:10" x14ac:dyDescent="0.3">
      <c r="A1411" s="1"/>
      <c r="B1411" s="33"/>
      <c r="C1411" s="1"/>
      <c r="D1411" s="1"/>
      <c r="E1411" s="1"/>
      <c r="F1411" s="1"/>
      <c r="G1411" s="1"/>
      <c r="H1411" s="1"/>
      <c r="I1411" s="1"/>
      <c r="J1411" s="1"/>
    </row>
    <row r="1412" spans="1:10" x14ac:dyDescent="0.3">
      <c r="A1412" s="1"/>
      <c r="B1412" s="33"/>
      <c r="C1412" s="1"/>
      <c r="D1412" s="1"/>
      <c r="E1412" s="1"/>
      <c r="F1412" s="1"/>
      <c r="G1412" s="1"/>
      <c r="H1412" s="1"/>
      <c r="I1412" s="1"/>
      <c r="J1412" s="1"/>
    </row>
    <row r="1413" spans="1:10" x14ac:dyDescent="0.3">
      <c r="A1413" s="1"/>
      <c r="B1413" s="33"/>
      <c r="C1413" s="1"/>
      <c r="D1413" s="1"/>
      <c r="E1413" s="1"/>
      <c r="F1413" s="1"/>
      <c r="G1413" s="1"/>
      <c r="H1413" s="1"/>
      <c r="I1413" s="1"/>
      <c r="J1413" s="1"/>
    </row>
    <row r="1414" spans="1:10" x14ac:dyDescent="0.3">
      <c r="A1414" s="1"/>
      <c r="B1414" s="33"/>
      <c r="C1414" s="1"/>
      <c r="D1414" s="1"/>
      <c r="E1414" s="1"/>
      <c r="F1414" s="1"/>
      <c r="G1414" s="1"/>
      <c r="H1414" s="1"/>
      <c r="I1414" s="1"/>
      <c r="J1414" s="1"/>
    </row>
    <row r="1415" spans="1:10" x14ac:dyDescent="0.3">
      <c r="A1415" s="1"/>
      <c r="B1415" s="33"/>
      <c r="C1415" s="1"/>
      <c r="D1415" s="1"/>
      <c r="E1415" s="1"/>
      <c r="F1415" s="1"/>
      <c r="G1415" s="1"/>
      <c r="H1415" s="1"/>
      <c r="I1415" s="1"/>
      <c r="J1415" s="1"/>
    </row>
    <row r="1416" spans="1:10" x14ac:dyDescent="0.3">
      <c r="A1416" s="1"/>
      <c r="B1416" s="33"/>
      <c r="C1416" s="1"/>
      <c r="D1416" s="1"/>
      <c r="E1416" s="1"/>
      <c r="F1416" s="1"/>
      <c r="G1416" s="1"/>
      <c r="H1416" s="1"/>
      <c r="I1416" s="1"/>
      <c r="J1416" s="1"/>
    </row>
    <row r="1417" spans="1:10" x14ac:dyDescent="0.3">
      <c r="A1417" s="1"/>
      <c r="B1417" s="33"/>
      <c r="C1417" s="1"/>
      <c r="D1417" s="1"/>
      <c r="E1417" s="1"/>
      <c r="F1417" s="1"/>
      <c r="G1417" s="1"/>
      <c r="H1417" s="1"/>
      <c r="I1417" s="1"/>
      <c r="J1417" s="1"/>
    </row>
    <row r="1418" spans="1:10" x14ac:dyDescent="0.3">
      <c r="A1418" s="1"/>
      <c r="B1418" s="33"/>
      <c r="C1418" s="1"/>
      <c r="D1418" s="1"/>
      <c r="E1418" s="1"/>
      <c r="F1418" s="1"/>
      <c r="G1418" s="1"/>
      <c r="H1418" s="1"/>
      <c r="I1418" s="1"/>
      <c r="J1418" s="1"/>
    </row>
    <row r="1419" spans="1:10" x14ac:dyDescent="0.3">
      <c r="A1419" s="1"/>
      <c r="B1419" s="33"/>
      <c r="C1419" s="1"/>
      <c r="D1419" s="1"/>
      <c r="E1419" s="1"/>
      <c r="F1419" s="1"/>
      <c r="G1419" s="1"/>
      <c r="H1419" s="1"/>
      <c r="I1419" s="1"/>
      <c r="J1419" s="1"/>
    </row>
    <row r="1420" spans="1:10" x14ac:dyDescent="0.3">
      <c r="A1420" s="1"/>
      <c r="B1420" s="33"/>
      <c r="C1420" s="1"/>
      <c r="D1420" s="1"/>
      <c r="E1420" s="1"/>
      <c r="F1420" s="1"/>
      <c r="G1420" s="1"/>
      <c r="H1420" s="1"/>
      <c r="I1420" s="1"/>
      <c r="J1420" s="1"/>
    </row>
    <row r="1421" spans="1:10" x14ac:dyDescent="0.3">
      <c r="A1421" s="1"/>
      <c r="B1421" s="33"/>
      <c r="C1421" s="1"/>
      <c r="D1421" s="1"/>
      <c r="E1421" s="1"/>
      <c r="F1421" s="1"/>
      <c r="G1421" s="1"/>
      <c r="H1421" s="1"/>
      <c r="I1421" s="1"/>
      <c r="J1421" s="1"/>
    </row>
    <row r="1422" spans="1:10" x14ac:dyDescent="0.3">
      <c r="A1422" s="1"/>
      <c r="B1422" s="33"/>
      <c r="C1422" s="1"/>
      <c r="D1422" s="1"/>
      <c r="E1422" s="1"/>
      <c r="F1422" s="1"/>
      <c r="G1422" s="1"/>
      <c r="H1422" s="1"/>
      <c r="I1422" s="1"/>
      <c r="J1422" s="1"/>
    </row>
    <row r="1423" spans="1:10" x14ac:dyDescent="0.3">
      <c r="A1423" s="1"/>
      <c r="B1423" s="33"/>
      <c r="C1423" s="1"/>
      <c r="D1423" s="1"/>
      <c r="E1423" s="1"/>
      <c r="F1423" s="1"/>
      <c r="G1423" s="1"/>
      <c r="H1423" s="1"/>
      <c r="I1423" s="1"/>
      <c r="J1423" s="1"/>
    </row>
    <row r="1424" spans="1:10" x14ac:dyDescent="0.3">
      <c r="A1424" s="1"/>
      <c r="B1424" s="33"/>
      <c r="C1424" s="1"/>
      <c r="D1424" s="1"/>
      <c r="E1424" s="1"/>
      <c r="F1424" s="1"/>
      <c r="G1424" s="1"/>
      <c r="H1424" s="1"/>
      <c r="I1424" s="1"/>
      <c r="J1424" s="1"/>
    </row>
    <row r="1425" spans="1:10" x14ac:dyDescent="0.3">
      <c r="A1425" s="1"/>
      <c r="B1425" s="33"/>
      <c r="C1425" s="1"/>
      <c r="D1425" s="1"/>
      <c r="E1425" s="1"/>
      <c r="F1425" s="1"/>
      <c r="G1425" s="1"/>
      <c r="H1425" s="1"/>
      <c r="I1425" s="1"/>
      <c r="J1425" s="1"/>
    </row>
    <row r="1426" spans="1:10" x14ac:dyDescent="0.3">
      <c r="A1426" s="1"/>
      <c r="B1426" s="33"/>
      <c r="C1426" s="1"/>
      <c r="D1426" s="1"/>
      <c r="E1426" s="1"/>
      <c r="F1426" s="1"/>
      <c r="G1426" s="1"/>
      <c r="H1426" s="1"/>
      <c r="I1426" s="1"/>
      <c r="J1426" s="1"/>
    </row>
    <row r="1427" spans="1:10" x14ac:dyDescent="0.3">
      <c r="A1427" s="1"/>
      <c r="B1427" s="33"/>
      <c r="C1427" s="1"/>
      <c r="D1427" s="1"/>
      <c r="E1427" s="1"/>
      <c r="F1427" s="1"/>
      <c r="G1427" s="1"/>
      <c r="H1427" s="1"/>
      <c r="I1427" s="1"/>
      <c r="J1427" s="1"/>
    </row>
    <row r="1428" spans="1:10" x14ac:dyDescent="0.3">
      <c r="A1428" s="1"/>
      <c r="B1428" s="33"/>
      <c r="C1428" s="1"/>
      <c r="D1428" s="1"/>
      <c r="E1428" s="1"/>
      <c r="F1428" s="1"/>
      <c r="G1428" s="1"/>
      <c r="H1428" s="1"/>
      <c r="I1428" s="1"/>
      <c r="J1428" s="1"/>
    </row>
    <row r="1429" spans="1:10" x14ac:dyDescent="0.3">
      <c r="A1429" s="1"/>
      <c r="B1429" s="33"/>
      <c r="C1429" s="1"/>
      <c r="D1429" s="1"/>
      <c r="E1429" s="1"/>
      <c r="F1429" s="1"/>
      <c r="G1429" s="1"/>
      <c r="H1429" s="1"/>
      <c r="I1429" s="1"/>
      <c r="J1429" s="1"/>
    </row>
    <row r="1430" spans="1:10" x14ac:dyDescent="0.3">
      <c r="A1430" s="1"/>
      <c r="B1430" s="33"/>
      <c r="C1430" s="1"/>
      <c r="D1430" s="1"/>
      <c r="E1430" s="1"/>
      <c r="F1430" s="1"/>
      <c r="G1430" s="1"/>
      <c r="H1430" s="1"/>
      <c r="I1430" s="1"/>
      <c r="J1430" s="1"/>
    </row>
    <row r="1431" spans="1:10" x14ac:dyDescent="0.3">
      <c r="A1431" s="1"/>
      <c r="B1431" s="33"/>
      <c r="C1431" s="1"/>
      <c r="D1431" s="1"/>
      <c r="E1431" s="1"/>
      <c r="F1431" s="1"/>
      <c r="G1431" s="1"/>
      <c r="H1431" s="1"/>
      <c r="I1431" s="1"/>
      <c r="J1431" s="1"/>
    </row>
    <row r="1432" spans="1:10" x14ac:dyDescent="0.3">
      <c r="A1432" s="1"/>
      <c r="B1432" s="33"/>
      <c r="C1432" s="1"/>
      <c r="D1432" s="1"/>
      <c r="E1432" s="1"/>
      <c r="F1432" s="1"/>
      <c r="G1432" s="1"/>
      <c r="H1432" s="1"/>
      <c r="I1432" s="1"/>
      <c r="J1432" s="1"/>
    </row>
    <row r="1433" spans="1:10" x14ac:dyDescent="0.3">
      <c r="A1433" s="1"/>
      <c r="B1433" s="33"/>
      <c r="C1433" s="1"/>
      <c r="D1433" s="1"/>
      <c r="E1433" s="1"/>
      <c r="F1433" s="1"/>
      <c r="G1433" s="1"/>
      <c r="H1433" s="1"/>
      <c r="I1433" s="1"/>
      <c r="J1433" s="1"/>
    </row>
    <row r="1434" spans="1:10" x14ac:dyDescent="0.3">
      <c r="A1434" s="1"/>
      <c r="B1434" s="33"/>
      <c r="C1434" s="1"/>
      <c r="D1434" s="1"/>
      <c r="E1434" s="1"/>
      <c r="F1434" s="1"/>
      <c r="G1434" s="1"/>
      <c r="H1434" s="1"/>
      <c r="I1434" s="1"/>
      <c r="J1434" s="1"/>
    </row>
    <row r="1435" spans="1:10" x14ac:dyDescent="0.3">
      <c r="A1435" s="1"/>
      <c r="B1435" s="33"/>
      <c r="C1435" s="1"/>
      <c r="D1435" s="1"/>
      <c r="E1435" s="1"/>
      <c r="F1435" s="1"/>
      <c r="G1435" s="1"/>
      <c r="H1435" s="1"/>
      <c r="I1435" s="1"/>
      <c r="J1435" s="1"/>
    </row>
    <row r="1436" spans="1:10" x14ac:dyDescent="0.3">
      <c r="A1436" s="1"/>
      <c r="B1436" s="33"/>
      <c r="C1436" s="1"/>
      <c r="D1436" s="1"/>
      <c r="E1436" s="1"/>
      <c r="F1436" s="1"/>
      <c r="G1436" s="1"/>
      <c r="H1436" s="1"/>
      <c r="I1436" s="1"/>
      <c r="J1436" s="1"/>
    </row>
    <row r="1437" spans="1:10" x14ac:dyDescent="0.3">
      <c r="A1437" s="1"/>
      <c r="B1437" s="33"/>
      <c r="C1437" s="1"/>
      <c r="D1437" s="1"/>
      <c r="E1437" s="1"/>
      <c r="F1437" s="1"/>
      <c r="G1437" s="1"/>
      <c r="H1437" s="1"/>
      <c r="I1437" s="1"/>
      <c r="J1437" s="1"/>
    </row>
    <row r="1438" spans="1:10" x14ac:dyDescent="0.3">
      <c r="A1438" s="1"/>
      <c r="B1438" s="33"/>
      <c r="C1438" s="1"/>
      <c r="D1438" s="1"/>
      <c r="E1438" s="1"/>
      <c r="F1438" s="1"/>
      <c r="G1438" s="1"/>
      <c r="H1438" s="1"/>
      <c r="I1438" s="1"/>
      <c r="J1438" s="1"/>
    </row>
    <row r="1439" spans="1:10" x14ac:dyDescent="0.3">
      <c r="A1439" s="1"/>
      <c r="B1439" s="33"/>
      <c r="C1439" s="1"/>
      <c r="D1439" s="1"/>
      <c r="E1439" s="1"/>
      <c r="F1439" s="1"/>
      <c r="G1439" s="1"/>
      <c r="H1439" s="1"/>
      <c r="I1439" s="1"/>
      <c r="J1439" s="1"/>
    </row>
    <row r="1440" spans="1:10" x14ac:dyDescent="0.3">
      <c r="A1440" s="1"/>
      <c r="B1440" s="33"/>
      <c r="C1440" s="1"/>
      <c r="D1440" s="1"/>
      <c r="E1440" s="1"/>
      <c r="F1440" s="1"/>
      <c r="G1440" s="1"/>
      <c r="H1440" s="1"/>
      <c r="I1440" s="1"/>
      <c r="J1440" s="1"/>
    </row>
    <row r="1441" spans="1:10" x14ac:dyDescent="0.3">
      <c r="A1441" s="1"/>
      <c r="B1441" s="33"/>
      <c r="C1441" s="1"/>
      <c r="D1441" s="1"/>
      <c r="E1441" s="1"/>
      <c r="F1441" s="1"/>
      <c r="G1441" s="1"/>
      <c r="H1441" s="1"/>
      <c r="I1441" s="1"/>
      <c r="J1441" s="1"/>
    </row>
    <row r="1442" spans="1:10" x14ac:dyDescent="0.3">
      <c r="A1442" s="1"/>
      <c r="B1442" s="33"/>
      <c r="C1442" s="1"/>
      <c r="D1442" s="1"/>
      <c r="E1442" s="1"/>
      <c r="F1442" s="1"/>
      <c r="G1442" s="1"/>
      <c r="H1442" s="1"/>
      <c r="I1442" s="1"/>
      <c r="J1442" s="1"/>
    </row>
    <row r="1443" spans="1:10" x14ac:dyDescent="0.3">
      <c r="A1443" s="1"/>
      <c r="B1443" s="33"/>
      <c r="C1443" s="1"/>
      <c r="D1443" s="1"/>
      <c r="E1443" s="1"/>
      <c r="F1443" s="1"/>
      <c r="G1443" s="1"/>
      <c r="H1443" s="1"/>
      <c r="I1443" s="1"/>
      <c r="J1443" s="1"/>
    </row>
    <row r="1444" spans="1:10" x14ac:dyDescent="0.3">
      <c r="A1444" s="1"/>
      <c r="B1444" s="33"/>
      <c r="C1444" s="1"/>
      <c r="D1444" s="1"/>
      <c r="E1444" s="1"/>
      <c r="F1444" s="1"/>
      <c r="G1444" s="1"/>
      <c r="H1444" s="1"/>
      <c r="I1444" s="1"/>
      <c r="J1444" s="1"/>
    </row>
    <row r="1445" spans="1:10" x14ac:dyDescent="0.3">
      <c r="A1445" s="1"/>
      <c r="B1445" s="33"/>
      <c r="C1445" s="1"/>
      <c r="D1445" s="1"/>
      <c r="E1445" s="1"/>
      <c r="F1445" s="1"/>
      <c r="G1445" s="1"/>
      <c r="H1445" s="1"/>
      <c r="I1445" s="1"/>
      <c r="J1445" s="1"/>
    </row>
    <row r="1446" spans="1:10" x14ac:dyDescent="0.3">
      <c r="A1446" s="1"/>
      <c r="B1446" s="33"/>
      <c r="C1446" s="1"/>
      <c r="D1446" s="1"/>
      <c r="E1446" s="1"/>
      <c r="F1446" s="1"/>
      <c r="G1446" s="1"/>
      <c r="H1446" s="1"/>
      <c r="I1446" s="1"/>
      <c r="J1446" s="1"/>
    </row>
    <row r="1447" spans="1:10" x14ac:dyDescent="0.3">
      <c r="A1447" s="1"/>
      <c r="B1447" s="33"/>
      <c r="C1447" s="1"/>
      <c r="D1447" s="1"/>
      <c r="E1447" s="1"/>
      <c r="F1447" s="1"/>
      <c r="G1447" s="1"/>
      <c r="H1447" s="1"/>
      <c r="I1447" s="1"/>
      <c r="J1447" s="1"/>
    </row>
    <row r="1448" spans="1:10" x14ac:dyDescent="0.3">
      <c r="A1448" s="1"/>
      <c r="B1448" s="33"/>
      <c r="C1448" s="1"/>
      <c r="D1448" s="1"/>
      <c r="E1448" s="1"/>
      <c r="F1448" s="1"/>
      <c r="G1448" s="1"/>
      <c r="H1448" s="1"/>
      <c r="I1448" s="1"/>
      <c r="J1448" s="1"/>
    </row>
    <row r="1449" spans="1:10" x14ac:dyDescent="0.3">
      <c r="A1449" s="1"/>
      <c r="B1449" s="33"/>
      <c r="C1449" s="1"/>
      <c r="D1449" s="1"/>
      <c r="E1449" s="1"/>
      <c r="F1449" s="1"/>
      <c r="G1449" s="1"/>
      <c r="H1449" s="1"/>
      <c r="I1449" s="1"/>
      <c r="J1449" s="1"/>
    </row>
    <row r="1450" spans="1:10" x14ac:dyDescent="0.3">
      <c r="A1450" s="1"/>
      <c r="B1450" s="33"/>
      <c r="C1450" s="1"/>
      <c r="D1450" s="1"/>
      <c r="E1450" s="1"/>
      <c r="F1450" s="1"/>
      <c r="G1450" s="1"/>
      <c r="H1450" s="1"/>
      <c r="I1450" s="1"/>
      <c r="J1450" s="1"/>
    </row>
    <row r="1451" spans="1:10" x14ac:dyDescent="0.3">
      <c r="A1451" s="1"/>
      <c r="B1451" s="33"/>
      <c r="C1451" s="1"/>
      <c r="D1451" s="1"/>
      <c r="E1451" s="1"/>
      <c r="F1451" s="1"/>
      <c r="G1451" s="1"/>
      <c r="H1451" s="1"/>
      <c r="I1451" s="1"/>
      <c r="J1451" s="1"/>
    </row>
    <row r="1452" spans="1:10" x14ac:dyDescent="0.3">
      <c r="A1452" s="1"/>
      <c r="B1452" s="33"/>
      <c r="C1452" s="1"/>
      <c r="D1452" s="1"/>
      <c r="E1452" s="1"/>
      <c r="F1452" s="1"/>
      <c r="G1452" s="1"/>
      <c r="H1452" s="1"/>
      <c r="I1452" s="1"/>
      <c r="J1452" s="1"/>
    </row>
    <row r="1453" spans="1:10" x14ac:dyDescent="0.3">
      <c r="A1453" s="1"/>
      <c r="B1453" s="33"/>
      <c r="C1453" s="1"/>
      <c r="D1453" s="1"/>
      <c r="E1453" s="1"/>
      <c r="F1453" s="1"/>
      <c r="G1453" s="1"/>
      <c r="H1453" s="1"/>
      <c r="I1453" s="1"/>
      <c r="J1453" s="1"/>
    </row>
    <row r="1454" spans="1:10" x14ac:dyDescent="0.3">
      <c r="A1454" s="1"/>
      <c r="B1454" s="33"/>
      <c r="C1454" s="1"/>
      <c r="D1454" s="1"/>
      <c r="E1454" s="1"/>
      <c r="F1454" s="1"/>
      <c r="G1454" s="1"/>
      <c r="H1454" s="1"/>
      <c r="I1454" s="1"/>
      <c r="J1454" s="1"/>
    </row>
    <row r="1455" spans="1:10" x14ac:dyDescent="0.3">
      <c r="A1455" s="1"/>
      <c r="B1455" s="33"/>
      <c r="C1455" s="1"/>
      <c r="D1455" s="1"/>
      <c r="E1455" s="1"/>
      <c r="F1455" s="1"/>
      <c r="G1455" s="1"/>
      <c r="H1455" s="1"/>
      <c r="I1455" s="1"/>
      <c r="J1455" s="1"/>
    </row>
    <row r="1456" spans="1:10" x14ac:dyDescent="0.3">
      <c r="A1456" s="1"/>
      <c r="B1456" s="33"/>
      <c r="C1456" s="1"/>
      <c r="D1456" s="1"/>
      <c r="E1456" s="1"/>
      <c r="F1456" s="1"/>
      <c r="G1456" s="1"/>
      <c r="H1456" s="1"/>
      <c r="I1456" s="1"/>
      <c r="J1456" s="1"/>
    </row>
    <row r="1457" spans="1:10" x14ac:dyDescent="0.3">
      <c r="A1457" s="1"/>
      <c r="B1457" s="33"/>
      <c r="C1457" s="1"/>
      <c r="D1457" s="1"/>
      <c r="E1457" s="1"/>
      <c r="F1457" s="1"/>
      <c r="G1457" s="1"/>
      <c r="H1457" s="1"/>
      <c r="I1457" s="1"/>
      <c r="J1457" s="1"/>
    </row>
    <row r="1458" spans="1:10" x14ac:dyDescent="0.3">
      <c r="A1458" s="1"/>
      <c r="B1458" s="33"/>
      <c r="C1458" s="1"/>
      <c r="D1458" s="1"/>
      <c r="E1458" s="1"/>
      <c r="F1458" s="1"/>
      <c r="G1458" s="1"/>
      <c r="H1458" s="1"/>
      <c r="I1458" s="1"/>
      <c r="J1458" s="1"/>
    </row>
    <row r="1459" spans="1:10" x14ac:dyDescent="0.3">
      <c r="A1459" s="1"/>
      <c r="B1459" s="33"/>
      <c r="C1459" s="1"/>
      <c r="D1459" s="1"/>
      <c r="E1459" s="1"/>
      <c r="F1459" s="1"/>
      <c r="G1459" s="1"/>
      <c r="H1459" s="1"/>
      <c r="I1459" s="1"/>
      <c r="J1459" s="1"/>
    </row>
    <row r="1460" spans="1:10" x14ac:dyDescent="0.3">
      <c r="A1460" s="1"/>
      <c r="B1460" s="33"/>
      <c r="C1460" s="1"/>
      <c r="D1460" s="1"/>
      <c r="E1460" s="1"/>
      <c r="F1460" s="1"/>
      <c r="G1460" s="1"/>
      <c r="H1460" s="1"/>
      <c r="I1460" s="1"/>
      <c r="J1460" s="1"/>
    </row>
    <row r="1461" spans="1:10" x14ac:dyDescent="0.3">
      <c r="A1461" s="1"/>
      <c r="B1461" s="33"/>
      <c r="C1461" s="1"/>
      <c r="D1461" s="1"/>
      <c r="E1461" s="1"/>
      <c r="F1461" s="1"/>
      <c r="G1461" s="1"/>
      <c r="H1461" s="1"/>
      <c r="I1461" s="1"/>
      <c r="J1461" s="1"/>
    </row>
    <row r="1462" spans="1:10" x14ac:dyDescent="0.3">
      <c r="A1462" s="1"/>
      <c r="B1462" s="33"/>
      <c r="C1462" s="1"/>
      <c r="D1462" s="1"/>
      <c r="E1462" s="1"/>
      <c r="F1462" s="1"/>
      <c r="G1462" s="1"/>
      <c r="H1462" s="1"/>
      <c r="I1462" s="1"/>
      <c r="J1462" s="1"/>
    </row>
    <row r="1463" spans="1:10" x14ac:dyDescent="0.3">
      <c r="A1463" s="1"/>
      <c r="B1463" s="33"/>
      <c r="C1463" s="1"/>
      <c r="D1463" s="1"/>
      <c r="E1463" s="1"/>
      <c r="F1463" s="1"/>
      <c r="G1463" s="1"/>
      <c r="H1463" s="1"/>
      <c r="I1463" s="1"/>
      <c r="J1463" s="1"/>
    </row>
    <row r="1464" spans="1:10" x14ac:dyDescent="0.3">
      <c r="A1464" s="1"/>
      <c r="B1464" s="33"/>
      <c r="C1464" s="1"/>
      <c r="D1464" s="1"/>
      <c r="E1464" s="1"/>
      <c r="F1464" s="1"/>
      <c r="G1464" s="1"/>
      <c r="H1464" s="1"/>
      <c r="I1464" s="1"/>
      <c r="J1464" s="1"/>
    </row>
    <row r="1465" spans="1:10" x14ac:dyDescent="0.3">
      <c r="A1465" s="1"/>
      <c r="B1465" s="33"/>
      <c r="C1465" s="1"/>
      <c r="D1465" s="1"/>
      <c r="E1465" s="1"/>
      <c r="F1465" s="1"/>
      <c r="G1465" s="1"/>
      <c r="H1465" s="1"/>
      <c r="I1465" s="1"/>
      <c r="J1465" s="1"/>
    </row>
    <row r="1466" spans="1:10" x14ac:dyDescent="0.3">
      <c r="A1466" s="1"/>
      <c r="B1466" s="33"/>
      <c r="C1466" s="1"/>
      <c r="D1466" s="1"/>
      <c r="E1466" s="1"/>
      <c r="F1466" s="1"/>
      <c r="G1466" s="1"/>
      <c r="H1466" s="1"/>
      <c r="I1466" s="1"/>
      <c r="J1466" s="1"/>
    </row>
    <row r="1467" spans="1:10" x14ac:dyDescent="0.3">
      <c r="A1467" s="1"/>
      <c r="B1467" s="33"/>
      <c r="C1467" s="1"/>
      <c r="D1467" s="1"/>
      <c r="E1467" s="1"/>
      <c r="F1467" s="1"/>
      <c r="G1467" s="1"/>
      <c r="H1467" s="1"/>
      <c r="I1467" s="1"/>
      <c r="J1467" s="1"/>
    </row>
    <row r="1468" spans="1:10" x14ac:dyDescent="0.3">
      <c r="A1468" s="1"/>
      <c r="B1468" s="33"/>
      <c r="C1468" s="1"/>
      <c r="D1468" s="1"/>
      <c r="E1468" s="1"/>
      <c r="F1468" s="1"/>
      <c r="G1468" s="1"/>
      <c r="H1468" s="1"/>
      <c r="I1468" s="1"/>
      <c r="J1468" s="1"/>
    </row>
    <row r="1469" spans="1:10" x14ac:dyDescent="0.3">
      <c r="A1469" s="1"/>
      <c r="B1469" s="33"/>
      <c r="C1469" s="1"/>
      <c r="D1469" s="1"/>
      <c r="E1469" s="1"/>
      <c r="F1469" s="1"/>
      <c r="G1469" s="1"/>
      <c r="H1469" s="1"/>
      <c r="I1469" s="1"/>
      <c r="J1469" s="1"/>
    </row>
    <row r="1470" spans="1:10" x14ac:dyDescent="0.3">
      <c r="A1470" s="1"/>
      <c r="B1470" s="33"/>
      <c r="C1470" s="1"/>
      <c r="D1470" s="1"/>
      <c r="E1470" s="1"/>
      <c r="F1470" s="1"/>
      <c r="G1470" s="1"/>
      <c r="H1470" s="1"/>
      <c r="I1470" s="1"/>
      <c r="J1470" s="1"/>
    </row>
    <row r="1471" spans="1:10" x14ac:dyDescent="0.3">
      <c r="A1471" s="1"/>
      <c r="B1471" s="33"/>
      <c r="C1471" s="1"/>
      <c r="D1471" s="1"/>
      <c r="E1471" s="1"/>
      <c r="F1471" s="1"/>
      <c r="G1471" s="1"/>
      <c r="H1471" s="1"/>
      <c r="I1471" s="1"/>
      <c r="J1471" s="1"/>
    </row>
    <row r="1472" spans="1:10" x14ac:dyDescent="0.3">
      <c r="A1472" s="1"/>
      <c r="B1472" s="33"/>
      <c r="C1472" s="1"/>
      <c r="D1472" s="1"/>
      <c r="E1472" s="1"/>
      <c r="F1472" s="1"/>
      <c r="G1472" s="1"/>
      <c r="H1472" s="1"/>
      <c r="I1472" s="1"/>
      <c r="J1472" s="1"/>
    </row>
    <row r="1473" spans="1:10" x14ac:dyDescent="0.3">
      <c r="A1473" s="1"/>
      <c r="B1473" s="33"/>
      <c r="C1473" s="1"/>
      <c r="D1473" s="1"/>
      <c r="E1473" s="1"/>
      <c r="F1473" s="1"/>
      <c r="G1473" s="1"/>
      <c r="H1473" s="1"/>
      <c r="I1473" s="1"/>
      <c r="J1473" s="1"/>
    </row>
    <row r="1474" spans="1:10" x14ac:dyDescent="0.3">
      <c r="A1474" s="1"/>
      <c r="B1474" s="33"/>
      <c r="C1474" s="1"/>
      <c r="D1474" s="1"/>
      <c r="E1474" s="1"/>
      <c r="F1474" s="1"/>
      <c r="G1474" s="1"/>
      <c r="H1474" s="1"/>
      <c r="I1474" s="1"/>
      <c r="J1474" s="1"/>
    </row>
    <row r="1475" spans="1:10" x14ac:dyDescent="0.3">
      <c r="A1475" s="1"/>
      <c r="B1475" s="33"/>
      <c r="C1475" s="1"/>
      <c r="D1475" s="1"/>
      <c r="E1475" s="1"/>
      <c r="F1475" s="1"/>
      <c r="G1475" s="1"/>
      <c r="H1475" s="1"/>
      <c r="I1475" s="1"/>
      <c r="J1475" s="1"/>
    </row>
    <row r="1476" spans="1:10" x14ac:dyDescent="0.3">
      <c r="A1476" s="1"/>
      <c r="B1476" s="33"/>
      <c r="C1476" s="1"/>
      <c r="D1476" s="1"/>
      <c r="E1476" s="1"/>
      <c r="F1476" s="1"/>
      <c r="G1476" s="1"/>
      <c r="H1476" s="1"/>
      <c r="I1476" s="1"/>
      <c r="J1476" s="1"/>
    </row>
    <row r="1477" spans="1:10" x14ac:dyDescent="0.3">
      <c r="A1477" s="1"/>
      <c r="B1477" s="33"/>
      <c r="C1477" s="1"/>
      <c r="D1477" s="1"/>
      <c r="E1477" s="1"/>
      <c r="F1477" s="1"/>
      <c r="G1477" s="1"/>
      <c r="H1477" s="1"/>
      <c r="I1477" s="1"/>
      <c r="J1477" s="1"/>
    </row>
    <row r="1478" spans="1:10" x14ac:dyDescent="0.3">
      <c r="A1478" s="1"/>
      <c r="B1478" s="33"/>
      <c r="C1478" s="1"/>
      <c r="D1478" s="1"/>
      <c r="E1478" s="1"/>
      <c r="F1478" s="1"/>
      <c r="G1478" s="1"/>
      <c r="H1478" s="1"/>
      <c r="I1478" s="1"/>
      <c r="J1478" s="1"/>
    </row>
    <row r="1479" spans="1:10" x14ac:dyDescent="0.3">
      <c r="A1479" s="1"/>
      <c r="B1479" s="33"/>
      <c r="C1479" s="1"/>
      <c r="D1479" s="1"/>
      <c r="E1479" s="1"/>
      <c r="F1479" s="1"/>
      <c r="G1479" s="1"/>
      <c r="H1479" s="1"/>
      <c r="I1479" s="1"/>
      <c r="J1479" s="1"/>
    </row>
    <row r="1480" spans="1:10" x14ac:dyDescent="0.3">
      <c r="A1480" s="1"/>
      <c r="B1480" s="33"/>
      <c r="C1480" s="1"/>
      <c r="D1480" s="1"/>
      <c r="E1480" s="1"/>
      <c r="F1480" s="1"/>
      <c r="G1480" s="1"/>
      <c r="H1480" s="1"/>
      <c r="I1480" s="1"/>
      <c r="J1480" s="1"/>
    </row>
    <row r="1481" spans="1:10" x14ac:dyDescent="0.3">
      <c r="A1481" s="1"/>
      <c r="B1481" s="33"/>
      <c r="C1481" s="1"/>
      <c r="D1481" s="1"/>
      <c r="E1481" s="1"/>
      <c r="F1481" s="1"/>
      <c r="G1481" s="1"/>
      <c r="H1481" s="1"/>
      <c r="I1481" s="1"/>
      <c r="J1481" s="1"/>
    </row>
    <row r="1482" spans="1:10" x14ac:dyDescent="0.3">
      <c r="A1482" s="1"/>
      <c r="B1482" s="33"/>
      <c r="C1482" s="1"/>
      <c r="D1482" s="1"/>
      <c r="E1482" s="1"/>
      <c r="F1482" s="1"/>
      <c r="G1482" s="1"/>
      <c r="H1482" s="1"/>
      <c r="I1482" s="1"/>
      <c r="J1482" s="1"/>
    </row>
    <row r="1483" spans="1:10" x14ac:dyDescent="0.3">
      <c r="A1483" s="1"/>
      <c r="B1483" s="33"/>
      <c r="C1483" s="1"/>
      <c r="D1483" s="1"/>
      <c r="E1483" s="1"/>
      <c r="F1483" s="1"/>
      <c r="G1483" s="1"/>
      <c r="H1483" s="1"/>
      <c r="I1483" s="1"/>
      <c r="J1483" s="1"/>
    </row>
    <row r="1484" spans="1:10" x14ac:dyDescent="0.3">
      <c r="A1484" s="1"/>
      <c r="B1484" s="33"/>
      <c r="C1484" s="1"/>
      <c r="D1484" s="1"/>
      <c r="E1484" s="1"/>
      <c r="F1484" s="1"/>
      <c r="G1484" s="1"/>
      <c r="H1484" s="1"/>
      <c r="I1484" s="1"/>
      <c r="J1484" s="1"/>
    </row>
    <row r="1485" spans="1:10" x14ac:dyDescent="0.3">
      <c r="A1485" s="1"/>
      <c r="B1485" s="33"/>
      <c r="C1485" s="1"/>
      <c r="D1485" s="1"/>
      <c r="E1485" s="1"/>
      <c r="F1485" s="1"/>
      <c r="G1485" s="1"/>
      <c r="H1485" s="1"/>
      <c r="I1485" s="1"/>
      <c r="J1485" s="1"/>
    </row>
    <row r="1486" spans="1:10" x14ac:dyDescent="0.3">
      <c r="A1486" s="1"/>
      <c r="B1486" s="33"/>
      <c r="C1486" s="1"/>
      <c r="D1486" s="1"/>
      <c r="E1486" s="1"/>
      <c r="F1486" s="1"/>
      <c r="G1486" s="1"/>
      <c r="H1486" s="1"/>
      <c r="I1486" s="1"/>
      <c r="J1486" s="1"/>
    </row>
    <row r="1487" spans="1:10" x14ac:dyDescent="0.3">
      <c r="A1487" s="1"/>
      <c r="B1487" s="33"/>
      <c r="C1487" s="1"/>
      <c r="D1487" s="1"/>
      <c r="E1487" s="1"/>
      <c r="F1487" s="1"/>
      <c r="G1487" s="1"/>
      <c r="H1487" s="1"/>
      <c r="I1487" s="1"/>
      <c r="J1487" s="1"/>
    </row>
    <row r="1488" spans="1:10" x14ac:dyDescent="0.3">
      <c r="A1488" s="1"/>
      <c r="B1488" s="33"/>
      <c r="C1488" s="1"/>
      <c r="D1488" s="1"/>
      <c r="E1488" s="1"/>
      <c r="F1488" s="1"/>
      <c r="G1488" s="1"/>
      <c r="H1488" s="1"/>
      <c r="I1488" s="1"/>
      <c r="J1488" s="1"/>
    </row>
    <row r="1489" spans="1:10" x14ac:dyDescent="0.3">
      <c r="A1489" s="1"/>
      <c r="B1489" s="33"/>
      <c r="C1489" s="1"/>
      <c r="D1489" s="1"/>
      <c r="E1489" s="1"/>
      <c r="F1489" s="1"/>
      <c r="G1489" s="1"/>
      <c r="H1489" s="1"/>
      <c r="I1489" s="1"/>
      <c r="J1489" s="1"/>
    </row>
    <row r="1490" spans="1:10" x14ac:dyDescent="0.3">
      <c r="A1490" s="1"/>
      <c r="B1490" s="33"/>
      <c r="C1490" s="1"/>
      <c r="D1490" s="1"/>
      <c r="E1490" s="1"/>
      <c r="F1490" s="1"/>
      <c r="G1490" s="1"/>
      <c r="H1490" s="1"/>
      <c r="I1490" s="1"/>
      <c r="J1490" s="1"/>
    </row>
    <row r="1491" spans="1:10" x14ac:dyDescent="0.3">
      <c r="A1491" s="1"/>
      <c r="B1491" s="33"/>
      <c r="C1491" s="1"/>
      <c r="D1491" s="1"/>
      <c r="E1491" s="1"/>
      <c r="F1491" s="1"/>
      <c r="G1491" s="1"/>
      <c r="H1491" s="1"/>
      <c r="I1491" s="1"/>
      <c r="J1491" s="1"/>
    </row>
    <row r="1492" spans="1:10" x14ac:dyDescent="0.3">
      <c r="A1492" s="1"/>
      <c r="B1492" s="33"/>
      <c r="C1492" s="1"/>
      <c r="D1492" s="1"/>
      <c r="E1492" s="1"/>
      <c r="F1492" s="1"/>
      <c r="G1492" s="1"/>
      <c r="H1492" s="1"/>
      <c r="I1492" s="1"/>
      <c r="J1492" s="1"/>
    </row>
    <row r="1493" spans="1:10" x14ac:dyDescent="0.3">
      <c r="A1493" s="1"/>
      <c r="B1493" s="33"/>
      <c r="C1493" s="1"/>
      <c r="D1493" s="1"/>
      <c r="E1493" s="1"/>
      <c r="F1493" s="1"/>
      <c r="G1493" s="1"/>
      <c r="H1493" s="1"/>
      <c r="I1493" s="1"/>
      <c r="J1493" s="1"/>
    </row>
    <row r="1494" spans="1:10" x14ac:dyDescent="0.3">
      <c r="A1494" s="1"/>
      <c r="B1494" s="33"/>
      <c r="C1494" s="1"/>
      <c r="D1494" s="1"/>
      <c r="E1494" s="1"/>
      <c r="F1494" s="1"/>
      <c r="G1494" s="1"/>
      <c r="H1494" s="1"/>
      <c r="I1494" s="1"/>
      <c r="J1494" s="1"/>
    </row>
    <row r="1495" spans="1:10" x14ac:dyDescent="0.3">
      <c r="A1495" s="1"/>
      <c r="B1495" s="33"/>
      <c r="C1495" s="1"/>
      <c r="D1495" s="1"/>
      <c r="E1495" s="1"/>
      <c r="F1495" s="1"/>
      <c r="G1495" s="1"/>
      <c r="H1495" s="1"/>
      <c r="I1495" s="1"/>
      <c r="J1495" s="1"/>
    </row>
    <row r="1496" spans="1:10" x14ac:dyDescent="0.3">
      <c r="A1496" s="1"/>
      <c r="B1496" s="33"/>
      <c r="C1496" s="1"/>
      <c r="D1496" s="1"/>
      <c r="E1496" s="1"/>
      <c r="F1496" s="1"/>
      <c r="G1496" s="1"/>
      <c r="H1496" s="1"/>
      <c r="I1496" s="1"/>
      <c r="J1496" s="1"/>
    </row>
    <row r="1497" spans="1:10" x14ac:dyDescent="0.3">
      <c r="A1497" s="1"/>
      <c r="B1497" s="33"/>
      <c r="C1497" s="1"/>
      <c r="D1497" s="1"/>
      <c r="E1497" s="1"/>
      <c r="F1497" s="1"/>
      <c r="G1497" s="1"/>
      <c r="H1497" s="1"/>
      <c r="I1497" s="1"/>
      <c r="J1497" s="1"/>
    </row>
    <row r="1498" spans="1:10" x14ac:dyDescent="0.3">
      <c r="A1498" s="1"/>
      <c r="B1498" s="33"/>
      <c r="C1498" s="1"/>
      <c r="D1498" s="1"/>
      <c r="E1498" s="1"/>
      <c r="F1498" s="1"/>
      <c r="G1498" s="1"/>
      <c r="H1498" s="1"/>
      <c r="I1498" s="1"/>
      <c r="J1498" s="1"/>
    </row>
    <row r="1499" spans="1:10" x14ac:dyDescent="0.3">
      <c r="A1499" s="1"/>
      <c r="B1499" s="33"/>
      <c r="C1499" s="1"/>
      <c r="D1499" s="1"/>
      <c r="E1499" s="1"/>
      <c r="F1499" s="1"/>
      <c r="G1499" s="1"/>
      <c r="H1499" s="1"/>
      <c r="I1499" s="1"/>
      <c r="J1499" s="1"/>
    </row>
    <row r="1500" spans="1:10" x14ac:dyDescent="0.3">
      <c r="A1500" s="1"/>
      <c r="B1500" s="33"/>
      <c r="C1500" s="1"/>
      <c r="D1500" s="1"/>
      <c r="E1500" s="1"/>
      <c r="F1500" s="1"/>
      <c r="G1500" s="1"/>
      <c r="H1500" s="1"/>
      <c r="I1500" s="1"/>
      <c r="J1500" s="1"/>
    </row>
    <row r="1501" spans="1:10" x14ac:dyDescent="0.3">
      <c r="A1501" s="1"/>
      <c r="B1501" s="33"/>
      <c r="C1501" s="1"/>
      <c r="D1501" s="1"/>
      <c r="E1501" s="1"/>
      <c r="F1501" s="1"/>
      <c r="G1501" s="1"/>
      <c r="H1501" s="1"/>
      <c r="I1501" s="1"/>
      <c r="J1501" s="1"/>
    </row>
    <row r="1502" spans="1:10" x14ac:dyDescent="0.3">
      <c r="A1502" s="1"/>
      <c r="B1502" s="33"/>
      <c r="C1502" s="1"/>
      <c r="D1502" s="1"/>
      <c r="E1502" s="1"/>
      <c r="F1502" s="1"/>
      <c r="G1502" s="1"/>
      <c r="H1502" s="1"/>
      <c r="I1502" s="1"/>
      <c r="J1502" s="1"/>
    </row>
    <row r="1503" spans="1:10" x14ac:dyDescent="0.3">
      <c r="A1503" s="1"/>
      <c r="B1503" s="33"/>
      <c r="C1503" s="1"/>
      <c r="D1503" s="1"/>
      <c r="E1503" s="1"/>
      <c r="F1503" s="1"/>
      <c r="G1503" s="1"/>
      <c r="H1503" s="1"/>
      <c r="I1503" s="1"/>
      <c r="J1503" s="1"/>
    </row>
    <row r="1504" spans="1:10" x14ac:dyDescent="0.3">
      <c r="A1504" s="1"/>
      <c r="B1504" s="33"/>
      <c r="C1504" s="1"/>
      <c r="D1504" s="1"/>
      <c r="E1504" s="1"/>
      <c r="F1504" s="1"/>
      <c r="G1504" s="1"/>
      <c r="H1504" s="1"/>
      <c r="I1504" s="1"/>
      <c r="J1504" s="1"/>
    </row>
    <row r="1505" spans="1:10" x14ac:dyDescent="0.3">
      <c r="A1505" s="1"/>
      <c r="B1505" s="33"/>
      <c r="C1505" s="1"/>
      <c r="D1505" s="1"/>
      <c r="E1505" s="1"/>
      <c r="F1505" s="1"/>
      <c r="G1505" s="1"/>
      <c r="H1505" s="1"/>
      <c r="I1505" s="1"/>
      <c r="J1505" s="1"/>
    </row>
    <row r="1506" spans="1:10" x14ac:dyDescent="0.3">
      <c r="A1506" s="1"/>
      <c r="B1506" s="33"/>
      <c r="C1506" s="1"/>
      <c r="D1506" s="1"/>
      <c r="E1506" s="1"/>
      <c r="F1506" s="1"/>
      <c r="G1506" s="1"/>
      <c r="H1506" s="1"/>
      <c r="I1506" s="1"/>
      <c r="J1506" s="1"/>
    </row>
    <row r="1507" spans="1:10" x14ac:dyDescent="0.3">
      <c r="A1507" s="1"/>
      <c r="B1507" s="33"/>
      <c r="C1507" s="1"/>
      <c r="D1507" s="1"/>
      <c r="E1507" s="1"/>
      <c r="F1507" s="1"/>
      <c r="G1507" s="1"/>
      <c r="H1507" s="1"/>
      <c r="I1507" s="1"/>
      <c r="J1507" s="1"/>
    </row>
    <row r="1508" spans="1:10" x14ac:dyDescent="0.3">
      <c r="A1508" s="1"/>
      <c r="B1508" s="33"/>
      <c r="C1508" s="1"/>
      <c r="D1508" s="1"/>
      <c r="E1508" s="1"/>
      <c r="F1508" s="1"/>
      <c r="G1508" s="1"/>
      <c r="H1508" s="1"/>
      <c r="I1508" s="1"/>
      <c r="J1508" s="1"/>
    </row>
    <row r="1509" spans="1:10" x14ac:dyDescent="0.3">
      <c r="A1509" s="1"/>
      <c r="B1509" s="33"/>
      <c r="C1509" s="1"/>
      <c r="D1509" s="1"/>
      <c r="E1509" s="1"/>
      <c r="F1509" s="1"/>
      <c r="G1509" s="1"/>
      <c r="H1509" s="1"/>
      <c r="I1509" s="1"/>
      <c r="J1509" s="1"/>
    </row>
    <row r="1510" spans="1:10" x14ac:dyDescent="0.3">
      <c r="A1510" s="1"/>
      <c r="B1510" s="33"/>
      <c r="C1510" s="1"/>
      <c r="D1510" s="1"/>
      <c r="E1510" s="1"/>
      <c r="F1510" s="1"/>
      <c r="G1510" s="1"/>
      <c r="H1510" s="1"/>
      <c r="I1510" s="1"/>
      <c r="J1510" s="1"/>
    </row>
    <row r="1511" spans="1:10" x14ac:dyDescent="0.3">
      <c r="A1511" s="1"/>
      <c r="B1511" s="33"/>
      <c r="C1511" s="1"/>
      <c r="D1511" s="1"/>
      <c r="E1511" s="1"/>
      <c r="F1511" s="1"/>
      <c r="G1511" s="1"/>
      <c r="H1511" s="1"/>
      <c r="I1511" s="1"/>
      <c r="J1511" s="1"/>
    </row>
    <row r="1512" spans="1:10" x14ac:dyDescent="0.3">
      <c r="A1512" s="1"/>
      <c r="B1512" s="33"/>
      <c r="C1512" s="1"/>
      <c r="D1512" s="1"/>
      <c r="E1512" s="1"/>
      <c r="F1512" s="1"/>
      <c r="G1512" s="1"/>
      <c r="H1512" s="1"/>
      <c r="I1512" s="1"/>
      <c r="J1512" s="1"/>
    </row>
    <row r="1513" spans="1:10" x14ac:dyDescent="0.3">
      <c r="A1513" s="1"/>
      <c r="B1513" s="33"/>
      <c r="C1513" s="1"/>
      <c r="D1513" s="1"/>
      <c r="E1513" s="1"/>
      <c r="F1513" s="1"/>
      <c r="G1513" s="1"/>
      <c r="H1513" s="1"/>
      <c r="I1513" s="1"/>
      <c r="J1513" s="1"/>
    </row>
    <row r="1514" spans="1:10" x14ac:dyDescent="0.3">
      <c r="A1514" s="1"/>
      <c r="B1514" s="33"/>
      <c r="C1514" s="1"/>
      <c r="D1514" s="1"/>
      <c r="E1514" s="1"/>
      <c r="F1514" s="1"/>
      <c r="G1514" s="1"/>
      <c r="H1514" s="1"/>
      <c r="I1514" s="1"/>
      <c r="J1514" s="1"/>
    </row>
    <row r="1515" spans="1:10" x14ac:dyDescent="0.3">
      <c r="A1515" s="1"/>
      <c r="B1515" s="33"/>
      <c r="C1515" s="1"/>
      <c r="D1515" s="1"/>
      <c r="E1515" s="1"/>
      <c r="F1515" s="1"/>
      <c r="G1515" s="1"/>
      <c r="H1515" s="1"/>
      <c r="I1515" s="1"/>
      <c r="J1515" s="1"/>
    </row>
    <row r="1516" spans="1:10" x14ac:dyDescent="0.3">
      <c r="A1516" s="1"/>
      <c r="B1516" s="33"/>
      <c r="C1516" s="1"/>
      <c r="D1516" s="1"/>
      <c r="E1516" s="1"/>
      <c r="F1516" s="1"/>
      <c r="G1516" s="1"/>
      <c r="H1516" s="1"/>
      <c r="I1516" s="1"/>
      <c r="J1516" s="1"/>
    </row>
    <row r="1517" spans="1:10" x14ac:dyDescent="0.3">
      <c r="A1517" s="1"/>
      <c r="B1517" s="33"/>
      <c r="C1517" s="1"/>
      <c r="D1517" s="1"/>
      <c r="E1517" s="1"/>
      <c r="F1517" s="1"/>
      <c r="G1517" s="1"/>
      <c r="H1517" s="1"/>
      <c r="I1517" s="1"/>
      <c r="J1517" s="1"/>
    </row>
    <row r="1518" spans="1:10" x14ac:dyDescent="0.3">
      <c r="A1518" s="1"/>
      <c r="B1518" s="33"/>
      <c r="C1518" s="1"/>
      <c r="D1518" s="1"/>
      <c r="E1518" s="1"/>
      <c r="F1518" s="1"/>
      <c r="G1518" s="1"/>
      <c r="H1518" s="1"/>
      <c r="I1518" s="1"/>
      <c r="J1518" s="1"/>
    </row>
    <row r="1519" spans="1:10" x14ac:dyDescent="0.3">
      <c r="A1519" s="1"/>
      <c r="B1519" s="33"/>
      <c r="C1519" s="1"/>
      <c r="D1519" s="1"/>
      <c r="E1519" s="1"/>
      <c r="F1519" s="1"/>
      <c r="G1519" s="1"/>
      <c r="H1519" s="1"/>
      <c r="I1519" s="1"/>
      <c r="J1519" s="1"/>
    </row>
    <row r="1520" spans="1:10" x14ac:dyDescent="0.3">
      <c r="A1520" s="1"/>
      <c r="B1520" s="33"/>
      <c r="C1520" s="1"/>
      <c r="D1520" s="1"/>
      <c r="E1520" s="1"/>
      <c r="F1520" s="1"/>
      <c r="G1520" s="1"/>
      <c r="H1520" s="1"/>
      <c r="I1520" s="1"/>
      <c r="J1520" s="1"/>
    </row>
    <row r="1521" spans="1:10" x14ac:dyDescent="0.3">
      <c r="A1521" s="1"/>
      <c r="B1521" s="33"/>
      <c r="C1521" s="1"/>
      <c r="D1521" s="1"/>
      <c r="E1521" s="1"/>
      <c r="F1521" s="1"/>
      <c r="G1521" s="1"/>
      <c r="H1521" s="1"/>
      <c r="I1521" s="1"/>
      <c r="J1521" s="1"/>
    </row>
    <row r="1522" spans="1:10" x14ac:dyDescent="0.3">
      <c r="A1522" s="1"/>
      <c r="B1522" s="33"/>
      <c r="C1522" s="1"/>
      <c r="D1522" s="1"/>
      <c r="E1522" s="1"/>
      <c r="F1522" s="1"/>
      <c r="G1522" s="1"/>
      <c r="H1522" s="1"/>
      <c r="I1522" s="1"/>
      <c r="J1522" s="1"/>
    </row>
    <row r="1523" spans="1:10" x14ac:dyDescent="0.3">
      <c r="A1523" s="1"/>
      <c r="B1523" s="33"/>
      <c r="C1523" s="1"/>
      <c r="D1523" s="1"/>
      <c r="E1523" s="1"/>
      <c r="F1523" s="1"/>
      <c r="G1523" s="1"/>
      <c r="H1523" s="1"/>
      <c r="I1523" s="1"/>
      <c r="J1523" s="1"/>
    </row>
    <row r="1524" spans="1:10" x14ac:dyDescent="0.3">
      <c r="A1524" s="1"/>
      <c r="B1524" s="33"/>
      <c r="C1524" s="1"/>
      <c r="D1524" s="1"/>
      <c r="E1524" s="1"/>
      <c r="F1524" s="1"/>
      <c r="G1524" s="1"/>
      <c r="H1524" s="1"/>
      <c r="I1524" s="1"/>
      <c r="J1524" s="1"/>
    </row>
    <row r="1525" spans="1:10" x14ac:dyDescent="0.3">
      <c r="A1525" s="1"/>
      <c r="B1525" s="33"/>
      <c r="C1525" s="1"/>
      <c r="D1525" s="1"/>
      <c r="E1525" s="1"/>
      <c r="F1525" s="1"/>
      <c r="G1525" s="1"/>
      <c r="H1525" s="1"/>
      <c r="I1525" s="1"/>
      <c r="J1525" s="1"/>
    </row>
    <row r="1526" spans="1:10" x14ac:dyDescent="0.3">
      <c r="A1526" s="1"/>
      <c r="B1526" s="33"/>
      <c r="C1526" s="1"/>
      <c r="D1526" s="1"/>
      <c r="E1526" s="1"/>
      <c r="F1526" s="1"/>
      <c r="G1526" s="1"/>
      <c r="H1526" s="1"/>
      <c r="I1526" s="1"/>
      <c r="J1526" s="1"/>
    </row>
    <row r="1527" spans="1:10" x14ac:dyDescent="0.3">
      <c r="A1527" s="1"/>
      <c r="B1527" s="33"/>
      <c r="C1527" s="1"/>
      <c r="D1527" s="1"/>
      <c r="E1527" s="1"/>
      <c r="F1527" s="1"/>
      <c r="G1527" s="1"/>
      <c r="H1527" s="1"/>
      <c r="I1527" s="1"/>
      <c r="J1527" s="1"/>
    </row>
    <row r="1528" spans="1:10" x14ac:dyDescent="0.3">
      <c r="A1528" s="1"/>
      <c r="B1528" s="33"/>
      <c r="C1528" s="1"/>
      <c r="D1528" s="1"/>
      <c r="E1528" s="1"/>
      <c r="F1528" s="1"/>
      <c r="G1528" s="1"/>
      <c r="H1528" s="1"/>
      <c r="I1528" s="1"/>
      <c r="J1528" s="1"/>
    </row>
    <row r="1529" spans="1:10" x14ac:dyDescent="0.3">
      <c r="A1529" s="1"/>
      <c r="B1529" s="33"/>
      <c r="C1529" s="1"/>
      <c r="D1529" s="1"/>
      <c r="E1529" s="1"/>
      <c r="F1529" s="1"/>
      <c r="G1529" s="1"/>
      <c r="H1529" s="1"/>
      <c r="I1529" s="1"/>
      <c r="J1529" s="1"/>
    </row>
    <row r="1530" spans="1:10" x14ac:dyDescent="0.3">
      <c r="A1530" s="1"/>
      <c r="B1530" s="33"/>
      <c r="C1530" s="1"/>
      <c r="D1530" s="1"/>
      <c r="E1530" s="1"/>
      <c r="F1530" s="1"/>
      <c r="G1530" s="1"/>
      <c r="H1530" s="1"/>
      <c r="I1530" s="1"/>
      <c r="J1530" s="1"/>
    </row>
    <row r="1531" spans="1:10" x14ac:dyDescent="0.3">
      <c r="A1531" s="1"/>
      <c r="B1531" s="33"/>
      <c r="C1531" s="1"/>
      <c r="D1531" s="1"/>
      <c r="E1531" s="1"/>
      <c r="F1531" s="1"/>
      <c r="G1531" s="1"/>
      <c r="H1531" s="1"/>
      <c r="I1531" s="1"/>
      <c r="J1531" s="1"/>
    </row>
    <row r="1532" spans="1:10" x14ac:dyDescent="0.3">
      <c r="A1532" s="1"/>
      <c r="B1532" s="33"/>
      <c r="C1532" s="1"/>
      <c r="D1532" s="1"/>
      <c r="E1532" s="1"/>
      <c r="F1532" s="1"/>
      <c r="G1532" s="1"/>
      <c r="H1532" s="1"/>
      <c r="I1532" s="1"/>
      <c r="J1532" s="1"/>
    </row>
    <row r="1533" spans="1:10" x14ac:dyDescent="0.3">
      <c r="A1533" s="1"/>
      <c r="B1533" s="33"/>
      <c r="C1533" s="1"/>
      <c r="D1533" s="1"/>
      <c r="E1533" s="1"/>
      <c r="F1533" s="1"/>
      <c r="G1533" s="1"/>
      <c r="H1533" s="1"/>
      <c r="I1533" s="1"/>
      <c r="J1533" s="1"/>
    </row>
    <row r="1534" spans="1:10" x14ac:dyDescent="0.3">
      <c r="A1534" s="1"/>
      <c r="B1534" s="33"/>
      <c r="C1534" s="1"/>
      <c r="D1534" s="1"/>
      <c r="E1534" s="1"/>
      <c r="F1534" s="1"/>
      <c r="G1534" s="1"/>
      <c r="H1534" s="1"/>
      <c r="I1534" s="1"/>
      <c r="J1534" s="1"/>
    </row>
    <row r="1535" spans="1:10" x14ac:dyDescent="0.3">
      <c r="A1535" s="1"/>
      <c r="B1535" s="33"/>
      <c r="C1535" s="1"/>
      <c r="D1535" s="1"/>
      <c r="E1535" s="1"/>
      <c r="F1535" s="1"/>
      <c r="G1535" s="1"/>
      <c r="H1535" s="1"/>
      <c r="I1535" s="1"/>
      <c r="J1535" s="1"/>
    </row>
    <row r="1536" spans="1:10" x14ac:dyDescent="0.3">
      <c r="A1536" s="1"/>
      <c r="B1536" s="33"/>
      <c r="C1536" s="1"/>
      <c r="D1536" s="1"/>
      <c r="E1536" s="1"/>
      <c r="F1536" s="1"/>
      <c r="G1536" s="1"/>
      <c r="H1536" s="1"/>
      <c r="I1536" s="1"/>
      <c r="J1536" s="1"/>
    </row>
    <row r="1537" spans="1:10" x14ac:dyDescent="0.3">
      <c r="A1537" s="1"/>
      <c r="B1537" s="33"/>
      <c r="C1537" s="1"/>
      <c r="D1537" s="1"/>
      <c r="E1537" s="1"/>
      <c r="F1537" s="1"/>
      <c r="G1537" s="1"/>
      <c r="H1537" s="1"/>
      <c r="I1537" s="1"/>
      <c r="J1537" s="1"/>
    </row>
    <row r="1538" spans="1:10" x14ac:dyDescent="0.3">
      <c r="A1538" s="1"/>
      <c r="B1538" s="33"/>
      <c r="C1538" s="1"/>
      <c r="D1538" s="1"/>
      <c r="E1538" s="1"/>
      <c r="F1538" s="1"/>
      <c r="G1538" s="1"/>
      <c r="H1538" s="1"/>
      <c r="I1538" s="1"/>
      <c r="J1538" s="1"/>
    </row>
    <row r="1539" spans="1:10" x14ac:dyDescent="0.3">
      <c r="A1539" s="1"/>
      <c r="B1539" s="33"/>
      <c r="C1539" s="1"/>
      <c r="D1539" s="1"/>
      <c r="E1539" s="1"/>
      <c r="F1539" s="1"/>
      <c r="G1539" s="1"/>
      <c r="H1539" s="1"/>
      <c r="I1539" s="1"/>
      <c r="J1539" s="1"/>
    </row>
    <row r="1540" spans="1:10" x14ac:dyDescent="0.3">
      <c r="A1540" s="1"/>
      <c r="B1540" s="33"/>
      <c r="C1540" s="1"/>
      <c r="D1540" s="1"/>
      <c r="E1540" s="1"/>
      <c r="F1540" s="1"/>
      <c r="G1540" s="1"/>
      <c r="H1540" s="1"/>
      <c r="I1540" s="1"/>
      <c r="J1540" s="1"/>
    </row>
    <row r="1541" spans="1:10" x14ac:dyDescent="0.3">
      <c r="A1541" s="1"/>
      <c r="B1541" s="33"/>
      <c r="C1541" s="1"/>
      <c r="D1541" s="1"/>
      <c r="E1541" s="1"/>
      <c r="F1541" s="1"/>
      <c r="G1541" s="1"/>
      <c r="H1541" s="1"/>
      <c r="I1541" s="1"/>
      <c r="J1541" s="1"/>
    </row>
    <row r="1542" spans="1:10" x14ac:dyDescent="0.3">
      <c r="A1542" s="1"/>
      <c r="B1542" s="33"/>
      <c r="C1542" s="1"/>
      <c r="D1542" s="1"/>
      <c r="E1542" s="1"/>
      <c r="F1542" s="1"/>
      <c r="G1542" s="1"/>
      <c r="H1542" s="1"/>
      <c r="I1542" s="1"/>
      <c r="J1542" s="1"/>
    </row>
    <row r="1543" spans="1:10" x14ac:dyDescent="0.3">
      <c r="A1543" s="1"/>
      <c r="B1543" s="33"/>
      <c r="C1543" s="1"/>
      <c r="D1543" s="1"/>
      <c r="E1543" s="1"/>
      <c r="F1543" s="1"/>
      <c r="G1543" s="1"/>
      <c r="H1543" s="1"/>
      <c r="I1543" s="1"/>
      <c r="J1543" s="1"/>
    </row>
    <row r="1544" spans="1:10" x14ac:dyDescent="0.3">
      <c r="A1544" s="1"/>
      <c r="B1544" s="33"/>
      <c r="C1544" s="1"/>
      <c r="D1544" s="1"/>
      <c r="E1544" s="1"/>
      <c r="F1544" s="1"/>
      <c r="G1544" s="1"/>
      <c r="H1544" s="1"/>
      <c r="I1544" s="1"/>
      <c r="J1544" s="1"/>
    </row>
    <row r="1545" spans="1:10" x14ac:dyDescent="0.3">
      <c r="A1545" s="1"/>
      <c r="B1545" s="33"/>
      <c r="C1545" s="1"/>
      <c r="D1545" s="1"/>
      <c r="E1545" s="1"/>
      <c r="F1545" s="1"/>
      <c r="G1545" s="1"/>
      <c r="H1545" s="1"/>
      <c r="I1545" s="1"/>
      <c r="J1545" s="1"/>
    </row>
    <row r="1546" spans="1:10" x14ac:dyDescent="0.3">
      <c r="A1546" s="1"/>
      <c r="B1546" s="33"/>
      <c r="C1546" s="1"/>
      <c r="D1546" s="1"/>
      <c r="E1546" s="1"/>
      <c r="F1546" s="1"/>
      <c r="G1546" s="1"/>
      <c r="H1546" s="1"/>
      <c r="I1546" s="1"/>
      <c r="J1546" s="1"/>
    </row>
    <row r="1547" spans="1:10" x14ac:dyDescent="0.3">
      <c r="A1547" s="1"/>
      <c r="B1547" s="33"/>
      <c r="C1547" s="1"/>
      <c r="D1547" s="1"/>
      <c r="E1547" s="1"/>
      <c r="F1547" s="1"/>
      <c r="G1547" s="1"/>
      <c r="H1547" s="1"/>
      <c r="I1547" s="1"/>
      <c r="J1547" s="1"/>
    </row>
    <row r="1548" spans="1:10" x14ac:dyDescent="0.3">
      <c r="A1548" s="1"/>
      <c r="B1548" s="33"/>
      <c r="C1548" s="1"/>
      <c r="D1548" s="1"/>
      <c r="E1548" s="1"/>
      <c r="F1548" s="1"/>
      <c r="G1548" s="1"/>
      <c r="H1548" s="1"/>
      <c r="I1548" s="1"/>
      <c r="J1548" s="1"/>
    </row>
    <row r="1549" spans="1:10" x14ac:dyDescent="0.3">
      <c r="A1549" s="1"/>
      <c r="B1549" s="33"/>
      <c r="C1549" s="1"/>
      <c r="D1549" s="1"/>
      <c r="E1549" s="1"/>
      <c r="F1549" s="1"/>
      <c r="G1549" s="1"/>
      <c r="H1549" s="1"/>
      <c r="I1549" s="1"/>
      <c r="J1549" s="1"/>
    </row>
    <row r="1550" spans="1:10" x14ac:dyDescent="0.3">
      <c r="A1550" s="1"/>
      <c r="B1550" s="33"/>
      <c r="C1550" s="1"/>
      <c r="D1550" s="1"/>
      <c r="E1550" s="1"/>
      <c r="F1550" s="1"/>
      <c r="G1550" s="1"/>
      <c r="H1550" s="1"/>
      <c r="I1550" s="1"/>
      <c r="J1550" s="1"/>
    </row>
    <row r="1551" spans="1:10" x14ac:dyDescent="0.3">
      <c r="A1551" s="1"/>
      <c r="B1551" s="33"/>
      <c r="C1551" s="1"/>
      <c r="D1551" s="1"/>
      <c r="E1551" s="1"/>
      <c r="F1551" s="1"/>
      <c r="G1551" s="1"/>
      <c r="H1551" s="1"/>
      <c r="I1551" s="1"/>
      <c r="J1551" s="1"/>
    </row>
    <row r="1552" spans="1:10" x14ac:dyDescent="0.3">
      <c r="A1552" s="1"/>
      <c r="B1552" s="33"/>
      <c r="C1552" s="1"/>
      <c r="D1552" s="1"/>
      <c r="E1552" s="1"/>
      <c r="F1552" s="1"/>
      <c r="G1552" s="1"/>
      <c r="H1552" s="1"/>
      <c r="I1552" s="1"/>
      <c r="J1552" s="1"/>
    </row>
    <row r="1553" spans="1:10" x14ac:dyDescent="0.3">
      <c r="A1553" s="1"/>
      <c r="B1553" s="33"/>
      <c r="C1553" s="1"/>
      <c r="D1553" s="1"/>
      <c r="E1553" s="1"/>
      <c r="F1553" s="1"/>
      <c r="G1553" s="1"/>
      <c r="H1553" s="1"/>
      <c r="I1553" s="1"/>
      <c r="J1553" s="1"/>
    </row>
    <row r="1554" spans="1:10" x14ac:dyDescent="0.3">
      <c r="A1554" s="1"/>
      <c r="B1554" s="33"/>
      <c r="C1554" s="1"/>
      <c r="D1554" s="1"/>
      <c r="E1554" s="1"/>
      <c r="F1554" s="1"/>
      <c r="G1554" s="1"/>
      <c r="H1554" s="1"/>
      <c r="I1554" s="1"/>
      <c r="J1554" s="1"/>
    </row>
    <row r="1555" spans="1:10" x14ac:dyDescent="0.3">
      <c r="A1555" s="1"/>
      <c r="B1555" s="33"/>
      <c r="C1555" s="1"/>
      <c r="D1555" s="1"/>
      <c r="E1555" s="1"/>
      <c r="F1555" s="1"/>
      <c r="G1555" s="1"/>
      <c r="H1555" s="1"/>
      <c r="I1555" s="1"/>
      <c r="J1555" s="1"/>
    </row>
    <row r="1556" spans="1:10" x14ac:dyDescent="0.3">
      <c r="A1556" s="1"/>
      <c r="B1556" s="33"/>
      <c r="C1556" s="1"/>
      <c r="D1556" s="1"/>
      <c r="E1556" s="1"/>
      <c r="F1556" s="1"/>
      <c r="G1556" s="1"/>
      <c r="H1556" s="1"/>
      <c r="I1556" s="1"/>
      <c r="J1556" s="1"/>
    </row>
    <row r="1557" spans="1:10" x14ac:dyDescent="0.3">
      <c r="A1557" s="1"/>
      <c r="B1557" s="33"/>
      <c r="C1557" s="1"/>
      <c r="D1557" s="1"/>
      <c r="E1557" s="1"/>
      <c r="F1557" s="1"/>
      <c r="G1557" s="1"/>
      <c r="H1557" s="1"/>
      <c r="I1557" s="1"/>
      <c r="J1557" s="1"/>
    </row>
    <row r="1558" spans="1:10" x14ac:dyDescent="0.3">
      <c r="A1558" s="1"/>
      <c r="B1558" s="33"/>
      <c r="C1558" s="1"/>
      <c r="D1558" s="1"/>
      <c r="E1558" s="1"/>
      <c r="F1558" s="1"/>
      <c r="G1558" s="1"/>
      <c r="H1558" s="1"/>
      <c r="I1558" s="1"/>
      <c r="J1558" s="1"/>
    </row>
    <row r="1559" spans="1:10" x14ac:dyDescent="0.3">
      <c r="A1559" s="1"/>
      <c r="B1559" s="33"/>
      <c r="C1559" s="1"/>
      <c r="D1559" s="1"/>
      <c r="E1559" s="1"/>
      <c r="F1559" s="1"/>
      <c r="G1559" s="1"/>
      <c r="H1559" s="1"/>
      <c r="I1559" s="1"/>
      <c r="J1559" s="1"/>
    </row>
    <row r="1560" spans="1:10" x14ac:dyDescent="0.3">
      <c r="A1560" s="1"/>
      <c r="B1560" s="33"/>
      <c r="C1560" s="1"/>
      <c r="D1560" s="1"/>
      <c r="E1560" s="1"/>
      <c r="F1560" s="1"/>
      <c r="G1560" s="1"/>
      <c r="H1560" s="1"/>
      <c r="I1560" s="1"/>
      <c r="J1560" s="1"/>
    </row>
    <row r="1561" spans="1:10" x14ac:dyDescent="0.3">
      <c r="A1561" s="1"/>
      <c r="B1561" s="33"/>
      <c r="C1561" s="1"/>
      <c r="D1561" s="1"/>
      <c r="E1561" s="1"/>
      <c r="F1561" s="1"/>
      <c r="G1561" s="1"/>
      <c r="H1561" s="1"/>
      <c r="I1561" s="1"/>
      <c r="J1561" s="1"/>
    </row>
    <row r="1562" spans="1:10" x14ac:dyDescent="0.3">
      <c r="A1562" s="1"/>
      <c r="B1562" s="33"/>
      <c r="C1562" s="1"/>
      <c r="D1562" s="1"/>
      <c r="E1562" s="1"/>
      <c r="F1562" s="1"/>
      <c r="G1562" s="1"/>
      <c r="H1562" s="1"/>
      <c r="I1562" s="1"/>
      <c r="J1562" s="1"/>
    </row>
    <row r="1563" spans="1:10" x14ac:dyDescent="0.3">
      <c r="A1563" s="1"/>
      <c r="B1563" s="33"/>
      <c r="C1563" s="1"/>
      <c r="D1563" s="1"/>
      <c r="E1563" s="1"/>
      <c r="F1563" s="1"/>
      <c r="G1563" s="1"/>
      <c r="H1563" s="1"/>
      <c r="I1563" s="1"/>
      <c r="J1563" s="1"/>
    </row>
    <row r="1564" spans="1:10" x14ac:dyDescent="0.3">
      <c r="A1564" s="1"/>
      <c r="B1564" s="33"/>
      <c r="C1564" s="1"/>
      <c r="D1564" s="1"/>
      <c r="E1564" s="1"/>
      <c r="F1564" s="1"/>
      <c r="G1564" s="1"/>
      <c r="H1564" s="1"/>
      <c r="I1564" s="1"/>
      <c r="J1564" s="1"/>
    </row>
    <row r="1565" spans="1:10" x14ac:dyDescent="0.3">
      <c r="A1565" s="1"/>
      <c r="B1565" s="33"/>
      <c r="C1565" s="1"/>
      <c r="D1565" s="1"/>
      <c r="E1565" s="1"/>
      <c r="F1565" s="1"/>
      <c r="G1565" s="1"/>
      <c r="H1565" s="1"/>
      <c r="I1565" s="1"/>
      <c r="J1565" s="1"/>
    </row>
    <row r="1566" spans="1:10" x14ac:dyDescent="0.3">
      <c r="A1566" s="1"/>
      <c r="B1566" s="33"/>
      <c r="C1566" s="1"/>
      <c r="D1566" s="1"/>
      <c r="E1566" s="1"/>
      <c r="F1566" s="1"/>
      <c r="G1566" s="1"/>
      <c r="H1566" s="1"/>
      <c r="I1566" s="1"/>
      <c r="J1566" s="1"/>
    </row>
    <row r="1567" spans="1:10" x14ac:dyDescent="0.3">
      <c r="A1567" s="1"/>
      <c r="B1567" s="33"/>
      <c r="C1567" s="1"/>
      <c r="D1567" s="1"/>
      <c r="E1567" s="1"/>
      <c r="F1567" s="1"/>
      <c r="G1567" s="1"/>
      <c r="H1567" s="1"/>
      <c r="I1567" s="1"/>
      <c r="J1567" s="1"/>
    </row>
    <row r="1568" spans="1:10" x14ac:dyDescent="0.3">
      <c r="A1568" s="1"/>
      <c r="B1568" s="33"/>
      <c r="C1568" s="1"/>
      <c r="D1568" s="1"/>
      <c r="E1568" s="1"/>
      <c r="F1568" s="1"/>
      <c r="G1568" s="1"/>
      <c r="H1568" s="1"/>
      <c r="I1568" s="1"/>
      <c r="J1568" s="1"/>
    </row>
    <row r="1569" spans="1:10" x14ac:dyDescent="0.3">
      <c r="A1569" s="1"/>
      <c r="B1569" s="33"/>
      <c r="C1569" s="1"/>
      <c r="D1569" s="1"/>
      <c r="E1569" s="1"/>
      <c r="F1569" s="1"/>
      <c r="G1569" s="1"/>
      <c r="H1569" s="1"/>
      <c r="I1569" s="1"/>
      <c r="J1569" s="1"/>
    </row>
    <row r="1570" spans="1:10" x14ac:dyDescent="0.3">
      <c r="A1570" s="1"/>
      <c r="B1570" s="33"/>
      <c r="C1570" s="1"/>
      <c r="D1570" s="1"/>
      <c r="E1570" s="1"/>
      <c r="F1570" s="1"/>
      <c r="G1570" s="1"/>
      <c r="H1570" s="1"/>
      <c r="I1570" s="1"/>
      <c r="J1570" s="1"/>
    </row>
    <row r="1571" spans="1:10" x14ac:dyDescent="0.3">
      <c r="A1571" s="1"/>
      <c r="B1571" s="33"/>
      <c r="C1571" s="1"/>
      <c r="D1571" s="1"/>
      <c r="E1571" s="1"/>
      <c r="F1571" s="1"/>
      <c r="G1571" s="1"/>
      <c r="H1571" s="1"/>
      <c r="I1571" s="1"/>
      <c r="J1571" s="1"/>
    </row>
    <row r="1572" spans="1:10" x14ac:dyDescent="0.3">
      <c r="A1572" s="1"/>
      <c r="B1572" s="33"/>
      <c r="C1572" s="1"/>
      <c r="D1572" s="1"/>
      <c r="E1572" s="1"/>
      <c r="F1572" s="1"/>
      <c r="G1572" s="1"/>
      <c r="H1572" s="1"/>
      <c r="I1572" s="1"/>
      <c r="J1572" s="1"/>
    </row>
    <row r="1573" spans="1:10" x14ac:dyDescent="0.3">
      <c r="A1573" s="1"/>
      <c r="B1573" s="33"/>
      <c r="C1573" s="1"/>
      <c r="D1573" s="1"/>
      <c r="E1573" s="1"/>
      <c r="F1573" s="1"/>
      <c r="G1573" s="1"/>
      <c r="H1573" s="1"/>
      <c r="I1573" s="1"/>
      <c r="J1573" s="1"/>
    </row>
    <row r="1574" spans="1:10" x14ac:dyDescent="0.3">
      <c r="A1574" s="1"/>
      <c r="B1574" s="33"/>
      <c r="C1574" s="1"/>
      <c r="D1574" s="1"/>
      <c r="E1574" s="1"/>
      <c r="F1574" s="1"/>
      <c r="G1574" s="1"/>
      <c r="H1574" s="1"/>
      <c r="I1574" s="1"/>
      <c r="J1574" s="1"/>
    </row>
    <row r="1575" spans="1:10" x14ac:dyDescent="0.3">
      <c r="A1575" s="1"/>
      <c r="B1575" s="33"/>
      <c r="C1575" s="1"/>
      <c r="D1575" s="1"/>
      <c r="E1575" s="1"/>
      <c r="F1575" s="1"/>
      <c r="G1575" s="1"/>
      <c r="H1575" s="1"/>
      <c r="I1575" s="1"/>
      <c r="J1575" s="1"/>
    </row>
    <row r="1576" spans="1:10" x14ac:dyDescent="0.3">
      <c r="A1576" s="1"/>
      <c r="B1576" s="33"/>
      <c r="C1576" s="1"/>
      <c r="D1576" s="1"/>
      <c r="E1576" s="1"/>
      <c r="F1576" s="1"/>
      <c r="G1576" s="1"/>
      <c r="H1576" s="1"/>
      <c r="I1576" s="1"/>
      <c r="J1576" s="1"/>
    </row>
    <row r="1577" spans="1:10" x14ac:dyDescent="0.3">
      <c r="A1577" s="1"/>
      <c r="B1577" s="33"/>
      <c r="C1577" s="1"/>
      <c r="D1577" s="1"/>
      <c r="E1577" s="1"/>
      <c r="F1577" s="1"/>
      <c r="G1577" s="1"/>
      <c r="H1577" s="1"/>
      <c r="I1577" s="1"/>
      <c r="J1577" s="1"/>
    </row>
    <row r="1578" spans="1:10" x14ac:dyDescent="0.3">
      <c r="A1578" s="1"/>
      <c r="B1578" s="33"/>
      <c r="C1578" s="1"/>
      <c r="D1578" s="1"/>
      <c r="E1578" s="1"/>
      <c r="F1578" s="1"/>
      <c r="G1578" s="1"/>
      <c r="H1578" s="1"/>
      <c r="I1578" s="1"/>
      <c r="J1578" s="1"/>
    </row>
    <row r="1579" spans="1:10" x14ac:dyDescent="0.3">
      <c r="A1579" s="1"/>
      <c r="B1579" s="33"/>
      <c r="C1579" s="1"/>
      <c r="D1579" s="1"/>
      <c r="E1579" s="1"/>
      <c r="F1579" s="1"/>
      <c r="G1579" s="1"/>
      <c r="H1579" s="1"/>
      <c r="I1579" s="1"/>
      <c r="J1579" s="1"/>
    </row>
    <row r="1580" spans="1:10" x14ac:dyDescent="0.3">
      <c r="A1580" s="1"/>
      <c r="B1580" s="33"/>
      <c r="C1580" s="1"/>
      <c r="D1580" s="1"/>
      <c r="E1580" s="1"/>
      <c r="F1580" s="1"/>
      <c r="G1580" s="1"/>
      <c r="H1580" s="1"/>
      <c r="I1580" s="1"/>
      <c r="J1580" s="1"/>
    </row>
    <row r="1581" spans="1:10" x14ac:dyDescent="0.3">
      <c r="A1581" s="1"/>
      <c r="B1581" s="33"/>
      <c r="C1581" s="1"/>
      <c r="D1581" s="1"/>
      <c r="E1581" s="1"/>
      <c r="F1581" s="1"/>
      <c r="G1581" s="1"/>
      <c r="H1581" s="1"/>
      <c r="I1581" s="1"/>
      <c r="J1581" s="1"/>
    </row>
    <row r="1582" spans="1:10" x14ac:dyDescent="0.3">
      <c r="A1582" s="1"/>
      <c r="B1582" s="33"/>
      <c r="C1582" s="1"/>
      <c r="D1582" s="1"/>
      <c r="E1582" s="1"/>
      <c r="F1582" s="1"/>
      <c r="G1582" s="1"/>
      <c r="H1582" s="1"/>
      <c r="I1582" s="1"/>
      <c r="J1582" s="1"/>
    </row>
    <row r="1583" spans="1:10" x14ac:dyDescent="0.3">
      <c r="A1583" s="1"/>
      <c r="B1583" s="33"/>
      <c r="C1583" s="1"/>
      <c r="D1583" s="1"/>
      <c r="E1583" s="1"/>
      <c r="F1583" s="1"/>
      <c r="G1583" s="1"/>
      <c r="H1583" s="1"/>
      <c r="I1583" s="1"/>
      <c r="J1583" s="1"/>
    </row>
    <row r="1584" spans="1:10" x14ac:dyDescent="0.3">
      <c r="A1584" s="1"/>
      <c r="B1584" s="33"/>
      <c r="C1584" s="1"/>
      <c r="D1584" s="1"/>
      <c r="E1584" s="1"/>
      <c r="F1584" s="1"/>
      <c r="G1584" s="1"/>
      <c r="H1584" s="1"/>
      <c r="I1584" s="1"/>
      <c r="J1584" s="1"/>
    </row>
    <row r="1585" spans="1:10" x14ac:dyDescent="0.3">
      <c r="A1585" s="1"/>
      <c r="B1585" s="33"/>
      <c r="C1585" s="1"/>
      <c r="D1585" s="1"/>
      <c r="E1585" s="1"/>
      <c r="F1585" s="1"/>
      <c r="G1585" s="1"/>
      <c r="H1585" s="1"/>
      <c r="I1585" s="1"/>
      <c r="J1585" s="1"/>
    </row>
    <row r="1586" spans="1:10" x14ac:dyDescent="0.3">
      <c r="A1586" s="1"/>
      <c r="B1586" s="33"/>
      <c r="C1586" s="1"/>
      <c r="D1586" s="1"/>
      <c r="E1586" s="1"/>
      <c r="F1586" s="1"/>
      <c r="G1586" s="1"/>
      <c r="H1586" s="1"/>
      <c r="I1586" s="1"/>
      <c r="J1586" s="1"/>
    </row>
    <row r="1587" spans="1:10" x14ac:dyDescent="0.3">
      <c r="A1587" s="1"/>
      <c r="B1587" s="33"/>
      <c r="C1587" s="1"/>
      <c r="D1587" s="1"/>
      <c r="E1587" s="1"/>
      <c r="F1587" s="1"/>
      <c r="G1587" s="1"/>
      <c r="H1587" s="1"/>
      <c r="I1587" s="1"/>
      <c r="J1587" s="1"/>
    </row>
    <row r="1588" spans="1:10" x14ac:dyDescent="0.3">
      <c r="A1588" s="1"/>
      <c r="B1588" s="33"/>
      <c r="C1588" s="1"/>
      <c r="D1588" s="1"/>
      <c r="E1588" s="1"/>
      <c r="F1588" s="1"/>
      <c r="G1588" s="1"/>
      <c r="H1588" s="1"/>
      <c r="I1588" s="1"/>
      <c r="J1588" s="1"/>
    </row>
    <row r="1589" spans="1:10" x14ac:dyDescent="0.3">
      <c r="A1589" s="1"/>
      <c r="B1589" s="33"/>
      <c r="C1589" s="1"/>
      <c r="D1589" s="1"/>
      <c r="E1589" s="1"/>
      <c r="F1589" s="1"/>
      <c r="G1589" s="1"/>
      <c r="H1589" s="1"/>
      <c r="I1589" s="1"/>
      <c r="J1589" s="1"/>
    </row>
    <row r="1590" spans="1:10" x14ac:dyDescent="0.3">
      <c r="A1590" s="1"/>
      <c r="B1590" s="33"/>
      <c r="C1590" s="1"/>
      <c r="D1590" s="1"/>
      <c r="E1590" s="1"/>
      <c r="F1590" s="1"/>
      <c r="G1590" s="1"/>
      <c r="H1590" s="1"/>
      <c r="I1590" s="1"/>
      <c r="J1590" s="1"/>
    </row>
    <row r="1591" spans="1:10" x14ac:dyDescent="0.3">
      <c r="A1591" s="1"/>
      <c r="B1591" s="33"/>
      <c r="C1591" s="1"/>
      <c r="D1591" s="1"/>
      <c r="E1591" s="1"/>
      <c r="F1591" s="1"/>
      <c r="G1591" s="1"/>
      <c r="H1591" s="1"/>
      <c r="I1591" s="1"/>
      <c r="J1591" s="1"/>
    </row>
    <row r="1592" spans="1:10" x14ac:dyDescent="0.3">
      <c r="A1592" s="1"/>
      <c r="B1592" s="33"/>
      <c r="C1592" s="1"/>
      <c r="D1592" s="1"/>
      <c r="E1592" s="1"/>
      <c r="F1592" s="1"/>
      <c r="G1592" s="1"/>
      <c r="H1592" s="1"/>
      <c r="I1592" s="1"/>
      <c r="J1592" s="1"/>
    </row>
    <row r="1593" spans="1:10" x14ac:dyDescent="0.3">
      <c r="A1593" s="1"/>
      <c r="B1593" s="33"/>
      <c r="C1593" s="1"/>
      <c r="D1593" s="1"/>
      <c r="E1593" s="1"/>
      <c r="F1593" s="1"/>
      <c r="G1593" s="1"/>
      <c r="H1593" s="1"/>
      <c r="I1593" s="1"/>
      <c r="J1593" s="1"/>
    </row>
    <row r="1594" spans="1:10" x14ac:dyDescent="0.3">
      <c r="A1594" s="1"/>
      <c r="B1594" s="33"/>
      <c r="C1594" s="1"/>
      <c r="D1594" s="1"/>
      <c r="E1594" s="1"/>
      <c r="F1594" s="1"/>
      <c r="G1594" s="1"/>
      <c r="H1594" s="1"/>
      <c r="I1594" s="1"/>
      <c r="J1594" s="1"/>
    </row>
    <row r="1595" spans="1:10" x14ac:dyDescent="0.3">
      <c r="A1595" s="1"/>
      <c r="B1595" s="33"/>
      <c r="C1595" s="1"/>
      <c r="D1595" s="1"/>
      <c r="E1595" s="1"/>
      <c r="F1595" s="1"/>
      <c r="G1595" s="1"/>
      <c r="H1595" s="1"/>
      <c r="I1595" s="1"/>
      <c r="J1595" s="1"/>
    </row>
    <row r="1596" spans="1:10" x14ac:dyDescent="0.3">
      <c r="A1596" s="1"/>
      <c r="B1596" s="33"/>
      <c r="C1596" s="1"/>
      <c r="D1596" s="1"/>
      <c r="E1596" s="1"/>
      <c r="F1596" s="1"/>
      <c r="G1596" s="1"/>
      <c r="H1596" s="1"/>
      <c r="I1596" s="1"/>
      <c r="J1596" s="1"/>
    </row>
    <row r="1597" spans="1:10" x14ac:dyDescent="0.3">
      <c r="A1597" s="1"/>
      <c r="B1597" s="33"/>
      <c r="C1597" s="1"/>
      <c r="D1597" s="1"/>
      <c r="E1597" s="1"/>
      <c r="F1597" s="1"/>
      <c r="G1597" s="1"/>
      <c r="H1597" s="1"/>
      <c r="I1597" s="1"/>
      <c r="J1597" s="1"/>
    </row>
    <row r="1598" spans="1:10" x14ac:dyDescent="0.3">
      <c r="A1598" s="1"/>
      <c r="B1598" s="33"/>
      <c r="C1598" s="1"/>
      <c r="D1598" s="1"/>
      <c r="E1598" s="1"/>
      <c r="F1598" s="1"/>
      <c r="G1598" s="1"/>
      <c r="H1598" s="1"/>
      <c r="I1598" s="1"/>
      <c r="J1598" s="1"/>
    </row>
    <row r="1599" spans="1:10" x14ac:dyDescent="0.3">
      <c r="A1599" s="1"/>
      <c r="B1599" s="33"/>
      <c r="C1599" s="1"/>
      <c r="D1599" s="1"/>
      <c r="E1599" s="1"/>
      <c r="F1599" s="1"/>
      <c r="G1599" s="1"/>
      <c r="H1599" s="1"/>
      <c r="I1599" s="1"/>
      <c r="J1599" s="1"/>
    </row>
    <row r="1600" spans="1:10" x14ac:dyDescent="0.3">
      <c r="A1600" s="1"/>
      <c r="B1600" s="33"/>
      <c r="C1600" s="1"/>
      <c r="D1600" s="1"/>
      <c r="E1600" s="1"/>
      <c r="F1600" s="1"/>
      <c r="G1600" s="1"/>
      <c r="H1600" s="1"/>
      <c r="I1600" s="1"/>
      <c r="J1600" s="1"/>
    </row>
    <row r="1601" spans="1:10" x14ac:dyDescent="0.3">
      <c r="A1601" s="1"/>
      <c r="B1601" s="33"/>
      <c r="C1601" s="1"/>
      <c r="D1601" s="1"/>
      <c r="E1601" s="1"/>
      <c r="F1601" s="1"/>
      <c r="G1601" s="12"/>
      <c r="H1601" s="12"/>
      <c r="I1601" s="12"/>
      <c r="J1601" s="1"/>
    </row>
    <row r="1602" spans="1:10" x14ac:dyDescent="0.3">
      <c r="A1602" s="1"/>
      <c r="B1602" s="33"/>
      <c r="C1602" s="1"/>
      <c r="D1602" s="1"/>
      <c r="E1602" s="1"/>
      <c r="F1602" s="1"/>
      <c r="G1602" s="12"/>
      <c r="H1602" s="12"/>
      <c r="I1602" s="12"/>
      <c r="J1602" s="1"/>
    </row>
    <row r="1603" spans="1:10" x14ac:dyDescent="0.3">
      <c r="A1603" s="1"/>
      <c r="B1603" s="33"/>
      <c r="C1603" s="1"/>
      <c r="D1603" s="1"/>
      <c r="E1603" s="1"/>
      <c r="F1603" s="1"/>
      <c r="G1603" s="12"/>
      <c r="H1603" s="12"/>
      <c r="I1603" s="12"/>
      <c r="J1603" s="1"/>
    </row>
    <row r="1604" spans="1:10" x14ac:dyDescent="0.3">
      <c r="A1604" s="1"/>
      <c r="B1604" s="33"/>
      <c r="C1604" s="1"/>
      <c r="D1604" s="1"/>
      <c r="E1604" s="1"/>
      <c r="F1604" s="1"/>
      <c r="G1604" s="12"/>
      <c r="H1604" s="12"/>
      <c r="I1604" s="12"/>
      <c r="J1604" s="1"/>
    </row>
    <row r="1605" spans="1:10" x14ac:dyDescent="0.3">
      <c r="A1605" s="1"/>
      <c r="B1605" s="33"/>
      <c r="C1605" s="1"/>
      <c r="D1605" s="1"/>
      <c r="E1605" s="1"/>
      <c r="F1605" s="1"/>
      <c r="G1605" s="12"/>
      <c r="H1605" s="12"/>
      <c r="I1605" s="12"/>
      <c r="J1605" s="1"/>
    </row>
    <row r="1606" spans="1:10" x14ac:dyDescent="0.3">
      <c r="A1606" s="1"/>
      <c r="B1606" s="33"/>
      <c r="C1606" s="1"/>
      <c r="D1606" s="1"/>
      <c r="E1606" s="1"/>
      <c r="F1606" s="1"/>
      <c r="G1606" s="1"/>
      <c r="H1606" s="1"/>
      <c r="I1606" s="1"/>
      <c r="J1606" s="1"/>
    </row>
    <row r="1607" spans="1:10" x14ac:dyDescent="0.3">
      <c r="A1607" s="1"/>
      <c r="B1607" s="33"/>
      <c r="C1607" s="1"/>
      <c r="D1607" s="1"/>
      <c r="E1607" s="1"/>
      <c r="F1607" s="1"/>
      <c r="G1607" s="1"/>
      <c r="H1607" s="1"/>
      <c r="I1607" s="1"/>
      <c r="J1607" s="1"/>
    </row>
    <row r="1608" spans="1:10" x14ac:dyDescent="0.3">
      <c r="A1608" s="1"/>
      <c r="B1608" s="33"/>
      <c r="C1608" s="1"/>
      <c r="D1608" s="1"/>
      <c r="E1608" s="1"/>
      <c r="F1608" s="1"/>
      <c r="G1608" s="1"/>
      <c r="H1608" s="1"/>
      <c r="I1608" s="1"/>
      <c r="J1608" s="1"/>
    </row>
    <row r="1609" spans="1:10" x14ac:dyDescent="0.3">
      <c r="A1609" s="1"/>
      <c r="B1609" s="33"/>
      <c r="C1609" s="1"/>
      <c r="D1609" s="1"/>
      <c r="E1609" s="1"/>
      <c r="F1609" s="1"/>
      <c r="G1609" s="1"/>
      <c r="H1609" s="1"/>
      <c r="I1609" s="1"/>
      <c r="J1609" s="1"/>
    </row>
    <row r="1610" spans="1:10" x14ac:dyDescent="0.3">
      <c r="A1610" s="1"/>
      <c r="B1610" s="33"/>
      <c r="C1610" s="1"/>
      <c r="D1610" s="1"/>
      <c r="E1610" s="1"/>
      <c r="F1610" s="1"/>
      <c r="G1610" s="1"/>
      <c r="H1610" s="1"/>
      <c r="I1610" s="1"/>
      <c r="J1610" s="1"/>
    </row>
    <row r="1611" spans="1:10" x14ac:dyDescent="0.3">
      <c r="A1611" s="1"/>
      <c r="B1611" s="33"/>
      <c r="C1611" s="1"/>
      <c r="D1611" s="1"/>
      <c r="E1611" s="1"/>
      <c r="F1611" s="1"/>
      <c r="G1611" s="1"/>
      <c r="H1611" s="1"/>
      <c r="I1611" s="1"/>
      <c r="J1611" s="1"/>
    </row>
    <row r="1612" spans="1:10" x14ac:dyDescent="0.3">
      <c r="A1612" s="1"/>
      <c r="B1612" s="33"/>
      <c r="C1612" s="1"/>
      <c r="D1612" s="1"/>
      <c r="E1612" s="1"/>
      <c r="F1612" s="1"/>
      <c r="G1612" s="1"/>
      <c r="H1612" s="1"/>
      <c r="I1612" s="1"/>
      <c r="J1612" s="1"/>
    </row>
    <row r="1613" spans="1:10" x14ac:dyDescent="0.3">
      <c r="A1613" s="1"/>
      <c r="B1613" s="33"/>
      <c r="C1613" s="1"/>
      <c r="D1613" s="1"/>
      <c r="E1613" s="1"/>
      <c r="F1613" s="1"/>
      <c r="G1613" s="1"/>
      <c r="H1613" s="1"/>
      <c r="I1613" s="1"/>
      <c r="J1613" s="1"/>
    </row>
    <row r="1614" spans="1:10" x14ac:dyDescent="0.3">
      <c r="A1614" s="1"/>
      <c r="B1614" s="33"/>
      <c r="C1614" s="1"/>
      <c r="D1614" s="1"/>
      <c r="E1614" s="1"/>
      <c r="F1614" s="1"/>
      <c r="G1614" s="1"/>
      <c r="H1614" s="1"/>
      <c r="I1614" s="1"/>
      <c r="J1614" s="1"/>
    </row>
    <row r="1615" spans="1:10" x14ac:dyDescent="0.3">
      <c r="A1615" s="1"/>
      <c r="B1615" s="33"/>
      <c r="C1615" s="1"/>
      <c r="D1615" s="1"/>
      <c r="E1615" s="1"/>
      <c r="F1615" s="1"/>
      <c r="G1615" s="1"/>
      <c r="H1615" s="1"/>
      <c r="I1615" s="1"/>
      <c r="J1615" s="1"/>
    </row>
    <row r="1616" spans="1:10" x14ac:dyDescent="0.3">
      <c r="A1616" s="1"/>
      <c r="B1616" s="33"/>
      <c r="C1616" s="1"/>
      <c r="D1616" s="1"/>
      <c r="E1616" s="1"/>
      <c r="F1616" s="1"/>
      <c r="G1616" s="1"/>
      <c r="H1616" s="1"/>
      <c r="I1616" s="1"/>
      <c r="J1616" s="1"/>
    </row>
    <row r="1617" spans="1:10" x14ac:dyDescent="0.3">
      <c r="A1617" s="1"/>
      <c r="B1617" s="33"/>
      <c r="C1617" s="1"/>
      <c r="D1617" s="1"/>
      <c r="E1617" s="1"/>
      <c r="F1617" s="1"/>
      <c r="G1617" s="1"/>
      <c r="H1617" s="1"/>
      <c r="I1617" s="1"/>
      <c r="J1617" s="1"/>
    </row>
    <row r="1618" spans="1:10" x14ac:dyDescent="0.3">
      <c r="A1618" s="1"/>
      <c r="B1618" s="33"/>
      <c r="C1618" s="1"/>
      <c r="D1618" s="1"/>
      <c r="E1618" s="1"/>
      <c r="F1618" s="1"/>
      <c r="G1618" s="1"/>
      <c r="H1618" s="1"/>
      <c r="I1618" s="1"/>
      <c r="J1618" s="1"/>
    </row>
    <row r="1619" spans="1:10" x14ac:dyDescent="0.3">
      <c r="A1619" s="1"/>
      <c r="B1619" s="33"/>
      <c r="C1619" s="1"/>
      <c r="D1619" s="1"/>
      <c r="E1619" s="1"/>
      <c r="F1619" s="1"/>
      <c r="G1619" s="1"/>
      <c r="H1619" s="1"/>
      <c r="I1619" s="1"/>
      <c r="J1619" s="1"/>
    </row>
    <row r="1620" spans="1:10" x14ac:dyDescent="0.3">
      <c r="A1620" s="1"/>
      <c r="B1620" s="33"/>
      <c r="C1620" s="1"/>
      <c r="D1620" s="1"/>
      <c r="E1620" s="1"/>
      <c r="F1620" s="1"/>
      <c r="G1620" s="1"/>
      <c r="H1620" s="1"/>
      <c r="I1620" s="1"/>
      <c r="J1620" s="1"/>
    </row>
    <row r="1621" spans="1:10" x14ac:dyDescent="0.3">
      <c r="A1621" s="1"/>
      <c r="B1621" s="33"/>
      <c r="C1621" s="1"/>
      <c r="D1621" s="1"/>
      <c r="E1621" s="1"/>
      <c r="F1621" s="1"/>
      <c r="G1621" s="1"/>
      <c r="H1621" s="1"/>
      <c r="I1621" s="1"/>
      <c r="J1621" s="1"/>
    </row>
    <row r="1622" spans="1:10" x14ac:dyDescent="0.3">
      <c r="A1622" s="1"/>
      <c r="B1622" s="33"/>
      <c r="C1622" s="1"/>
      <c r="D1622" s="1"/>
      <c r="E1622" s="1"/>
      <c r="F1622" s="1"/>
      <c r="G1622" s="1"/>
      <c r="H1622" s="1"/>
      <c r="I1622" s="1"/>
      <c r="J1622" s="1"/>
    </row>
    <row r="1623" spans="1:10" x14ac:dyDescent="0.3">
      <c r="A1623" s="1"/>
      <c r="B1623" s="33"/>
      <c r="C1623" s="1"/>
      <c r="D1623" s="1"/>
      <c r="E1623" s="1"/>
      <c r="F1623" s="1"/>
      <c r="G1623" s="1"/>
      <c r="H1623" s="1"/>
      <c r="I1623" s="1"/>
      <c r="J1623" s="1"/>
    </row>
    <row r="1624" spans="1:10" x14ac:dyDescent="0.3">
      <c r="A1624" s="1"/>
      <c r="B1624" s="33"/>
      <c r="C1624" s="1"/>
      <c r="D1624" s="1"/>
      <c r="E1624" s="1"/>
      <c r="F1624" s="1"/>
      <c r="G1624" s="1"/>
      <c r="H1624" s="1"/>
      <c r="I1624" s="1"/>
      <c r="J1624" s="1"/>
    </row>
    <row r="1625" spans="1:10" x14ac:dyDescent="0.3">
      <c r="A1625" s="1"/>
      <c r="B1625" s="33"/>
      <c r="C1625" s="1"/>
      <c r="D1625" s="1"/>
      <c r="E1625" s="1"/>
      <c r="F1625" s="1"/>
      <c r="G1625" s="1"/>
      <c r="H1625" s="1"/>
      <c r="I1625" s="1"/>
      <c r="J1625" s="1"/>
    </row>
    <row r="1626" spans="1:10" x14ac:dyDescent="0.3">
      <c r="A1626" s="1"/>
      <c r="B1626" s="33"/>
      <c r="C1626" s="1"/>
      <c r="D1626" s="1"/>
      <c r="E1626" s="1"/>
      <c r="F1626" s="1"/>
      <c r="G1626" s="1"/>
      <c r="H1626" s="1"/>
      <c r="I1626" s="1"/>
      <c r="J1626" s="1"/>
    </row>
    <row r="1627" spans="1:10" x14ac:dyDescent="0.3">
      <c r="A1627" s="1"/>
      <c r="B1627" s="33"/>
      <c r="C1627" s="1"/>
      <c r="D1627" s="1"/>
      <c r="E1627" s="1"/>
      <c r="F1627" s="1"/>
      <c r="G1627" s="1"/>
      <c r="H1627" s="1"/>
      <c r="I1627" s="1"/>
      <c r="J1627" s="1"/>
    </row>
    <row r="1628" spans="1:10" x14ac:dyDescent="0.3">
      <c r="A1628" s="1"/>
      <c r="B1628" s="33"/>
      <c r="C1628" s="1"/>
      <c r="D1628" s="1"/>
      <c r="E1628" s="1"/>
      <c r="F1628" s="1"/>
      <c r="G1628" s="1"/>
      <c r="H1628" s="1"/>
      <c r="I1628" s="1"/>
      <c r="J1628" s="1"/>
    </row>
    <row r="1629" spans="1:10" x14ac:dyDescent="0.3">
      <c r="A1629" s="1"/>
      <c r="B1629" s="33"/>
      <c r="C1629" s="1"/>
      <c r="D1629" s="1"/>
      <c r="E1629" s="1"/>
      <c r="F1629" s="1"/>
      <c r="G1629" s="1"/>
      <c r="H1629" s="1"/>
      <c r="I1629" s="1"/>
      <c r="J1629" s="1"/>
    </row>
    <row r="1630" spans="1:10" x14ac:dyDescent="0.3">
      <c r="A1630" s="1"/>
      <c r="B1630" s="33"/>
      <c r="C1630" s="1"/>
      <c r="D1630" s="1"/>
      <c r="E1630" s="1"/>
      <c r="F1630" s="1"/>
      <c r="G1630" s="1"/>
      <c r="H1630" s="1"/>
      <c r="I1630" s="1"/>
      <c r="J1630" s="1"/>
    </row>
    <row r="1631" spans="1:10" x14ac:dyDescent="0.3">
      <c r="A1631" s="1"/>
      <c r="B1631" s="33"/>
      <c r="C1631" s="1"/>
      <c r="D1631" s="1"/>
      <c r="E1631" s="1"/>
      <c r="F1631" s="1"/>
      <c r="G1631" s="1"/>
      <c r="H1631" s="1"/>
      <c r="I1631" s="1"/>
      <c r="J1631" s="1"/>
    </row>
    <row r="1632" spans="1:10" x14ac:dyDescent="0.3">
      <c r="A1632" s="1"/>
      <c r="B1632" s="33"/>
      <c r="C1632" s="1"/>
      <c r="D1632" s="1"/>
      <c r="E1632" s="1"/>
      <c r="F1632" s="1"/>
      <c r="G1632" s="1"/>
      <c r="H1632" s="1"/>
      <c r="I1632" s="1"/>
      <c r="J1632" s="1"/>
    </row>
    <row r="1633" spans="1:10" x14ac:dyDescent="0.3">
      <c r="A1633" s="1"/>
      <c r="B1633" s="33"/>
      <c r="C1633" s="1"/>
      <c r="D1633" s="1"/>
      <c r="E1633" s="1"/>
      <c r="F1633" s="1"/>
      <c r="G1633" s="1"/>
      <c r="H1633" s="1"/>
      <c r="I1633" s="1"/>
      <c r="J1633" s="1"/>
    </row>
    <row r="1634" spans="1:10" x14ac:dyDescent="0.3">
      <c r="A1634" s="1"/>
      <c r="B1634" s="33"/>
      <c r="C1634" s="1"/>
      <c r="D1634" s="1"/>
      <c r="E1634" s="1"/>
      <c r="F1634" s="1"/>
      <c r="G1634" s="1"/>
      <c r="H1634" s="1"/>
      <c r="I1634" s="1"/>
      <c r="J1634" s="1"/>
    </row>
    <row r="1635" spans="1:10" x14ac:dyDescent="0.3">
      <c r="A1635" s="1"/>
      <c r="B1635" s="33"/>
      <c r="C1635" s="1"/>
      <c r="D1635" s="1"/>
      <c r="E1635" s="1"/>
      <c r="F1635" s="1"/>
      <c r="G1635" s="1"/>
      <c r="H1635" s="1"/>
      <c r="I1635" s="1"/>
      <c r="J1635" s="1"/>
    </row>
    <row r="1636" spans="1:10" x14ac:dyDescent="0.3">
      <c r="A1636" s="1"/>
      <c r="B1636" s="33"/>
      <c r="C1636" s="1"/>
      <c r="D1636" s="1"/>
      <c r="E1636" s="1"/>
      <c r="F1636" s="1"/>
      <c r="G1636" s="1"/>
      <c r="H1636" s="1"/>
      <c r="I1636" s="1"/>
      <c r="J1636" s="1"/>
    </row>
    <row r="1637" spans="1:10" x14ac:dyDescent="0.3">
      <c r="A1637" s="1"/>
      <c r="B1637" s="33"/>
      <c r="C1637" s="1"/>
      <c r="D1637" s="1"/>
      <c r="E1637" s="1"/>
      <c r="F1637" s="1"/>
      <c r="G1637" s="1"/>
      <c r="H1637" s="1"/>
      <c r="I1637" s="1"/>
      <c r="J1637" s="1"/>
    </row>
    <row r="1638" spans="1:10" x14ac:dyDescent="0.3">
      <c r="A1638" s="1"/>
      <c r="B1638" s="33"/>
      <c r="C1638" s="1"/>
      <c r="D1638" s="1"/>
      <c r="E1638" s="1"/>
      <c r="F1638" s="1"/>
      <c r="G1638" s="1"/>
      <c r="H1638" s="1"/>
      <c r="I1638" s="1"/>
      <c r="J1638" s="1"/>
    </row>
    <row r="1639" spans="1:10" x14ac:dyDescent="0.3">
      <c r="A1639" s="1"/>
      <c r="B1639" s="33"/>
      <c r="C1639" s="1"/>
      <c r="D1639" s="1"/>
      <c r="E1639" s="1"/>
      <c r="F1639" s="1"/>
      <c r="G1639" s="1"/>
      <c r="H1639" s="1"/>
      <c r="I1639" s="1"/>
      <c r="J1639" s="1"/>
    </row>
    <row r="1640" spans="1:10" x14ac:dyDescent="0.3">
      <c r="A1640" s="1"/>
      <c r="B1640" s="33"/>
      <c r="C1640" s="1"/>
      <c r="D1640" s="1"/>
      <c r="E1640" s="1"/>
      <c r="F1640" s="1"/>
      <c r="G1640" s="1"/>
      <c r="H1640" s="1"/>
      <c r="I1640" s="1"/>
      <c r="J1640" s="1"/>
    </row>
    <row r="1641" spans="1:10" x14ac:dyDescent="0.3">
      <c r="A1641" s="1"/>
      <c r="B1641" s="33"/>
      <c r="C1641" s="1"/>
      <c r="D1641" s="1"/>
      <c r="E1641" s="1"/>
      <c r="F1641" s="1"/>
      <c r="G1641" s="1"/>
      <c r="H1641" s="1"/>
      <c r="I1641" s="1"/>
      <c r="J1641" s="1"/>
    </row>
    <row r="1642" spans="1:10" x14ac:dyDescent="0.3">
      <c r="A1642" s="1"/>
      <c r="B1642" s="33"/>
      <c r="C1642" s="1"/>
      <c r="D1642" s="1"/>
      <c r="E1642" s="1"/>
      <c r="F1642" s="1"/>
      <c r="G1642" s="1"/>
      <c r="H1642" s="1"/>
      <c r="I1642" s="1"/>
      <c r="J1642" s="1"/>
    </row>
    <row r="1643" spans="1:10" x14ac:dyDescent="0.3">
      <c r="A1643" s="1"/>
      <c r="B1643" s="33"/>
      <c r="C1643" s="1"/>
      <c r="D1643" s="1"/>
      <c r="E1643" s="1"/>
      <c r="F1643" s="1"/>
      <c r="G1643" s="1"/>
      <c r="H1643" s="1"/>
      <c r="I1643" s="1"/>
      <c r="J1643" s="1"/>
    </row>
    <row r="1644" spans="1:10" x14ac:dyDescent="0.3">
      <c r="A1644" s="1"/>
      <c r="B1644" s="33"/>
      <c r="C1644" s="1"/>
      <c r="D1644" s="1"/>
      <c r="E1644" s="1"/>
      <c r="F1644" s="1"/>
      <c r="G1644" s="1"/>
      <c r="H1644" s="1"/>
      <c r="I1644" s="1"/>
      <c r="J1644" s="1"/>
    </row>
    <row r="1645" spans="1:10" x14ac:dyDescent="0.3">
      <c r="A1645" s="1"/>
      <c r="B1645" s="33"/>
      <c r="C1645" s="1"/>
      <c r="D1645" s="1"/>
      <c r="E1645" s="1"/>
      <c r="F1645" s="1"/>
      <c r="G1645" s="1"/>
      <c r="H1645" s="1"/>
      <c r="I1645" s="1"/>
      <c r="J1645" s="1"/>
    </row>
    <row r="1646" spans="1:10" x14ac:dyDescent="0.3">
      <c r="A1646" s="1"/>
      <c r="B1646" s="33"/>
      <c r="C1646" s="1"/>
      <c r="D1646" s="1"/>
      <c r="E1646" s="1"/>
      <c r="F1646" s="1"/>
      <c r="G1646" s="1"/>
      <c r="H1646" s="1"/>
      <c r="I1646" s="1"/>
      <c r="J1646" s="1"/>
    </row>
    <row r="1647" spans="1:10" x14ac:dyDescent="0.3">
      <c r="A1647" s="1"/>
      <c r="B1647" s="33"/>
      <c r="C1647" s="1"/>
      <c r="D1647" s="1"/>
      <c r="E1647" s="1"/>
      <c r="F1647" s="1"/>
      <c r="G1647" s="1"/>
      <c r="H1647" s="1"/>
      <c r="I1647" s="1"/>
      <c r="J1647" s="1"/>
    </row>
    <row r="1648" spans="1:10" x14ac:dyDescent="0.3">
      <c r="A1648" s="1"/>
      <c r="B1648" s="33"/>
      <c r="C1648" s="1"/>
      <c r="D1648" s="1"/>
      <c r="E1648" s="1"/>
      <c r="F1648" s="1"/>
      <c r="G1648" s="1"/>
      <c r="H1648" s="1"/>
      <c r="I1648" s="1"/>
      <c r="J1648" s="1"/>
    </row>
    <row r="1649" spans="1:10" x14ac:dyDescent="0.3">
      <c r="A1649" s="1"/>
      <c r="B1649" s="33"/>
      <c r="C1649" s="1"/>
      <c r="D1649" s="1"/>
      <c r="E1649" s="1"/>
      <c r="F1649" s="1"/>
      <c r="G1649" s="1"/>
      <c r="H1649" s="1"/>
      <c r="I1649" s="1"/>
      <c r="J1649" s="1"/>
    </row>
    <row r="1650" spans="1:10" x14ac:dyDescent="0.3">
      <c r="A1650" s="1"/>
      <c r="B1650" s="33"/>
      <c r="C1650" s="1"/>
      <c r="D1650" s="1"/>
      <c r="E1650" s="1"/>
      <c r="F1650" s="1"/>
      <c r="G1650" s="1"/>
      <c r="H1650" s="1"/>
      <c r="I1650" s="1"/>
      <c r="J1650" s="1"/>
    </row>
    <row r="1651" spans="1:10" x14ac:dyDescent="0.3">
      <c r="A1651" s="1"/>
      <c r="B1651" s="33"/>
      <c r="C1651" s="1"/>
      <c r="D1651" s="1"/>
      <c r="E1651" s="1"/>
      <c r="F1651" s="1"/>
      <c r="G1651" s="1"/>
      <c r="H1651" s="1"/>
      <c r="I1651" s="1"/>
      <c r="J1651" s="1"/>
    </row>
    <row r="1652" spans="1:10" x14ac:dyDescent="0.3">
      <c r="A1652" s="1"/>
      <c r="B1652" s="33"/>
      <c r="C1652" s="1"/>
      <c r="D1652" s="1"/>
      <c r="E1652" s="1"/>
      <c r="F1652" s="1"/>
      <c r="G1652" s="1"/>
      <c r="H1652" s="1"/>
      <c r="I1652" s="1"/>
      <c r="J1652" s="1"/>
    </row>
    <row r="1653" spans="1:10" x14ac:dyDescent="0.3">
      <c r="A1653" s="1"/>
      <c r="B1653" s="33"/>
      <c r="C1653" s="1"/>
      <c r="D1653" s="1"/>
      <c r="E1653" s="1"/>
      <c r="F1653" s="1"/>
      <c r="G1653" s="1"/>
      <c r="H1653" s="1"/>
      <c r="I1653" s="1"/>
      <c r="J1653" s="1"/>
    </row>
    <row r="1654" spans="1:10" x14ac:dyDescent="0.3">
      <c r="A1654" s="1"/>
      <c r="B1654" s="33"/>
      <c r="C1654" s="1"/>
      <c r="D1654" s="1"/>
      <c r="E1654" s="1"/>
      <c r="F1654" s="1"/>
      <c r="G1654" s="1"/>
      <c r="H1654" s="1"/>
      <c r="I1654" s="1"/>
      <c r="J1654" s="1"/>
    </row>
    <row r="1655" spans="1:10" x14ac:dyDescent="0.3">
      <c r="A1655" s="1"/>
      <c r="B1655" s="33"/>
      <c r="C1655" s="1"/>
      <c r="D1655" s="1"/>
      <c r="E1655" s="1"/>
      <c r="F1655" s="1"/>
      <c r="G1655" s="1"/>
      <c r="H1655" s="1"/>
      <c r="I1655" s="1"/>
      <c r="J1655" s="1"/>
    </row>
    <row r="1656" spans="1:10" x14ac:dyDescent="0.3">
      <c r="A1656" s="1"/>
      <c r="B1656" s="33"/>
      <c r="C1656" s="1"/>
      <c r="D1656" s="1"/>
      <c r="E1656" s="1"/>
      <c r="F1656" s="1"/>
      <c r="G1656" s="1"/>
      <c r="H1656" s="1"/>
      <c r="I1656" s="1"/>
      <c r="J1656" s="1"/>
    </row>
    <row r="1657" spans="1:10" x14ac:dyDescent="0.3">
      <c r="A1657" s="1"/>
      <c r="B1657" s="33"/>
      <c r="C1657" s="1"/>
      <c r="D1657" s="1"/>
      <c r="E1657" s="1"/>
      <c r="F1657" s="1"/>
      <c r="G1657" s="1"/>
      <c r="H1657" s="1"/>
      <c r="I1657" s="1"/>
      <c r="J1657" s="1"/>
    </row>
    <row r="1658" spans="1:10" x14ac:dyDescent="0.3">
      <c r="A1658" s="1"/>
      <c r="B1658" s="33"/>
      <c r="C1658" s="1"/>
      <c r="D1658" s="1"/>
      <c r="E1658" s="1"/>
      <c r="F1658" s="1"/>
      <c r="G1658" s="1"/>
      <c r="H1658" s="1"/>
      <c r="I1658" s="1"/>
      <c r="J1658" s="1"/>
    </row>
    <row r="1659" spans="1:10" x14ac:dyDescent="0.3">
      <c r="A1659" s="1"/>
      <c r="B1659" s="33"/>
      <c r="C1659" s="1"/>
      <c r="D1659" s="1"/>
      <c r="E1659" s="1"/>
      <c r="F1659" s="1"/>
      <c r="G1659" s="1"/>
      <c r="H1659" s="1"/>
      <c r="I1659" s="1"/>
      <c r="J1659" s="1"/>
    </row>
    <row r="1660" spans="1:10" x14ac:dyDescent="0.3">
      <c r="A1660" s="1"/>
      <c r="B1660" s="33"/>
      <c r="C1660" s="1"/>
      <c r="D1660" s="1"/>
      <c r="E1660" s="1"/>
      <c r="F1660" s="1"/>
      <c r="G1660" s="1"/>
      <c r="H1660" s="1"/>
      <c r="I1660" s="1"/>
      <c r="J1660" s="1"/>
    </row>
    <row r="1661" spans="1:10" x14ac:dyDescent="0.3">
      <c r="A1661" s="1"/>
      <c r="B1661" s="33"/>
      <c r="C1661" s="1"/>
      <c r="D1661" s="1"/>
      <c r="E1661" s="1"/>
      <c r="F1661" s="1"/>
      <c r="G1661" s="1"/>
      <c r="H1661" s="1"/>
      <c r="I1661" s="1"/>
      <c r="J1661" s="1"/>
    </row>
    <row r="1662" spans="1:10" x14ac:dyDescent="0.3">
      <c r="A1662" s="1"/>
      <c r="B1662" s="33"/>
      <c r="C1662" s="1"/>
      <c r="D1662" s="1"/>
      <c r="E1662" s="1"/>
      <c r="F1662" s="1"/>
      <c r="G1662" s="1"/>
      <c r="H1662" s="1"/>
      <c r="I1662" s="1"/>
      <c r="J1662" s="1"/>
    </row>
    <row r="1663" spans="1:10" x14ac:dyDescent="0.3">
      <c r="A1663" s="1"/>
      <c r="B1663" s="33"/>
      <c r="C1663" s="1"/>
      <c r="D1663" s="1"/>
      <c r="E1663" s="1"/>
      <c r="F1663" s="1"/>
      <c r="G1663" s="1"/>
      <c r="H1663" s="1"/>
      <c r="I1663" s="1"/>
      <c r="J1663" s="1"/>
    </row>
    <row r="1664" spans="1:10" x14ac:dyDescent="0.3">
      <c r="A1664" s="1"/>
      <c r="B1664" s="33"/>
      <c r="C1664" s="1"/>
      <c r="D1664" s="1"/>
      <c r="E1664" s="1"/>
      <c r="F1664" s="1"/>
      <c r="G1664" s="1"/>
      <c r="H1664" s="1"/>
      <c r="I1664" s="1"/>
      <c r="J1664" s="1"/>
    </row>
    <row r="1665" spans="1:10" x14ac:dyDescent="0.3">
      <c r="A1665" s="1"/>
      <c r="B1665" s="33"/>
      <c r="C1665" s="1"/>
      <c r="D1665" s="1"/>
      <c r="E1665" s="1"/>
      <c r="F1665" s="1"/>
      <c r="G1665" s="1"/>
      <c r="H1665" s="1"/>
      <c r="I1665" s="1"/>
      <c r="J1665" s="1"/>
    </row>
    <row r="1666" spans="1:10" x14ac:dyDescent="0.3">
      <c r="A1666" s="1"/>
      <c r="B1666" s="33"/>
      <c r="C1666" s="1"/>
      <c r="D1666" s="1"/>
      <c r="E1666" s="1"/>
      <c r="F1666" s="1"/>
      <c r="G1666" s="1"/>
      <c r="H1666" s="1"/>
      <c r="I1666" s="1"/>
      <c r="J1666" s="1"/>
    </row>
    <row r="1667" spans="1:10" x14ac:dyDescent="0.3">
      <c r="A1667" s="1"/>
      <c r="B1667" s="33"/>
      <c r="C1667" s="1"/>
      <c r="D1667" s="1"/>
      <c r="E1667" s="1"/>
      <c r="F1667" s="1"/>
      <c r="G1667" s="1"/>
      <c r="H1667" s="1"/>
      <c r="I1667" s="1"/>
      <c r="J1667" s="1"/>
    </row>
    <row r="1668" spans="1:10" x14ac:dyDescent="0.3">
      <c r="A1668" s="1"/>
      <c r="B1668" s="33"/>
      <c r="C1668" s="1"/>
      <c r="D1668" s="1"/>
      <c r="E1668" s="1"/>
      <c r="F1668" s="1"/>
      <c r="G1668" s="1"/>
      <c r="H1668" s="1"/>
      <c r="I1668" s="1"/>
      <c r="J1668" s="1"/>
    </row>
    <row r="1669" spans="1:10" x14ac:dyDescent="0.3">
      <c r="A1669" s="1"/>
      <c r="B1669" s="33"/>
      <c r="C1669" s="1"/>
      <c r="D1669" s="1"/>
      <c r="E1669" s="1"/>
      <c r="F1669" s="1"/>
      <c r="G1669" s="1"/>
      <c r="H1669" s="1"/>
      <c r="I1669" s="1"/>
      <c r="J1669" s="1"/>
    </row>
    <row r="1670" spans="1:10" x14ac:dyDescent="0.3">
      <c r="A1670" s="1"/>
      <c r="B1670" s="33"/>
      <c r="C1670" s="1"/>
      <c r="D1670" s="1"/>
      <c r="E1670" s="1"/>
      <c r="F1670" s="1"/>
      <c r="G1670" s="1"/>
      <c r="H1670" s="1"/>
      <c r="I1670" s="1"/>
      <c r="J1670" s="1"/>
    </row>
    <row r="1671" spans="1:10" x14ac:dyDescent="0.3">
      <c r="A1671" s="1"/>
      <c r="B1671" s="33"/>
      <c r="C1671" s="1"/>
      <c r="D1671" s="1"/>
      <c r="E1671" s="1"/>
      <c r="F1671" s="1"/>
      <c r="G1671" s="1"/>
      <c r="H1671" s="1"/>
      <c r="I1671" s="1"/>
      <c r="J1671" s="1"/>
    </row>
    <row r="1672" spans="1:10" x14ac:dyDescent="0.3">
      <c r="A1672" s="1"/>
      <c r="B1672" s="33"/>
      <c r="C1672" s="1"/>
      <c r="D1672" s="1"/>
      <c r="E1672" s="1"/>
      <c r="F1672" s="1"/>
      <c r="G1672" s="1"/>
      <c r="H1672" s="1"/>
      <c r="I1672" s="1"/>
      <c r="J1672" s="1"/>
    </row>
    <row r="1673" spans="1:10" x14ac:dyDescent="0.3">
      <c r="A1673" s="1"/>
      <c r="B1673" s="33"/>
      <c r="C1673" s="1"/>
      <c r="D1673" s="1"/>
      <c r="E1673" s="1"/>
      <c r="F1673" s="1"/>
      <c r="G1673" s="1"/>
      <c r="H1673" s="1"/>
      <c r="I1673" s="1"/>
      <c r="J1673" s="1"/>
    </row>
    <row r="1674" spans="1:10" x14ac:dyDescent="0.3">
      <c r="A1674" s="1"/>
      <c r="B1674" s="33"/>
      <c r="C1674" s="1"/>
      <c r="D1674" s="1"/>
      <c r="E1674" s="1"/>
      <c r="F1674" s="1"/>
      <c r="G1674" s="1"/>
      <c r="H1674" s="1"/>
      <c r="I1674" s="1"/>
      <c r="J1674" s="1"/>
    </row>
    <row r="1675" spans="1:10" x14ac:dyDescent="0.3">
      <c r="A1675" s="1"/>
      <c r="B1675" s="33"/>
      <c r="C1675" s="1"/>
      <c r="D1675" s="1"/>
      <c r="E1675" s="1"/>
      <c r="F1675" s="1"/>
      <c r="G1675" s="1"/>
      <c r="H1675" s="1"/>
      <c r="I1675" s="1"/>
      <c r="J1675" s="1"/>
    </row>
    <row r="1676" spans="1:10" x14ac:dyDescent="0.3">
      <c r="A1676" s="1"/>
      <c r="B1676" s="33"/>
      <c r="C1676" s="1"/>
      <c r="D1676" s="1"/>
      <c r="E1676" s="1"/>
      <c r="F1676" s="1"/>
      <c r="G1676" s="1"/>
      <c r="H1676" s="1"/>
      <c r="I1676" s="1"/>
      <c r="J1676" s="1"/>
    </row>
    <row r="1677" spans="1:10" x14ac:dyDescent="0.3">
      <c r="A1677" s="1"/>
      <c r="B1677" s="33"/>
      <c r="C1677" s="1"/>
      <c r="D1677" s="1"/>
      <c r="E1677" s="1"/>
      <c r="F1677" s="1"/>
      <c r="G1677" s="1"/>
      <c r="H1677" s="1"/>
      <c r="I1677" s="1"/>
      <c r="J1677" s="1"/>
    </row>
    <row r="1678" spans="1:10" x14ac:dyDescent="0.3">
      <c r="A1678" s="1"/>
      <c r="B1678" s="33"/>
      <c r="C1678" s="1"/>
      <c r="D1678" s="1"/>
      <c r="E1678" s="1"/>
      <c r="F1678" s="1"/>
      <c r="G1678" s="1"/>
      <c r="H1678" s="1"/>
      <c r="I1678" s="1"/>
      <c r="J1678" s="1"/>
    </row>
    <row r="1679" spans="1:10" x14ac:dyDescent="0.3">
      <c r="A1679" s="1"/>
      <c r="B1679" s="33"/>
      <c r="C1679" s="1"/>
      <c r="D1679" s="1"/>
      <c r="E1679" s="1"/>
      <c r="F1679" s="1"/>
      <c r="G1679" s="1"/>
      <c r="H1679" s="1"/>
      <c r="I1679" s="1"/>
      <c r="J1679" s="1"/>
    </row>
    <row r="1680" spans="1:10" x14ac:dyDescent="0.3">
      <c r="A1680" s="1"/>
      <c r="B1680" s="33"/>
      <c r="C1680" s="1"/>
      <c r="D1680" s="1"/>
      <c r="E1680" s="1"/>
      <c r="F1680" s="1"/>
      <c r="G1680" s="1"/>
      <c r="H1680" s="1"/>
      <c r="I1680" s="1"/>
      <c r="J1680" s="1"/>
    </row>
    <row r="1681" spans="1:10" x14ac:dyDescent="0.3">
      <c r="A1681" s="1"/>
      <c r="B1681" s="33"/>
      <c r="C1681" s="1"/>
      <c r="D1681" s="1"/>
      <c r="E1681" s="1"/>
      <c r="F1681" s="1"/>
      <c r="G1681" s="1"/>
      <c r="H1681" s="1"/>
      <c r="I1681" s="1"/>
      <c r="J1681" s="1"/>
    </row>
    <row r="1682" spans="1:10" x14ac:dyDescent="0.3">
      <c r="A1682" s="1"/>
      <c r="B1682" s="33"/>
      <c r="C1682" s="1"/>
      <c r="D1682" s="1"/>
      <c r="E1682" s="1"/>
      <c r="F1682" s="1"/>
      <c r="G1682" s="1"/>
      <c r="H1682" s="1"/>
      <c r="I1682" s="1"/>
      <c r="J1682" s="1"/>
    </row>
    <row r="1683" spans="1:10" x14ac:dyDescent="0.3">
      <c r="A1683" s="1"/>
      <c r="B1683" s="33"/>
      <c r="C1683" s="1"/>
      <c r="D1683" s="1"/>
      <c r="E1683" s="1"/>
      <c r="F1683" s="1"/>
      <c r="G1683" s="1"/>
      <c r="H1683" s="1"/>
      <c r="I1683" s="1"/>
      <c r="J1683" s="1"/>
    </row>
    <row r="1684" spans="1:10" x14ac:dyDescent="0.3">
      <c r="A1684" s="1"/>
      <c r="B1684" s="33"/>
      <c r="C1684" s="1"/>
      <c r="D1684" s="1"/>
      <c r="E1684" s="1"/>
      <c r="F1684" s="1"/>
      <c r="G1684" s="1"/>
      <c r="H1684" s="1"/>
      <c r="I1684" s="1"/>
      <c r="J1684" s="1"/>
    </row>
    <row r="1685" spans="1:10" x14ac:dyDescent="0.3">
      <c r="A1685" s="1"/>
      <c r="B1685" s="33"/>
      <c r="C1685" s="1"/>
      <c r="D1685" s="1"/>
      <c r="E1685" s="1"/>
      <c r="F1685" s="1"/>
      <c r="G1685" s="1"/>
      <c r="H1685" s="1"/>
      <c r="I1685" s="1"/>
      <c r="J1685" s="1"/>
    </row>
    <row r="1686" spans="1:10" x14ac:dyDescent="0.3">
      <c r="A1686" s="1"/>
      <c r="B1686" s="33"/>
      <c r="C1686" s="1"/>
      <c r="D1686" s="1"/>
      <c r="E1686" s="1"/>
      <c r="F1686" s="1"/>
      <c r="G1686" s="1"/>
      <c r="H1686" s="1"/>
      <c r="I1686" s="1"/>
      <c r="J1686" s="1"/>
    </row>
    <row r="1687" spans="1:10" x14ac:dyDescent="0.3">
      <c r="A1687" s="1"/>
      <c r="B1687" s="33"/>
      <c r="C1687" s="1"/>
      <c r="D1687" s="1"/>
      <c r="E1687" s="1"/>
      <c r="F1687" s="1"/>
      <c r="G1687" s="1"/>
      <c r="H1687" s="1"/>
      <c r="I1687" s="1"/>
      <c r="J1687" s="1"/>
    </row>
    <row r="1688" spans="1:10" x14ac:dyDescent="0.3">
      <c r="A1688" s="1"/>
      <c r="B1688" s="33"/>
      <c r="C1688" s="1"/>
      <c r="D1688" s="1"/>
      <c r="E1688" s="1"/>
      <c r="F1688" s="1"/>
      <c r="G1688" s="1"/>
      <c r="H1688" s="1"/>
      <c r="I1688" s="1"/>
      <c r="J1688" s="1"/>
    </row>
    <row r="1689" spans="1:10" x14ac:dyDescent="0.3">
      <c r="A1689" s="1"/>
      <c r="B1689" s="33"/>
      <c r="C1689" s="1"/>
      <c r="D1689" s="1"/>
      <c r="E1689" s="1"/>
      <c r="F1689" s="1"/>
      <c r="G1689" s="1"/>
      <c r="H1689" s="1"/>
      <c r="I1689" s="1"/>
      <c r="J1689" s="1"/>
    </row>
    <row r="1690" spans="1:10" x14ac:dyDescent="0.3">
      <c r="A1690" s="1"/>
      <c r="B1690" s="33"/>
      <c r="C1690" s="1"/>
      <c r="D1690" s="1"/>
      <c r="E1690" s="1"/>
      <c r="F1690" s="1"/>
      <c r="G1690" s="1"/>
      <c r="H1690" s="1"/>
      <c r="I1690" s="1"/>
      <c r="J1690" s="1"/>
    </row>
    <row r="1691" spans="1:10" x14ac:dyDescent="0.3">
      <c r="A1691" s="1"/>
      <c r="B1691" s="33"/>
      <c r="C1691" s="1"/>
      <c r="D1691" s="1"/>
      <c r="E1691" s="1"/>
      <c r="F1691" s="1"/>
      <c r="G1691" s="1"/>
      <c r="H1691" s="1"/>
      <c r="I1691" s="1"/>
      <c r="J1691" s="1"/>
    </row>
    <row r="1692" spans="1:10" x14ac:dyDescent="0.3">
      <c r="A1692" s="1"/>
      <c r="B1692" s="33"/>
      <c r="C1692" s="1"/>
      <c r="D1692" s="1"/>
      <c r="E1692" s="1"/>
      <c r="F1692" s="1"/>
      <c r="G1692" s="1"/>
      <c r="H1692" s="1"/>
      <c r="I1692" s="1"/>
      <c r="J1692" s="1"/>
    </row>
    <row r="1693" spans="1:10" x14ac:dyDescent="0.3">
      <c r="A1693" s="1"/>
      <c r="B1693" s="33"/>
      <c r="C1693" s="1"/>
      <c r="D1693" s="1"/>
      <c r="E1693" s="1"/>
      <c r="F1693" s="1"/>
      <c r="G1693" s="1"/>
      <c r="H1693" s="1"/>
      <c r="I1693" s="1"/>
      <c r="J1693" s="1"/>
    </row>
    <row r="1694" spans="1:10" x14ac:dyDescent="0.3">
      <c r="A1694" s="1"/>
      <c r="B1694" s="33"/>
      <c r="C1694" s="1"/>
      <c r="D1694" s="1"/>
      <c r="E1694" s="1"/>
      <c r="F1694" s="1"/>
      <c r="G1694" s="1"/>
      <c r="H1694" s="1"/>
      <c r="I1694" s="1"/>
      <c r="J1694" s="1"/>
    </row>
    <row r="1695" spans="1:10" x14ac:dyDescent="0.3">
      <c r="A1695" s="1"/>
      <c r="B1695" s="33"/>
      <c r="C1695" s="1"/>
      <c r="D1695" s="1"/>
      <c r="E1695" s="1"/>
      <c r="F1695" s="1"/>
      <c r="G1695" s="1"/>
      <c r="H1695" s="1"/>
      <c r="I1695" s="1"/>
      <c r="J1695" s="1"/>
    </row>
    <row r="1696" spans="1:10" x14ac:dyDescent="0.3">
      <c r="A1696" s="1"/>
      <c r="B1696" s="33"/>
      <c r="C1696" s="1"/>
      <c r="D1696" s="1"/>
      <c r="E1696" s="1"/>
      <c r="F1696" s="1"/>
      <c r="G1696" s="1"/>
      <c r="H1696" s="1"/>
      <c r="I1696" s="1"/>
      <c r="J1696" s="1"/>
    </row>
    <row r="1697" spans="1:10" x14ac:dyDescent="0.3">
      <c r="A1697" s="1"/>
      <c r="B1697" s="33"/>
      <c r="C1697" s="1"/>
      <c r="D1697" s="1"/>
      <c r="E1697" s="1"/>
      <c r="F1697" s="1"/>
      <c r="G1697" s="1"/>
      <c r="H1697" s="1"/>
      <c r="I1697" s="1"/>
      <c r="J1697" s="1"/>
    </row>
    <row r="1698" spans="1:10" x14ac:dyDescent="0.3">
      <c r="A1698" s="1"/>
      <c r="B1698" s="33"/>
      <c r="C1698" s="1"/>
      <c r="D1698" s="1"/>
      <c r="E1698" s="1"/>
      <c r="F1698" s="1"/>
      <c r="G1698" s="1"/>
      <c r="H1698" s="1"/>
      <c r="I1698" s="1"/>
      <c r="J1698" s="1"/>
    </row>
    <row r="1699" spans="1:10" x14ac:dyDescent="0.3">
      <c r="A1699" s="1"/>
      <c r="B1699" s="33"/>
      <c r="C1699" s="1"/>
      <c r="D1699" s="1"/>
      <c r="E1699" s="1"/>
      <c r="F1699" s="1"/>
      <c r="G1699" s="1"/>
      <c r="H1699" s="1"/>
      <c r="I1699" s="1"/>
      <c r="J1699" s="1"/>
    </row>
    <row r="1700" spans="1:10" x14ac:dyDescent="0.3">
      <c r="A1700" s="1"/>
      <c r="B1700" s="33"/>
      <c r="C1700" s="1"/>
      <c r="D1700" s="1"/>
      <c r="E1700" s="1"/>
      <c r="F1700" s="1"/>
      <c r="G1700" s="1"/>
      <c r="H1700" s="1"/>
      <c r="I1700" s="1"/>
      <c r="J1700" s="1"/>
    </row>
    <row r="1701" spans="1:10" x14ac:dyDescent="0.3">
      <c r="A1701" s="1"/>
      <c r="B1701" s="33"/>
      <c r="C1701" s="1"/>
      <c r="D1701" s="1"/>
      <c r="E1701" s="1"/>
      <c r="F1701" s="1"/>
      <c r="G1701" s="1"/>
      <c r="H1701" s="1"/>
      <c r="I1701" s="1"/>
      <c r="J1701" s="1"/>
    </row>
    <row r="1702" spans="1:10" x14ac:dyDescent="0.3">
      <c r="A1702" s="1"/>
      <c r="B1702" s="33"/>
      <c r="C1702" s="1"/>
      <c r="D1702" s="1"/>
      <c r="E1702" s="1"/>
      <c r="F1702" s="1"/>
      <c r="G1702" s="1"/>
      <c r="H1702" s="1"/>
      <c r="I1702" s="1"/>
      <c r="J1702" s="1"/>
    </row>
    <row r="1703" spans="1:10" x14ac:dyDescent="0.3">
      <c r="A1703" s="1"/>
      <c r="B1703" s="33"/>
      <c r="C1703" s="1"/>
      <c r="D1703" s="1"/>
      <c r="E1703" s="1"/>
      <c r="F1703" s="1"/>
      <c r="G1703" s="1"/>
      <c r="H1703" s="1"/>
      <c r="I1703" s="1"/>
      <c r="J1703" s="1"/>
    </row>
    <row r="1704" spans="1:10" x14ac:dyDescent="0.3">
      <c r="A1704" s="1"/>
      <c r="B1704" s="33"/>
      <c r="C1704" s="1"/>
      <c r="D1704" s="1"/>
      <c r="E1704" s="1"/>
      <c r="F1704" s="1"/>
      <c r="G1704" s="1"/>
      <c r="H1704" s="1"/>
      <c r="I1704" s="1"/>
      <c r="J1704" s="1"/>
    </row>
    <row r="1705" spans="1:10" x14ac:dyDescent="0.3">
      <c r="A1705" s="1"/>
      <c r="B1705" s="33"/>
      <c r="C1705" s="1"/>
      <c r="D1705" s="1"/>
      <c r="E1705" s="1"/>
      <c r="F1705" s="1"/>
      <c r="G1705" s="1"/>
      <c r="H1705" s="1"/>
      <c r="I1705" s="1"/>
      <c r="J1705" s="1"/>
    </row>
    <row r="1706" spans="1:10" x14ac:dyDescent="0.3">
      <c r="A1706" s="1"/>
      <c r="B1706" s="33"/>
      <c r="C1706" s="1"/>
      <c r="D1706" s="1"/>
      <c r="E1706" s="1"/>
      <c r="F1706" s="1"/>
      <c r="G1706" s="1"/>
      <c r="H1706" s="1"/>
      <c r="I1706" s="1"/>
      <c r="J1706" s="1"/>
    </row>
    <row r="1707" spans="1:10" x14ac:dyDescent="0.3">
      <c r="A1707" s="1"/>
      <c r="B1707" s="33"/>
      <c r="C1707" s="1"/>
      <c r="D1707" s="1"/>
      <c r="E1707" s="1"/>
      <c r="F1707" s="1"/>
      <c r="G1707" s="1"/>
      <c r="H1707" s="1"/>
      <c r="I1707" s="1"/>
      <c r="J1707" s="1"/>
    </row>
    <row r="1708" spans="1:10" x14ac:dyDescent="0.3">
      <c r="A1708" s="1"/>
      <c r="B1708" s="33"/>
      <c r="C1708" s="1"/>
      <c r="D1708" s="1"/>
      <c r="E1708" s="1"/>
      <c r="F1708" s="1"/>
      <c r="G1708" s="1"/>
      <c r="H1708" s="1"/>
      <c r="I1708" s="1"/>
      <c r="J1708" s="1"/>
    </row>
    <row r="1709" spans="1:10" x14ac:dyDescent="0.3">
      <c r="A1709" s="1"/>
      <c r="B1709" s="33"/>
      <c r="C1709" s="1"/>
      <c r="D1709" s="1"/>
      <c r="E1709" s="1"/>
      <c r="F1709" s="1"/>
      <c r="G1709" s="1"/>
      <c r="H1709" s="1"/>
      <c r="I1709" s="1"/>
      <c r="J1709" s="1"/>
    </row>
    <row r="1710" spans="1:10" x14ac:dyDescent="0.3">
      <c r="A1710" s="1"/>
      <c r="B1710" s="33"/>
      <c r="C1710" s="1"/>
      <c r="D1710" s="1"/>
      <c r="E1710" s="1"/>
      <c r="F1710" s="1"/>
      <c r="G1710" s="1"/>
      <c r="H1710" s="1"/>
      <c r="I1710" s="1"/>
      <c r="J1710" s="1"/>
    </row>
    <row r="1711" spans="1:10" x14ac:dyDescent="0.3">
      <c r="A1711" s="1"/>
      <c r="B1711" s="33"/>
      <c r="C1711" s="1"/>
      <c r="D1711" s="1"/>
      <c r="E1711" s="1"/>
      <c r="F1711" s="1"/>
      <c r="G1711" s="1"/>
      <c r="H1711" s="1"/>
      <c r="I1711" s="1"/>
      <c r="J1711" s="1"/>
    </row>
    <row r="1712" spans="1:10" x14ac:dyDescent="0.3">
      <c r="A1712" s="1"/>
      <c r="B1712" s="33"/>
      <c r="C1712" s="1"/>
      <c r="D1712" s="1"/>
      <c r="E1712" s="1"/>
      <c r="F1712" s="1"/>
      <c r="G1712" s="1"/>
      <c r="H1712" s="1"/>
      <c r="I1712" s="1"/>
      <c r="J1712" s="1"/>
    </row>
    <row r="1713" spans="1:10" x14ac:dyDescent="0.3">
      <c r="A1713" s="1"/>
      <c r="B1713" s="33"/>
      <c r="C1713" s="1"/>
      <c r="D1713" s="1"/>
      <c r="E1713" s="1"/>
      <c r="F1713" s="1"/>
      <c r="G1713" s="1"/>
      <c r="H1713" s="1"/>
      <c r="I1713" s="1"/>
      <c r="J1713" s="1"/>
    </row>
    <row r="1714" spans="1:10" x14ac:dyDescent="0.3">
      <c r="A1714" s="1"/>
      <c r="B1714" s="33"/>
      <c r="C1714" s="1"/>
      <c r="D1714" s="1"/>
      <c r="E1714" s="1"/>
      <c r="F1714" s="1"/>
      <c r="G1714" s="1"/>
      <c r="H1714" s="1"/>
      <c r="I1714" s="1"/>
      <c r="J1714" s="1"/>
    </row>
    <row r="1715" spans="1:10" x14ac:dyDescent="0.3">
      <c r="A1715" s="1"/>
      <c r="B1715" s="33"/>
      <c r="C1715" s="1"/>
      <c r="D1715" s="1"/>
      <c r="E1715" s="1"/>
      <c r="F1715" s="1"/>
      <c r="G1715" s="1"/>
      <c r="H1715" s="1"/>
      <c r="I1715" s="1"/>
      <c r="J1715" s="1"/>
    </row>
    <row r="1716" spans="1:10" x14ac:dyDescent="0.3">
      <c r="A1716" s="1"/>
      <c r="B1716" s="33"/>
      <c r="C1716" s="1"/>
      <c r="D1716" s="1"/>
      <c r="E1716" s="1"/>
      <c r="F1716" s="1"/>
      <c r="G1716" s="1"/>
      <c r="H1716" s="1"/>
      <c r="I1716" s="1"/>
      <c r="J1716" s="1"/>
    </row>
    <row r="1717" spans="1:10" x14ac:dyDescent="0.3">
      <c r="A1717" s="1"/>
      <c r="B1717" s="33"/>
      <c r="C1717" s="1"/>
      <c r="D1717" s="1"/>
      <c r="E1717" s="1"/>
      <c r="F1717" s="1"/>
      <c r="G1717" s="1"/>
      <c r="H1717" s="1"/>
      <c r="I1717" s="1"/>
      <c r="J1717" s="1"/>
    </row>
    <row r="1718" spans="1:10" x14ac:dyDescent="0.3">
      <c r="A1718" s="1"/>
      <c r="B1718" s="33"/>
      <c r="C1718" s="1"/>
      <c r="D1718" s="1"/>
      <c r="E1718" s="1"/>
      <c r="F1718" s="1"/>
      <c r="G1718" s="1"/>
      <c r="H1718" s="1"/>
      <c r="I1718" s="1"/>
      <c r="J1718" s="1"/>
    </row>
    <row r="1719" spans="1:10" x14ac:dyDescent="0.3">
      <c r="A1719" s="1"/>
      <c r="B1719" s="33"/>
      <c r="C1719" s="1"/>
      <c r="D1719" s="1"/>
      <c r="E1719" s="1"/>
      <c r="F1719" s="1"/>
      <c r="G1719" s="1"/>
      <c r="H1719" s="1"/>
      <c r="I1719" s="1"/>
      <c r="J1719" s="1"/>
    </row>
    <row r="1720" spans="1:10" x14ac:dyDescent="0.3">
      <c r="A1720" s="1"/>
      <c r="B1720" s="33"/>
      <c r="C1720" s="1"/>
      <c r="D1720" s="1"/>
      <c r="E1720" s="1"/>
      <c r="F1720" s="1"/>
      <c r="G1720" s="1"/>
      <c r="H1720" s="1"/>
      <c r="I1720" s="1"/>
      <c r="J1720" s="1"/>
    </row>
    <row r="1721" spans="1:10" x14ac:dyDescent="0.3">
      <c r="A1721" s="1"/>
      <c r="B1721" s="33"/>
      <c r="C1721" s="1"/>
      <c r="D1721" s="1"/>
      <c r="E1721" s="1"/>
      <c r="F1721" s="1"/>
      <c r="G1721" s="1"/>
      <c r="H1721" s="1"/>
      <c r="I1721" s="1"/>
      <c r="J1721" s="1"/>
    </row>
    <row r="1722" spans="1:10" x14ac:dyDescent="0.3">
      <c r="A1722" s="1"/>
      <c r="B1722" s="33"/>
      <c r="C1722" s="1"/>
      <c r="D1722" s="1"/>
      <c r="E1722" s="1"/>
      <c r="F1722" s="1"/>
      <c r="G1722" s="1"/>
      <c r="H1722" s="1"/>
      <c r="I1722" s="1"/>
      <c r="J1722" s="1"/>
    </row>
    <row r="1723" spans="1:10" x14ac:dyDescent="0.3">
      <c r="A1723" s="1"/>
      <c r="B1723" s="33"/>
      <c r="C1723" s="1"/>
      <c r="D1723" s="1"/>
      <c r="E1723" s="1"/>
      <c r="F1723" s="1"/>
      <c r="G1723" s="1"/>
      <c r="H1723" s="1"/>
      <c r="I1723" s="1"/>
      <c r="J1723" s="1"/>
    </row>
    <row r="1724" spans="1:10" x14ac:dyDescent="0.3">
      <c r="A1724" s="1"/>
      <c r="B1724" s="33"/>
      <c r="C1724" s="1"/>
      <c r="D1724" s="1"/>
      <c r="E1724" s="1"/>
      <c r="F1724" s="1"/>
      <c r="G1724" s="1"/>
      <c r="H1724" s="1"/>
      <c r="I1724" s="1"/>
      <c r="J1724" s="1"/>
    </row>
    <row r="1725" spans="1:10" x14ac:dyDescent="0.3">
      <c r="A1725" s="1"/>
      <c r="B1725" s="33"/>
      <c r="C1725" s="1"/>
      <c r="D1725" s="1"/>
      <c r="E1725" s="1"/>
      <c r="F1725" s="1"/>
      <c r="G1725" s="1"/>
      <c r="H1725" s="1"/>
      <c r="I1725" s="1"/>
      <c r="J1725" s="1"/>
    </row>
    <row r="1726" spans="1:10" x14ac:dyDescent="0.3">
      <c r="A1726" s="1"/>
      <c r="B1726" s="33"/>
      <c r="C1726" s="1"/>
      <c r="D1726" s="1"/>
      <c r="E1726" s="1"/>
      <c r="F1726" s="1"/>
      <c r="G1726" s="1"/>
      <c r="H1726" s="1"/>
      <c r="I1726" s="1"/>
      <c r="J1726" s="1"/>
    </row>
    <row r="1727" spans="1:10" x14ac:dyDescent="0.3">
      <c r="A1727" s="1"/>
      <c r="B1727" s="33"/>
      <c r="C1727" s="1"/>
      <c r="D1727" s="1"/>
      <c r="E1727" s="1"/>
      <c r="F1727" s="1"/>
      <c r="G1727" s="1"/>
      <c r="H1727" s="1"/>
      <c r="I1727" s="1"/>
      <c r="J1727" s="1"/>
    </row>
    <row r="1728" spans="1:10" x14ac:dyDescent="0.3">
      <c r="A1728" s="1"/>
      <c r="B1728" s="33"/>
      <c r="C1728" s="1"/>
      <c r="D1728" s="1"/>
      <c r="E1728" s="1"/>
      <c r="F1728" s="1"/>
      <c r="G1728" s="1"/>
      <c r="H1728" s="1"/>
      <c r="I1728" s="1"/>
      <c r="J1728" s="1"/>
    </row>
    <row r="1729" spans="1:10" x14ac:dyDescent="0.3">
      <c r="A1729" s="1"/>
      <c r="B1729" s="33"/>
      <c r="C1729" s="1"/>
      <c r="D1729" s="1"/>
      <c r="E1729" s="1"/>
      <c r="F1729" s="1"/>
      <c r="G1729" s="1"/>
      <c r="H1729" s="1"/>
      <c r="I1729" s="1"/>
      <c r="J1729" s="1"/>
    </row>
    <row r="1730" spans="1:10" x14ac:dyDescent="0.3">
      <c r="A1730" s="1"/>
      <c r="B1730" s="33"/>
      <c r="C1730" s="1"/>
      <c r="D1730" s="1"/>
      <c r="E1730" s="1"/>
      <c r="F1730" s="1"/>
      <c r="G1730" s="1"/>
      <c r="H1730" s="1"/>
      <c r="I1730" s="1"/>
      <c r="J1730" s="1"/>
    </row>
    <row r="1731" spans="1:10" x14ac:dyDescent="0.3">
      <c r="A1731" s="1"/>
      <c r="B1731" s="33"/>
      <c r="C1731" s="1"/>
      <c r="D1731" s="1"/>
      <c r="E1731" s="1"/>
      <c r="F1731" s="1"/>
      <c r="G1731" s="1"/>
      <c r="H1731" s="1"/>
      <c r="I1731" s="1"/>
      <c r="J1731" s="1"/>
    </row>
    <row r="1732" spans="1:10" x14ac:dyDescent="0.3">
      <c r="A1732" s="1"/>
      <c r="B1732" s="33"/>
      <c r="C1732" s="1"/>
      <c r="D1732" s="1"/>
      <c r="E1732" s="1"/>
      <c r="F1732" s="1"/>
      <c r="G1732" s="1"/>
      <c r="H1732" s="1"/>
      <c r="I1732" s="1"/>
      <c r="J1732" s="1"/>
    </row>
    <row r="1733" spans="1:10" x14ac:dyDescent="0.3">
      <c r="A1733" s="1"/>
      <c r="B1733" s="33"/>
      <c r="C1733" s="1"/>
      <c r="D1733" s="1"/>
      <c r="E1733" s="1"/>
      <c r="F1733" s="1"/>
      <c r="G1733" s="1"/>
      <c r="H1733" s="1"/>
      <c r="I1733" s="1"/>
      <c r="J1733" s="1"/>
    </row>
    <row r="1734" spans="1:10" x14ac:dyDescent="0.3">
      <c r="A1734" s="1"/>
      <c r="B1734" s="33"/>
      <c r="C1734" s="1"/>
      <c r="D1734" s="1"/>
      <c r="E1734" s="1"/>
      <c r="F1734" s="1"/>
      <c r="G1734" s="1"/>
      <c r="H1734" s="1"/>
      <c r="I1734" s="1"/>
      <c r="J1734" s="1"/>
    </row>
    <row r="1735" spans="1:10" x14ac:dyDescent="0.3">
      <c r="A1735" s="1"/>
      <c r="B1735" s="33"/>
      <c r="C1735" s="1"/>
      <c r="D1735" s="1"/>
      <c r="E1735" s="1"/>
      <c r="F1735" s="1"/>
      <c r="G1735" s="1"/>
      <c r="H1735" s="1"/>
      <c r="I1735" s="1"/>
      <c r="J1735" s="1"/>
    </row>
    <row r="1736" spans="1:10" x14ac:dyDescent="0.3">
      <c r="A1736" s="1"/>
      <c r="B1736" s="33"/>
      <c r="C1736" s="1"/>
      <c r="D1736" s="1"/>
      <c r="E1736" s="1"/>
      <c r="F1736" s="1"/>
      <c r="G1736" s="1"/>
      <c r="H1736" s="1"/>
      <c r="I1736" s="1"/>
      <c r="J1736" s="1"/>
    </row>
    <row r="1737" spans="1:10" x14ac:dyDescent="0.3">
      <c r="A1737" s="1"/>
      <c r="B1737" s="33"/>
      <c r="C1737" s="1"/>
      <c r="D1737" s="1"/>
      <c r="E1737" s="1"/>
      <c r="F1737" s="1"/>
      <c r="G1737" s="1"/>
      <c r="H1737" s="1"/>
      <c r="I1737" s="1"/>
      <c r="J1737" s="1"/>
    </row>
    <row r="1738" spans="1:10" x14ac:dyDescent="0.3">
      <c r="A1738" s="1"/>
      <c r="B1738" s="33"/>
      <c r="C1738" s="1"/>
      <c r="D1738" s="1"/>
      <c r="E1738" s="1"/>
      <c r="F1738" s="1"/>
      <c r="G1738" s="1"/>
      <c r="H1738" s="1"/>
      <c r="I1738" s="1"/>
      <c r="J1738" s="1"/>
    </row>
    <row r="1739" spans="1:10" x14ac:dyDescent="0.3">
      <c r="A1739" s="1"/>
      <c r="B1739" s="33"/>
      <c r="C1739" s="1"/>
      <c r="D1739" s="1"/>
      <c r="E1739" s="1"/>
      <c r="F1739" s="1"/>
      <c r="G1739" s="1"/>
      <c r="H1739" s="1"/>
      <c r="I1739" s="1"/>
      <c r="J1739" s="1"/>
    </row>
    <row r="1740" spans="1:10" x14ac:dyDescent="0.3">
      <c r="A1740" s="1"/>
      <c r="B1740" s="33"/>
      <c r="C1740" s="1"/>
      <c r="D1740" s="1"/>
      <c r="E1740" s="1"/>
      <c r="F1740" s="1"/>
      <c r="G1740" s="1"/>
      <c r="H1740" s="1"/>
      <c r="I1740" s="1"/>
      <c r="J1740" s="1"/>
    </row>
    <row r="1741" spans="1:10" x14ac:dyDescent="0.3">
      <c r="A1741" s="1"/>
      <c r="B1741" s="33"/>
      <c r="C1741" s="1"/>
      <c r="D1741" s="1"/>
      <c r="E1741" s="1"/>
      <c r="F1741" s="1"/>
      <c r="G1741" s="1"/>
      <c r="H1741" s="1"/>
      <c r="I1741" s="1"/>
      <c r="J1741" s="1"/>
    </row>
    <row r="1742" spans="1:10" x14ac:dyDescent="0.3">
      <c r="A1742" s="1"/>
      <c r="B1742" s="33"/>
      <c r="C1742" s="1"/>
      <c r="D1742" s="1"/>
      <c r="E1742" s="1"/>
      <c r="F1742" s="1"/>
      <c r="G1742" s="1"/>
      <c r="H1742" s="1"/>
      <c r="I1742" s="1"/>
      <c r="J1742" s="1"/>
    </row>
    <row r="1743" spans="1:10" x14ac:dyDescent="0.3">
      <c r="A1743" s="1"/>
      <c r="B1743" s="33"/>
      <c r="C1743" s="1"/>
      <c r="D1743" s="1"/>
      <c r="E1743" s="1"/>
      <c r="F1743" s="1"/>
      <c r="G1743" s="1"/>
      <c r="H1743" s="1"/>
      <c r="I1743" s="1"/>
      <c r="J1743" s="1"/>
    </row>
    <row r="1744" spans="1:10" x14ac:dyDescent="0.3">
      <c r="A1744" s="1"/>
      <c r="B1744" s="33"/>
      <c r="C1744" s="1"/>
      <c r="D1744" s="1"/>
      <c r="E1744" s="1"/>
      <c r="F1744" s="1"/>
      <c r="G1744" s="1"/>
      <c r="H1744" s="1"/>
      <c r="I1744" s="1"/>
      <c r="J1744" s="1"/>
    </row>
    <row r="1745" spans="1:10" x14ac:dyDescent="0.3">
      <c r="A1745" s="1"/>
      <c r="B1745" s="33"/>
      <c r="C1745" s="1"/>
      <c r="D1745" s="1"/>
      <c r="E1745" s="1"/>
      <c r="F1745" s="1"/>
      <c r="G1745" s="1"/>
      <c r="H1745" s="1"/>
      <c r="I1745" s="1"/>
      <c r="J1745" s="1"/>
    </row>
    <row r="1746" spans="1:10" x14ac:dyDescent="0.3">
      <c r="A1746" s="1"/>
      <c r="B1746" s="33"/>
      <c r="C1746" s="1"/>
      <c r="D1746" s="1"/>
      <c r="E1746" s="1"/>
      <c r="F1746" s="1"/>
      <c r="G1746" s="1"/>
      <c r="H1746" s="1"/>
      <c r="I1746" s="1"/>
      <c r="J1746" s="1"/>
    </row>
    <row r="1747" spans="1:10" x14ac:dyDescent="0.3">
      <c r="A1747" s="1"/>
      <c r="B1747" s="33"/>
      <c r="C1747" s="1"/>
      <c r="D1747" s="1"/>
      <c r="E1747" s="1"/>
      <c r="F1747" s="1"/>
      <c r="G1747" s="1"/>
      <c r="H1747" s="1"/>
      <c r="I1747" s="1"/>
      <c r="J1747" s="1"/>
    </row>
    <row r="1748" spans="1:10" x14ac:dyDescent="0.3">
      <c r="A1748" s="1"/>
      <c r="B1748" s="33"/>
      <c r="C1748" s="1"/>
      <c r="D1748" s="1"/>
      <c r="E1748" s="1"/>
      <c r="F1748" s="1"/>
      <c r="G1748" s="1"/>
      <c r="H1748" s="1"/>
      <c r="I1748" s="1"/>
      <c r="J1748" s="1"/>
    </row>
    <row r="1749" spans="1:10" x14ac:dyDescent="0.3">
      <c r="A1749" s="1"/>
      <c r="B1749" s="33"/>
      <c r="C1749" s="1"/>
      <c r="D1749" s="1"/>
      <c r="E1749" s="1"/>
      <c r="F1749" s="1"/>
      <c r="G1749" s="1"/>
      <c r="H1749" s="1"/>
      <c r="I1749" s="1"/>
      <c r="J1749" s="1"/>
    </row>
    <row r="1750" spans="1:10" x14ac:dyDescent="0.3">
      <c r="A1750" s="1"/>
      <c r="B1750" s="33"/>
      <c r="C1750" s="1"/>
      <c r="D1750" s="1"/>
      <c r="E1750" s="1"/>
      <c r="F1750" s="1"/>
      <c r="G1750" s="1"/>
      <c r="H1750" s="1"/>
      <c r="I1750" s="1"/>
      <c r="J1750" s="1"/>
    </row>
    <row r="1751" spans="1:10" x14ac:dyDescent="0.3">
      <c r="A1751" s="1"/>
      <c r="B1751" s="33"/>
      <c r="C1751" s="1"/>
      <c r="D1751" s="1"/>
      <c r="E1751" s="1"/>
      <c r="F1751" s="1"/>
      <c r="G1751" s="1"/>
      <c r="H1751" s="1"/>
      <c r="I1751" s="1"/>
      <c r="J1751" s="1"/>
    </row>
    <row r="1752" spans="1:10" x14ac:dyDescent="0.3">
      <c r="A1752" s="1"/>
      <c r="B1752" s="33"/>
      <c r="C1752" s="1"/>
      <c r="D1752" s="1"/>
      <c r="E1752" s="1"/>
      <c r="F1752" s="1"/>
      <c r="G1752" s="1"/>
      <c r="H1752" s="1"/>
      <c r="I1752" s="1"/>
      <c r="J1752" s="1"/>
    </row>
    <row r="1753" spans="1:10" x14ac:dyDescent="0.3">
      <c r="A1753" s="1"/>
      <c r="B1753" s="33"/>
      <c r="C1753" s="1"/>
      <c r="D1753" s="1"/>
      <c r="E1753" s="1"/>
      <c r="F1753" s="1"/>
      <c r="G1753" s="1"/>
      <c r="H1753" s="1"/>
      <c r="I1753" s="1"/>
      <c r="J1753" s="1"/>
    </row>
    <row r="1754" spans="1:10" x14ac:dyDescent="0.3">
      <c r="A1754" s="1"/>
      <c r="B1754" s="33"/>
      <c r="C1754" s="1"/>
      <c r="D1754" s="1"/>
      <c r="E1754" s="1"/>
      <c r="F1754" s="1"/>
      <c r="G1754" s="1"/>
      <c r="H1754" s="1"/>
      <c r="I1754" s="1"/>
      <c r="J1754" s="1"/>
    </row>
    <row r="1755" spans="1:10" x14ac:dyDescent="0.3">
      <c r="A1755" s="1"/>
      <c r="B1755" s="33"/>
      <c r="C1755" s="1"/>
      <c r="D1755" s="1"/>
      <c r="E1755" s="1"/>
      <c r="F1755" s="1"/>
      <c r="G1755" s="1"/>
      <c r="H1755" s="1"/>
      <c r="I1755" s="1"/>
      <c r="J1755" s="1"/>
    </row>
    <row r="1756" spans="1:10" x14ac:dyDescent="0.3">
      <c r="A1756" s="1"/>
      <c r="B1756" s="33"/>
      <c r="C1756" s="1"/>
      <c r="D1756" s="1"/>
      <c r="E1756" s="1"/>
      <c r="F1756" s="1"/>
      <c r="G1756" s="1"/>
      <c r="H1756" s="1"/>
      <c r="I1756" s="1"/>
      <c r="J1756" s="1"/>
    </row>
    <row r="1757" spans="1:10" x14ac:dyDescent="0.3">
      <c r="A1757" s="1"/>
      <c r="B1757" s="33"/>
      <c r="C1757" s="1"/>
      <c r="D1757" s="1"/>
      <c r="E1757" s="1"/>
      <c r="F1757" s="1"/>
      <c r="G1757" s="1"/>
      <c r="H1757" s="1"/>
      <c r="I1757" s="1"/>
      <c r="J1757" s="1"/>
    </row>
    <row r="1758" spans="1:10" x14ac:dyDescent="0.3">
      <c r="A1758" s="1"/>
      <c r="B1758" s="33"/>
      <c r="C1758" s="1"/>
      <c r="D1758" s="1"/>
      <c r="E1758" s="1"/>
      <c r="F1758" s="1"/>
      <c r="G1758" s="1"/>
      <c r="H1758" s="1"/>
      <c r="I1758" s="1"/>
      <c r="J1758" s="1"/>
    </row>
    <row r="1759" spans="1:10" x14ac:dyDescent="0.3">
      <c r="A1759" s="1"/>
      <c r="B1759" s="33"/>
      <c r="C1759" s="1"/>
      <c r="D1759" s="1"/>
      <c r="E1759" s="1"/>
      <c r="F1759" s="1"/>
      <c r="G1759" s="1"/>
      <c r="H1759" s="1"/>
      <c r="I1759" s="1"/>
      <c r="J1759" s="1"/>
    </row>
    <row r="1760" spans="1:10" x14ac:dyDescent="0.3">
      <c r="A1760" s="1"/>
      <c r="B1760" s="33"/>
      <c r="C1760" s="1"/>
      <c r="D1760" s="1"/>
      <c r="E1760" s="1"/>
      <c r="F1760" s="1"/>
      <c r="G1760" s="1"/>
      <c r="H1760" s="1"/>
      <c r="I1760" s="1"/>
      <c r="J1760" s="1"/>
    </row>
    <row r="1761" spans="1:10" x14ac:dyDescent="0.3">
      <c r="A1761" s="1"/>
      <c r="B1761" s="33"/>
      <c r="C1761" s="1"/>
      <c r="D1761" s="1"/>
      <c r="E1761" s="1"/>
      <c r="F1761" s="1"/>
      <c r="G1761" s="1"/>
      <c r="H1761" s="1"/>
      <c r="I1761" s="1"/>
      <c r="J1761" s="1"/>
    </row>
    <row r="1762" spans="1:10" x14ac:dyDescent="0.3">
      <c r="A1762" s="1"/>
      <c r="B1762" s="33"/>
      <c r="C1762" s="1"/>
      <c r="D1762" s="1"/>
      <c r="E1762" s="1"/>
      <c r="F1762" s="1"/>
      <c r="G1762" s="1"/>
      <c r="H1762" s="1"/>
      <c r="I1762" s="1"/>
      <c r="J1762" s="1"/>
    </row>
    <row r="1763" spans="1:10" x14ac:dyDescent="0.3">
      <c r="A1763" s="1"/>
      <c r="B1763" s="33"/>
      <c r="C1763" s="1"/>
      <c r="D1763" s="1"/>
      <c r="E1763" s="1"/>
      <c r="F1763" s="1"/>
      <c r="G1763" s="1"/>
      <c r="H1763" s="1"/>
      <c r="I1763" s="1"/>
      <c r="J1763" s="1"/>
    </row>
    <row r="1764" spans="1:10" x14ac:dyDescent="0.3">
      <c r="A1764" s="1"/>
      <c r="B1764" s="33"/>
      <c r="C1764" s="1"/>
      <c r="D1764" s="1"/>
      <c r="E1764" s="1"/>
      <c r="F1764" s="1"/>
      <c r="G1764" s="1"/>
      <c r="H1764" s="1"/>
      <c r="I1764" s="1"/>
      <c r="J1764" s="1"/>
    </row>
    <row r="1765" spans="1:10" x14ac:dyDescent="0.3">
      <c r="A1765" s="1"/>
      <c r="B1765" s="33"/>
      <c r="C1765" s="1"/>
      <c r="D1765" s="1"/>
      <c r="E1765" s="1"/>
      <c r="F1765" s="1"/>
      <c r="G1765" s="1"/>
      <c r="H1765" s="1"/>
      <c r="I1765" s="1"/>
      <c r="J1765" s="1"/>
    </row>
    <row r="1766" spans="1:10" x14ac:dyDescent="0.3">
      <c r="A1766" s="1"/>
      <c r="B1766" s="33"/>
      <c r="C1766" s="1"/>
      <c r="D1766" s="1"/>
      <c r="E1766" s="1"/>
      <c r="F1766" s="1"/>
      <c r="G1766" s="1"/>
      <c r="H1766" s="1"/>
      <c r="I1766" s="1"/>
      <c r="J1766" s="1"/>
    </row>
    <row r="1767" spans="1:10" x14ac:dyDescent="0.3">
      <c r="A1767" s="1"/>
      <c r="B1767" s="33"/>
      <c r="C1767" s="1"/>
      <c r="D1767" s="1"/>
      <c r="E1767" s="1"/>
      <c r="F1767" s="1"/>
      <c r="G1767" s="1"/>
      <c r="H1767" s="1"/>
      <c r="I1767" s="1"/>
      <c r="J1767" s="1"/>
    </row>
    <row r="1768" spans="1:10" x14ac:dyDescent="0.3">
      <c r="A1768" s="1"/>
      <c r="B1768" s="33"/>
      <c r="C1768" s="1"/>
      <c r="D1768" s="1"/>
      <c r="E1768" s="1"/>
      <c r="F1768" s="1"/>
      <c r="G1768" s="1"/>
      <c r="H1768" s="1"/>
      <c r="I1768" s="1"/>
      <c r="J1768" s="1"/>
    </row>
    <row r="1769" spans="1:10" x14ac:dyDescent="0.3">
      <c r="A1769" s="1"/>
      <c r="B1769" s="33"/>
      <c r="C1769" s="1"/>
      <c r="D1769" s="1"/>
      <c r="E1769" s="1"/>
      <c r="F1769" s="1"/>
      <c r="G1769" s="1"/>
      <c r="H1769" s="1"/>
      <c r="I1769" s="1"/>
      <c r="J1769" s="1"/>
    </row>
    <row r="1770" spans="1:10" x14ac:dyDescent="0.3">
      <c r="A1770" s="1"/>
      <c r="B1770" s="33"/>
      <c r="C1770" s="1"/>
      <c r="D1770" s="1"/>
      <c r="E1770" s="1"/>
      <c r="F1770" s="1"/>
      <c r="G1770" s="1"/>
      <c r="H1770" s="1"/>
      <c r="I1770" s="1"/>
      <c r="J1770" s="1"/>
    </row>
    <row r="1771" spans="1:10" x14ac:dyDescent="0.3">
      <c r="A1771" s="1"/>
      <c r="B1771" s="33"/>
      <c r="C1771" s="1"/>
      <c r="D1771" s="1"/>
      <c r="E1771" s="1"/>
      <c r="F1771" s="1"/>
      <c r="G1771" s="1"/>
      <c r="H1771" s="1"/>
      <c r="I1771" s="1"/>
      <c r="J1771" s="1"/>
    </row>
    <row r="1772" spans="1:10" x14ac:dyDescent="0.3">
      <c r="A1772" s="1"/>
      <c r="B1772" s="33"/>
      <c r="C1772" s="1"/>
      <c r="D1772" s="1"/>
      <c r="E1772" s="1"/>
      <c r="F1772" s="1"/>
      <c r="G1772" s="1"/>
      <c r="H1772" s="1"/>
      <c r="I1772" s="1"/>
      <c r="J1772" s="1"/>
    </row>
    <row r="1773" spans="1:10" x14ac:dyDescent="0.3">
      <c r="A1773" s="1"/>
      <c r="B1773" s="33"/>
      <c r="C1773" s="1"/>
      <c r="D1773" s="1"/>
      <c r="E1773" s="1"/>
      <c r="F1773" s="1"/>
      <c r="G1773" s="1"/>
      <c r="H1773" s="1"/>
      <c r="I1773" s="1"/>
      <c r="J1773" s="1"/>
    </row>
    <row r="1774" spans="1:10" x14ac:dyDescent="0.3">
      <c r="A1774" s="1"/>
      <c r="B1774" s="33"/>
      <c r="C1774" s="1"/>
      <c r="D1774" s="1"/>
      <c r="E1774" s="1"/>
      <c r="F1774" s="1"/>
      <c r="G1774" s="1"/>
      <c r="H1774" s="1"/>
      <c r="I1774" s="1"/>
      <c r="J1774" s="1"/>
    </row>
    <row r="1775" spans="1:10" x14ac:dyDescent="0.3">
      <c r="A1775" s="1"/>
      <c r="B1775" s="33"/>
      <c r="C1775" s="1"/>
      <c r="D1775" s="1"/>
      <c r="E1775" s="1"/>
      <c r="F1775" s="1"/>
      <c r="G1775" s="1"/>
      <c r="H1775" s="1"/>
      <c r="I1775" s="1"/>
      <c r="J1775" s="1"/>
    </row>
    <row r="1776" spans="1:10" x14ac:dyDescent="0.3">
      <c r="A1776" s="1"/>
      <c r="B1776" s="33"/>
      <c r="C1776" s="1"/>
      <c r="D1776" s="1"/>
      <c r="E1776" s="1"/>
      <c r="F1776" s="1"/>
      <c r="G1776" s="1"/>
      <c r="H1776" s="1"/>
      <c r="I1776" s="1"/>
      <c r="J1776" s="1"/>
    </row>
    <row r="1777" spans="1:10" x14ac:dyDescent="0.3">
      <c r="A1777" s="1"/>
      <c r="B1777" s="33"/>
      <c r="C1777" s="1"/>
      <c r="D1777" s="1"/>
      <c r="E1777" s="1"/>
      <c r="F1777" s="1"/>
      <c r="G1777" s="1"/>
      <c r="H1777" s="1"/>
      <c r="I1777" s="1"/>
      <c r="J1777" s="1"/>
    </row>
    <row r="1778" spans="1:10" x14ac:dyDescent="0.3">
      <c r="A1778" s="1"/>
      <c r="B1778" s="33"/>
      <c r="C1778" s="1"/>
      <c r="D1778" s="1"/>
      <c r="E1778" s="1"/>
      <c r="F1778" s="1"/>
      <c r="G1778" s="1"/>
      <c r="H1778" s="1"/>
      <c r="I1778" s="1"/>
      <c r="J1778" s="1"/>
    </row>
    <row r="1779" spans="1:10" x14ac:dyDescent="0.3">
      <c r="A1779" s="1"/>
      <c r="B1779" s="33"/>
      <c r="C1779" s="1"/>
      <c r="D1779" s="1"/>
      <c r="E1779" s="1"/>
      <c r="F1779" s="1"/>
      <c r="G1779" s="1"/>
      <c r="H1779" s="1"/>
      <c r="I1779" s="1"/>
      <c r="J1779" s="1"/>
    </row>
    <row r="1780" spans="1:10" x14ac:dyDescent="0.3">
      <c r="A1780" s="1"/>
      <c r="B1780" s="33"/>
      <c r="C1780" s="1"/>
      <c r="D1780" s="1"/>
      <c r="E1780" s="1"/>
      <c r="F1780" s="1"/>
      <c r="G1780" s="1"/>
      <c r="H1780" s="1"/>
      <c r="I1780" s="1"/>
      <c r="J1780" s="1"/>
    </row>
    <row r="1781" spans="1:10" x14ac:dyDescent="0.3">
      <c r="A1781" s="1"/>
      <c r="B1781" s="33"/>
      <c r="C1781" s="1"/>
      <c r="D1781" s="1"/>
      <c r="E1781" s="1"/>
      <c r="F1781" s="1"/>
      <c r="G1781" s="1"/>
      <c r="H1781" s="1"/>
      <c r="I1781" s="1"/>
      <c r="J1781" s="1"/>
    </row>
    <row r="1782" spans="1:10" x14ac:dyDescent="0.3">
      <c r="A1782" s="1"/>
      <c r="B1782" s="33"/>
      <c r="C1782" s="1"/>
      <c r="D1782" s="1"/>
      <c r="E1782" s="1"/>
      <c r="F1782" s="1"/>
      <c r="G1782" s="1"/>
      <c r="H1782" s="1"/>
      <c r="I1782" s="1"/>
      <c r="J1782" s="1"/>
    </row>
    <row r="1783" spans="1:10" x14ac:dyDescent="0.3">
      <c r="A1783" s="1"/>
      <c r="B1783" s="33"/>
      <c r="C1783" s="1"/>
      <c r="D1783" s="1"/>
      <c r="E1783" s="1"/>
      <c r="F1783" s="1"/>
      <c r="G1783" s="1"/>
      <c r="H1783" s="1"/>
      <c r="I1783" s="1"/>
      <c r="J1783" s="1"/>
    </row>
    <row r="1784" spans="1:10" x14ac:dyDescent="0.3">
      <c r="A1784" s="1"/>
      <c r="B1784" s="33"/>
      <c r="C1784" s="1"/>
      <c r="D1784" s="1"/>
      <c r="E1784" s="1"/>
      <c r="F1784" s="1"/>
      <c r="G1784" s="1"/>
      <c r="H1784" s="1"/>
      <c r="I1784" s="1"/>
      <c r="J1784" s="1"/>
    </row>
    <row r="1785" spans="1:10" x14ac:dyDescent="0.3">
      <c r="A1785" s="1"/>
      <c r="B1785" s="33"/>
      <c r="C1785" s="1"/>
      <c r="D1785" s="1"/>
      <c r="E1785" s="1"/>
      <c r="F1785" s="1"/>
      <c r="G1785" s="1"/>
      <c r="H1785" s="1"/>
      <c r="I1785" s="1"/>
      <c r="J1785" s="1"/>
    </row>
    <row r="1786" spans="1:10" x14ac:dyDescent="0.3">
      <c r="A1786" s="1"/>
      <c r="B1786" s="33"/>
      <c r="C1786" s="1"/>
      <c r="D1786" s="1"/>
      <c r="E1786" s="1"/>
      <c r="F1786" s="1"/>
      <c r="G1786" s="1"/>
      <c r="H1786" s="1"/>
      <c r="I1786" s="1"/>
      <c r="J1786" s="1"/>
    </row>
    <row r="1787" spans="1:10" x14ac:dyDescent="0.3">
      <c r="A1787" s="1"/>
      <c r="B1787" s="33"/>
      <c r="C1787" s="1"/>
      <c r="D1787" s="1"/>
      <c r="E1787" s="1"/>
      <c r="F1787" s="1"/>
      <c r="G1787" s="1"/>
      <c r="H1787" s="1"/>
      <c r="I1787" s="1"/>
      <c r="J1787" s="1"/>
    </row>
    <row r="1788" spans="1:10" x14ac:dyDescent="0.3">
      <c r="A1788" s="1"/>
      <c r="B1788" s="33"/>
      <c r="C1788" s="1"/>
      <c r="D1788" s="1"/>
      <c r="E1788" s="1"/>
      <c r="F1788" s="1"/>
      <c r="G1788" s="1"/>
      <c r="H1788" s="1"/>
      <c r="I1788" s="1"/>
      <c r="J1788" s="1"/>
    </row>
    <row r="1789" spans="1:10" x14ac:dyDescent="0.3">
      <c r="A1789" s="1"/>
      <c r="B1789" s="33"/>
      <c r="C1789" s="1"/>
      <c r="D1789" s="1"/>
      <c r="E1789" s="1"/>
      <c r="F1789" s="1"/>
      <c r="G1789" s="1"/>
      <c r="H1789" s="1"/>
      <c r="I1789" s="1"/>
      <c r="J1789" s="1"/>
    </row>
    <row r="1790" spans="1:10" x14ac:dyDescent="0.3">
      <c r="A1790" s="1"/>
      <c r="B1790" s="33"/>
      <c r="C1790" s="1"/>
      <c r="D1790" s="1"/>
      <c r="E1790" s="1"/>
      <c r="F1790" s="1"/>
      <c r="G1790" s="1"/>
      <c r="H1790" s="1"/>
      <c r="I1790" s="1"/>
      <c r="J1790" s="1"/>
    </row>
    <row r="1791" spans="1:10" x14ac:dyDescent="0.3">
      <c r="A1791" s="1"/>
      <c r="B1791" s="33"/>
      <c r="C1791" s="1"/>
      <c r="D1791" s="1"/>
      <c r="E1791" s="1"/>
      <c r="F1791" s="1"/>
      <c r="G1791" s="1"/>
      <c r="H1791" s="1"/>
      <c r="I1791" s="1"/>
      <c r="J1791" s="1"/>
    </row>
    <row r="1792" spans="1:10" x14ac:dyDescent="0.3">
      <c r="A1792" s="1"/>
      <c r="B1792" s="33"/>
      <c r="C1792" s="1"/>
      <c r="D1792" s="1"/>
      <c r="E1792" s="1"/>
      <c r="F1792" s="1"/>
      <c r="G1792" s="1"/>
      <c r="H1792" s="1"/>
      <c r="I1792" s="1"/>
      <c r="J1792" s="1"/>
    </row>
    <row r="1793" spans="1:10" x14ac:dyDescent="0.3">
      <c r="A1793" s="1"/>
      <c r="B1793" s="33"/>
      <c r="C1793" s="1"/>
      <c r="D1793" s="1"/>
      <c r="E1793" s="1"/>
      <c r="F1793" s="1"/>
      <c r="G1793" s="1"/>
      <c r="H1793" s="1"/>
      <c r="I1793" s="1"/>
      <c r="J1793" s="1"/>
    </row>
    <row r="1794" spans="1:10" x14ac:dyDescent="0.3">
      <c r="A1794" s="1"/>
      <c r="B1794" s="33"/>
      <c r="C1794" s="1"/>
      <c r="D1794" s="1"/>
      <c r="E1794" s="1"/>
      <c r="F1794" s="1"/>
      <c r="G1794" s="1"/>
      <c r="H1794" s="1"/>
      <c r="I1794" s="1"/>
      <c r="J1794" s="1"/>
    </row>
    <row r="1795" spans="1:10" x14ac:dyDescent="0.3">
      <c r="A1795" s="1"/>
      <c r="B1795" s="33"/>
      <c r="C1795" s="1"/>
      <c r="D1795" s="1"/>
      <c r="E1795" s="1"/>
      <c r="F1795" s="1"/>
      <c r="G1795" s="1"/>
      <c r="H1795" s="1"/>
      <c r="I1795" s="1"/>
      <c r="J1795" s="1"/>
    </row>
    <row r="1796" spans="1:10" x14ac:dyDescent="0.3">
      <c r="A1796" s="1"/>
      <c r="B1796" s="33"/>
      <c r="C1796" s="1"/>
      <c r="D1796" s="1"/>
      <c r="E1796" s="1"/>
      <c r="F1796" s="1"/>
      <c r="G1796" s="1"/>
      <c r="H1796" s="1"/>
      <c r="I1796" s="1"/>
      <c r="J1796" s="1"/>
    </row>
    <row r="1797" spans="1:10" x14ac:dyDescent="0.3">
      <c r="A1797" s="1"/>
      <c r="B1797" s="33"/>
      <c r="C1797" s="1"/>
      <c r="D1797" s="1"/>
      <c r="E1797" s="1"/>
      <c r="F1797" s="1"/>
      <c r="G1797" s="1"/>
      <c r="H1797" s="1"/>
      <c r="I1797" s="1"/>
      <c r="J1797" s="1"/>
    </row>
    <row r="1798" spans="1:10" x14ac:dyDescent="0.3">
      <c r="A1798" s="1"/>
      <c r="B1798" s="33"/>
      <c r="C1798" s="1"/>
      <c r="D1798" s="1"/>
      <c r="E1798" s="1"/>
      <c r="F1798" s="1"/>
      <c r="G1798" s="1"/>
      <c r="H1798" s="1"/>
      <c r="I1798" s="1"/>
      <c r="J1798" s="1"/>
    </row>
    <row r="1799" spans="1:10" x14ac:dyDescent="0.3">
      <c r="A1799" s="1"/>
      <c r="B1799" s="33"/>
      <c r="C1799" s="1"/>
      <c r="D1799" s="1"/>
      <c r="E1799" s="1"/>
      <c r="F1799" s="1"/>
      <c r="G1799" s="1"/>
      <c r="H1799" s="1"/>
      <c r="I1799" s="1"/>
      <c r="J1799" s="1"/>
    </row>
    <row r="1800" spans="1:10" x14ac:dyDescent="0.3">
      <c r="A1800" s="1"/>
      <c r="B1800" s="33"/>
      <c r="C1800" s="1"/>
      <c r="D1800" s="1"/>
      <c r="E1800" s="1"/>
      <c r="F1800" s="1"/>
      <c r="G1800" s="1"/>
      <c r="H1800" s="1"/>
      <c r="I1800" s="1"/>
      <c r="J1800" s="1"/>
    </row>
    <row r="1801" spans="1:10" x14ac:dyDescent="0.3">
      <c r="A1801" s="1"/>
      <c r="B1801" s="33"/>
      <c r="C1801" s="1"/>
      <c r="D1801" s="1"/>
      <c r="E1801" s="1"/>
      <c r="F1801" s="1"/>
      <c r="G1801" s="1"/>
      <c r="H1801" s="1"/>
      <c r="I1801" s="1"/>
      <c r="J1801" s="1"/>
    </row>
    <row r="1802" spans="1:10" x14ac:dyDescent="0.3">
      <c r="A1802" s="1"/>
      <c r="B1802" s="33"/>
      <c r="C1802" s="1"/>
      <c r="D1802" s="1"/>
      <c r="E1802" s="1"/>
      <c r="F1802" s="1"/>
      <c r="G1802" s="1"/>
      <c r="H1802" s="1"/>
      <c r="I1802" s="1"/>
      <c r="J1802" s="1"/>
    </row>
    <row r="1803" spans="1:10" x14ac:dyDescent="0.3">
      <c r="A1803" s="1"/>
      <c r="B1803" s="33"/>
      <c r="C1803" s="1"/>
      <c r="D1803" s="1"/>
      <c r="E1803" s="1"/>
      <c r="F1803" s="1"/>
      <c r="G1803" s="1"/>
      <c r="H1803" s="1"/>
      <c r="I1803" s="1"/>
      <c r="J1803" s="1"/>
    </row>
    <row r="1804" spans="1:10" x14ac:dyDescent="0.3">
      <c r="A1804" s="1"/>
      <c r="B1804" s="33"/>
      <c r="C1804" s="1"/>
      <c r="D1804" s="1"/>
      <c r="E1804" s="1"/>
      <c r="F1804" s="1"/>
      <c r="G1804" s="1"/>
      <c r="H1804" s="1"/>
      <c r="I1804" s="1"/>
      <c r="J1804" s="1"/>
    </row>
    <row r="1805" spans="1:10" x14ac:dyDescent="0.3">
      <c r="A1805" s="1"/>
      <c r="B1805" s="33"/>
      <c r="C1805" s="1"/>
      <c r="D1805" s="1"/>
      <c r="E1805" s="1"/>
      <c r="F1805" s="1"/>
      <c r="G1805" s="1"/>
      <c r="H1805" s="1"/>
      <c r="I1805" s="1"/>
      <c r="J1805" s="1"/>
    </row>
    <row r="1806" spans="1:10" x14ac:dyDescent="0.3">
      <c r="A1806" s="1"/>
      <c r="B1806" s="33"/>
      <c r="C1806" s="1"/>
      <c r="D1806" s="1"/>
      <c r="E1806" s="1"/>
      <c r="F1806" s="1"/>
      <c r="G1806" s="1"/>
      <c r="H1806" s="1"/>
      <c r="I1806" s="1"/>
      <c r="J1806" s="1"/>
    </row>
    <row r="1807" spans="1:10" x14ac:dyDescent="0.3">
      <c r="A1807" s="1"/>
      <c r="B1807" s="33"/>
      <c r="C1807" s="1"/>
      <c r="D1807" s="1"/>
      <c r="E1807" s="1"/>
      <c r="F1807" s="1"/>
      <c r="G1807" s="1"/>
      <c r="H1807" s="1"/>
      <c r="I1807" s="1"/>
      <c r="J1807" s="1"/>
    </row>
    <row r="1808" spans="1:10" x14ac:dyDescent="0.3">
      <c r="A1808" s="1"/>
      <c r="B1808" s="33"/>
      <c r="C1808" s="1"/>
      <c r="D1808" s="1"/>
      <c r="E1808" s="1"/>
      <c r="F1808" s="1"/>
      <c r="G1808" s="1"/>
      <c r="H1808" s="1"/>
      <c r="I1808" s="1"/>
      <c r="J1808" s="1"/>
    </row>
    <row r="1809" spans="1:10" x14ac:dyDescent="0.3">
      <c r="A1809" s="1"/>
      <c r="B1809" s="33"/>
      <c r="C1809" s="1"/>
      <c r="D1809" s="1"/>
      <c r="E1809" s="1"/>
      <c r="F1809" s="1"/>
      <c r="G1809" s="1"/>
      <c r="H1809" s="1"/>
      <c r="I1809" s="1"/>
      <c r="J1809" s="1"/>
    </row>
    <row r="1810" spans="1:10" x14ac:dyDescent="0.3">
      <c r="A1810" s="1"/>
      <c r="B1810" s="33"/>
      <c r="C1810" s="1"/>
      <c r="D1810" s="1"/>
      <c r="E1810" s="1"/>
      <c r="F1810" s="1"/>
      <c r="G1810" s="1"/>
      <c r="H1810" s="1"/>
      <c r="I1810" s="1"/>
      <c r="J1810" s="1"/>
    </row>
    <row r="1811" spans="1:10" x14ac:dyDescent="0.3">
      <c r="A1811" s="1"/>
      <c r="B1811" s="33"/>
      <c r="C1811" s="1"/>
      <c r="D1811" s="1"/>
      <c r="E1811" s="1"/>
      <c r="F1811" s="1"/>
      <c r="G1811" s="1"/>
      <c r="H1811" s="1"/>
      <c r="I1811" s="1"/>
      <c r="J1811" s="1"/>
    </row>
    <row r="1812" spans="1:10" x14ac:dyDescent="0.3">
      <c r="A1812" s="1"/>
      <c r="B1812" s="33"/>
      <c r="C1812" s="1"/>
      <c r="D1812" s="1"/>
      <c r="E1812" s="1"/>
      <c r="F1812" s="1"/>
      <c r="G1812" s="1"/>
      <c r="H1812" s="1"/>
      <c r="I1812" s="1"/>
      <c r="J1812" s="1"/>
    </row>
    <row r="1813" spans="1:10" x14ac:dyDescent="0.3">
      <c r="A1813" s="1"/>
      <c r="B1813" s="33"/>
      <c r="C1813" s="1"/>
      <c r="D1813" s="1"/>
      <c r="E1813" s="1"/>
      <c r="F1813" s="1"/>
      <c r="G1813" s="1"/>
      <c r="H1813" s="1"/>
      <c r="I1813" s="1"/>
      <c r="J1813" s="1"/>
    </row>
    <row r="1814" spans="1:10" x14ac:dyDescent="0.3">
      <c r="A1814" s="1"/>
      <c r="B1814" s="33"/>
      <c r="C1814" s="1"/>
      <c r="D1814" s="1"/>
      <c r="E1814" s="1"/>
      <c r="F1814" s="1"/>
      <c r="G1814" s="1"/>
      <c r="H1814" s="1"/>
      <c r="I1814" s="1"/>
      <c r="J1814" s="1"/>
    </row>
    <row r="1815" spans="1:10" x14ac:dyDescent="0.3">
      <c r="A1815" s="1"/>
      <c r="B1815" s="33"/>
      <c r="C1815" s="1"/>
      <c r="D1815" s="1"/>
      <c r="E1815" s="1"/>
      <c r="F1815" s="1"/>
      <c r="G1815" s="1"/>
      <c r="H1815" s="1"/>
      <c r="I1815" s="1"/>
      <c r="J1815" s="1"/>
    </row>
    <row r="1816" spans="1:10" x14ac:dyDescent="0.3">
      <c r="A1816" s="1"/>
      <c r="B1816" s="33"/>
      <c r="C1816" s="1"/>
      <c r="D1816" s="1"/>
      <c r="E1816" s="1"/>
      <c r="F1816" s="1"/>
      <c r="G1816" s="1"/>
      <c r="H1816" s="1"/>
      <c r="I1816" s="1"/>
      <c r="J1816" s="1"/>
    </row>
    <row r="1817" spans="1:10" x14ac:dyDescent="0.3">
      <c r="A1817" s="1"/>
      <c r="B1817" s="33"/>
      <c r="C1817" s="1"/>
      <c r="D1817" s="1"/>
      <c r="E1817" s="1"/>
      <c r="F1817" s="1"/>
      <c r="G1817" s="1"/>
      <c r="H1817" s="1"/>
      <c r="I1817" s="1"/>
      <c r="J1817" s="1"/>
    </row>
    <row r="1818" spans="1:10" x14ac:dyDescent="0.3">
      <c r="A1818" s="1"/>
      <c r="B1818" s="33"/>
      <c r="C1818" s="1"/>
      <c r="D1818" s="1"/>
      <c r="E1818" s="1"/>
      <c r="F1818" s="1"/>
      <c r="G1818" s="1"/>
      <c r="H1818" s="1"/>
      <c r="I1818" s="1"/>
      <c r="J1818" s="1"/>
    </row>
    <row r="1819" spans="1:10" x14ac:dyDescent="0.3">
      <c r="A1819" s="1"/>
      <c r="B1819" s="33"/>
      <c r="C1819" s="1"/>
      <c r="D1819" s="1"/>
      <c r="E1819" s="1"/>
      <c r="F1819" s="1"/>
      <c r="G1819" s="1"/>
      <c r="H1819" s="1"/>
      <c r="I1819" s="1"/>
      <c r="J1819" s="1"/>
    </row>
    <row r="1820" spans="1:10" x14ac:dyDescent="0.3">
      <c r="A1820" s="1"/>
      <c r="B1820" s="33"/>
      <c r="C1820" s="1"/>
      <c r="D1820" s="1"/>
      <c r="E1820" s="1"/>
      <c r="F1820" s="1"/>
      <c r="G1820" s="1"/>
      <c r="H1820" s="1"/>
      <c r="I1820" s="1"/>
      <c r="J1820" s="1"/>
    </row>
    <row r="1821" spans="1:10" x14ac:dyDescent="0.3">
      <c r="A1821" s="1"/>
      <c r="B1821" s="33"/>
      <c r="C1821" s="1"/>
      <c r="D1821" s="1"/>
      <c r="E1821" s="1"/>
      <c r="F1821" s="1"/>
      <c r="G1821" s="1"/>
      <c r="H1821" s="1"/>
      <c r="I1821" s="1"/>
      <c r="J1821" s="1"/>
    </row>
    <row r="1822" spans="1:10" x14ac:dyDescent="0.3">
      <c r="A1822" s="1"/>
      <c r="B1822" s="33"/>
      <c r="C1822" s="1"/>
      <c r="D1822" s="1"/>
      <c r="E1822" s="1"/>
      <c r="F1822" s="1"/>
      <c r="G1822" s="1"/>
      <c r="H1822" s="1"/>
      <c r="I1822" s="1"/>
      <c r="J1822" s="1"/>
    </row>
    <row r="1823" spans="1:10" x14ac:dyDescent="0.3">
      <c r="A1823" s="1"/>
      <c r="B1823" s="33"/>
      <c r="C1823" s="1"/>
      <c r="D1823" s="1"/>
      <c r="E1823" s="1"/>
      <c r="F1823" s="1"/>
      <c r="G1823" s="1"/>
      <c r="H1823" s="1"/>
      <c r="I1823" s="1"/>
      <c r="J1823" s="1"/>
    </row>
    <row r="1824" spans="1:10" x14ac:dyDescent="0.3">
      <c r="A1824" s="1"/>
      <c r="B1824" s="33"/>
      <c r="C1824" s="1"/>
      <c r="D1824" s="1"/>
      <c r="E1824" s="1"/>
      <c r="F1824" s="1"/>
      <c r="G1824" s="1"/>
      <c r="H1824" s="1"/>
      <c r="I1824" s="1"/>
      <c r="J1824" s="1"/>
    </row>
    <row r="1825" spans="1:10" x14ac:dyDescent="0.3">
      <c r="A1825" s="1"/>
      <c r="B1825" s="33"/>
      <c r="C1825" s="1"/>
      <c r="D1825" s="1"/>
      <c r="E1825" s="1"/>
      <c r="F1825" s="1"/>
      <c r="G1825" s="1"/>
      <c r="H1825" s="1"/>
      <c r="I1825" s="1"/>
      <c r="J1825" s="1"/>
    </row>
    <row r="1826" spans="1:10" x14ac:dyDescent="0.3">
      <c r="A1826" s="1"/>
      <c r="B1826" s="33"/>
      <c r="C1826" s="1"/>
      <c r="D1826" s="1"/>
      <c r="E1826" s="1"/>
      <c r="F1826" s="1"/>
      <c r="G1826" s="1"/>
      <c r="H1826" s="1"/>
      <c r="I1826" s="1"/>
      <c r="J1826" s="1"/>
    </row>
    <row r="1827" spans="1:10" x14ac:dyDescent="0.3">
      <c r="A1827" s="1"/>
      <c r="B1827" s="33"/>
      <c r="C1827" s="1"/>
      <c r="D1827" s="1"/>
      <c r="E1827" s="1"/>
      <c r="F1827" s="1"/>
      <c r="G1827" s="1"/>
      <c r="H1827" s="1"/>
      <c r="I1827" s="1"/>
      <c r="J1827" s="1"/>
    </row>
    <row r="1828" spans="1:10" x14ac:dyDescent="0.3">
      <c r="A1828" s="1"/>
      <c r="B1828" s="33"/>
      <c r="C1828" s="1"/>
      <c r="D1828" s="1"/>
      <c r="E1828" s="1"/>
      <c r="F1828" s="1"/>
      <c r="G1828" s="1"/>
      <c r="H1828" s="1"/>
      <c r="I1828" s="1"/>
      <c r="J1828" s="1"/>
    </row>
    <row r="1829" spans="1:10" x14ac:dyDescent="0.3">
      <c r="A1829" s="1"/>
      <c r="B1829" s="33"/>
      <c r="C1829" s="1"/>
      <c r="D1829" s="1"/>
      <c r="E1829" s="1"/>
      <c r="F1829" s="1"/>
      <c r="G1829" s="1"/>
      <c r="H1829" s="1"/>
      <c r="I1829" s="1"/>
      <c r="J1829" s="1"/>
    </row>
    <row r="1830" spans="1:10" x14ac:dyDescent="0.3">
      <c r="A1830" s="1"/>
      <c r="B1830" s="33"/>
      <c r="C1830" s="1"/>
      <c r="D1830" s="1"/>
      <c r="E1830" s="1"/>
      <c r="F1830" s="1"/>
      <c r="G1830" s="1"/>
      <c r="H1830" s="1"/>
      <c r="I1830" s="1"/>
      <c r="J1830" s="1"/>
    </row>
    <row r="1831" spans="1:10" x14ac:dyDescent="0.3">
      <c r="A1831" s="1"/>
      <c r="B1831" s="33"/>
      <c r="C1831" s="1"/>
      <c r="D1831" s="1"/>
      <c r="E1831" s="1"/>
      <c r="F1831" s="1"/>
      <c r="G1831" s="1"/>
      <c r="H1831" s="1"/>
      <c r="I1831" s="1"/>
      <c r="J1831" s="1"/>
    </row>
    <row r="1832" spans="1:10" x14ac:dyDescent="0.3">
      <c r="A1832" s="1"/>
      <c r="B1832" s="33"/>
      <c r="C1832" s="1"/>
      <c r="D1832" s="1"/>
      <c r="E1832" s="1"/>
      <c r="F1832" s="1"/>
      <c r="G1832" s="1"/>
      <c r="H1832" s="1"/>
      <c r="I1832" s="1"/>
      <c r="J1832" s="1"/>
    </row>
    <row r="1833" spans="1:10" x14ac:dyDescent="0.3">
      <c r="A1833" s="1"/>
      <c r="B1833" s="33"/>
      <c r="C1833" s="1"/>
      <c r="D1833" s="1"/>
      <c r="E1833" s="1"/>
      <c r="F1833" s="1"/>
      <c r="G1833" s="1"/>
      <c r="H1833" s="1"/>
      <c r="I1833" s="1"/>
      <c r="J1833" s="1"/>
    </row>
    <row r="1834" spans="1:10" x14ac:dyDescent="0.3">
      <c r="A1834" s="1"/>
      <c r="B1834" s="33"/>
      <c r="C1834" s="1"/>
      <c r="D1834" s="1"/>
      <c r="E1834" s="1"/>
      <c r="F1834" s="1"/>
      <c r="G1834" s="1"/>
      <c r="H1834" s="1"/>
      <c r="I1834" s="1"/>
      <c r="J1834" s="1"/>
    </row>
    <row r="1835" spans="1:10" x14ac:dyDescent="0.3">
      <c r="A1835" s="1"/>
      <c r="B1835" s="33"/>
      <c r="C1835" s="1"/>
      <c r="D1835" s="1"/>
      <c r="E1835" s="1"/>
      <c r="F1835" s="1"/>
      <c r="G1835" s="1"/>
      <c r="H1835" s="1"/>
      <c r="I1835" s="1"/>
      <c r="J1835" s="1"/>
    </row>
    <row r="1836" spans="1:10" x14ac:dyDescent="0.3">
      <c r="A1836" s="1"/>
      <c r="B1836" s="33"/>
      <c r="C1836" s="1"/>
      <c r="D1836" s="1"/>
      <c r="E1836" s="1"/>
      <c r="F1836" s="1"/>
      <c r="G1836" s="1"/>
      <c r="H1836" s="1"/>
      <c r="I1836" s="1"/>
      <c r="J1836" s="1"/>
    </row>
    <row r="1837" spans="1:10" x14ac:dyDescent="0.3">
      <c r="A1837" s="1"/>
      <c r="B1837" s="33"/>
      <c r="C1837" s="1"/>
      <c r="D1837" s="1"/>
      <c r="E1837" s="1"/>
      <c r="F1837" s="1"/>
      <c r="G1837" s="1"/>
      <c r="H1837" s="1"/>
      <c r="I1837" s="1"/>
      <c r="J1837" s="1"/>
    </row>
    <row r="1838" spans="1:10" x14ac:dyDescent="0.3">
      <c r="A1838" s="1"/>
      <c r="B1838" s="33"/>
      <c r="C1838" s="1"/>
      <c r="D1838" s="1"/>
      <c r="E1838" s="1"/>
      <c r="F1838" s="1"/>
      <c r="G1838" s="1"/>
      <c r="H1838" s="1"/>
      <c r="I1838" s="1"/>
      <c r="J1838" s="1"/>
    </row>
    <row r="1839" spans="1:10" x14ac:dyDescent="0.3">
      <c r="A1839" s="1"/>
      <c r="B1839" s="33"/>
      <c r="C1839" s="1"/>
      <c r="D1839" s="1"/>
      <c r="E1839" s="1"/>
      <c r="F1839" s="1"/>
      <c r="G1839" s="1"/>
      <c r="H1839" s="1"/>
      <c r="I1839" s="1"/>
      <c r="J1839" s="1"/>
    </row>
    <row r="1840" spans="1:10" x14ac:dyDescent="0.3">
      <c r="A1840" s="1"/>
      <c r="B1840" s="33"/>
      <c r="C1840" s="1"/>
      <c r="D1840" s="1"/>
      <c r="E1840" s="1"/>
      <c r="F1840" s="1"/>
      <c r="G1840" s="1"/>
      <c r="H1840" s="1"/>
      <c r="I1840" s="1"/>
      <c r="J1840" s="1"/>
    </row>
    <row r="1841" spans="1:10" x14ac:dyDescent="0.3">
      <c r="A1841" s="1"/>
      <c r="B1841" s="33"/>
      <c r="C1841" s="1"/>
      <c r="D1841" s="1"/>
      <c r="E1841" s="1"/>
      <c r="F1841" s="1"/>
      <c r="G1841" s="1"/>
      <c r="H1841" s="1"/>
      <c r="I1841" s="1"/>
      <c r="J1841" s="1"/>
    </row>
    <row r="1842" spans="1:10" x14ac:dyDescent="0.3">
      <c r="A1842" s="1"/>
      <c r="B1842" s="33"/>
      <c r="C1842" s="1"/>
      <c r="D1842" s="1"/>
      <c r="E1842" s="1"/>
      <c r="F1842" s="1"/>
      <c r="G1842" s="1"/>
      <c r="H1842" s="1"/>
      <c r="I1842" s="1"/>
      <c r="J1842" s="1"/>
    </row>
    <row r="1843" spans="1:10" x14ac:dyDescent="0.3">
      <c r="A1843" s="1"/>
      <c r="B1843" s="33"/>
      <c r="C1843" s="1"/>
      <c r="D1843" s="1"/>
      <c r="E1843" s="1"/>
      <c r="F1843" s="1"/>
      <c r="G1843" s="1"/>
      <c r="H1843" s="1"/>
      <c r="I1843" s="1"/>
      <c r="J1843" s="1"/>
    </row>
    <row r="1844" spans="1:10" x14ac:dyDescent="0.3">
      <c r="A1844" s="1"/>
      <c r="B1844" s="33"/>
      <c r="C1844" s="1"/>
      <c r="D1844" s="1"/>
      <c r="E1844" s="1"/>
      <c r="F1844" s="1"/>
      <c r="G1844" s="1"/>
      <c r="H1844" s="1"/>
      <c r="I1844" s="1"/>
      <c r="J1844" s="1"/>
    </row>
    <row r="1845" spans="1:10" x14ac:dyDescent="0.3">
      <c r="A1845" s="1"/>
      <c r="B1845" s="33"/>
      <c r="C1845" s="1"/>
      <c r="D1845" s="1"/>
      <c r="E1845" s="1"/>
      <c r="F1845" s="1"/>
      <c r="G1845" s="1"/>
      <c r="H1845" s="1"/>
      <c r="I1845" s="1"/>
      <c r="J1845" s="1"/>
    </row>
    <row r="1846" spans="1:10" x14ac:dyDescent="0.3">
      <c r="A1846" s="1"/>
      <c r="B1846" s="33"/>
      <c r="C1846" s="1"/>
      <c r="D1846" s="1"/>
      <c r="E1846" s="1"/>
      <c r="F1846" s="1"/>
      <c r="G1846" s="1"/>
      <c r="H1846" s="1"/>
      <c r="I1846" s="1"/>
      <c r="J1846" s="1"/>
    </row>
    <row r="1847" spans="1:10" x14ac:dyDescent="0.3">
      <c r="A1847" s="1"/>
      <c r="B1847" s="33"/>
      <c r="C1847" s="1"/>
      <c r="D1847" s="1"/>
      <c r="E1847" s="1"/>
      <c r="F1847" s="1"/>
      <c r="G1847" s="1"/>
      <c r="H1847" s="1"/>
      <c r="I1847" s="1"/>
      <c r="J1847" s="1"/>
    </row>
    <row r="1848" spans="1:10" x14ac:dyDescent="0.3">
      <c r="A1848" s="1"/>
      <c r="B1848" s="33"/>
      <c r="C1848" s="1"/>
      <c r="D1848" s="1"/>
      <c r="E1848" s="1"/>
      <c r="F1848" s="1"/>
      <c r="G1848" s="1"/>
      <c r="H1848" s="1"/>
      <c r="I1848" s="1"/>
      <c r="J1848" s="1"/>
    </row>
    <row r="1849" spans="1:10" x14ac:dyDescent="0.3">
      <c r="A1849" s="1"/>
      <c r="B1849" s="33"/>
      <c r="C1849" s="1"/>
      <c r="D1849" s="1"/>
      <c r="E1849" s="1"/>
      <c r="F1849" s="1"/>
      <c r="G1849" s="1"/>
      <c r="H1849" s="1"/>
      <c r="I1849" s="1"/>
      <c r="J1849" s="1"/>
    </row>
    <row r="1850" spans="1:10" x14ac:dyDescent="0.3">
      <c r="A1850" s="1"/>
      <c r="B1850" s="33"/>
      <c r="C1850" s="1"/>
      <c r="D1850" s="1"/>
      <c r="E1850" s="1"/>
      <c r="F1850" s="1"/>
      <c r="G1850" s="1"/>
      <c r="H1850" s="1"/>
      <c r="I1850" s="1"/>
      <c r="J1850" s="1"/>
    </row>
    <row r="1851" spans="1:10" x14ac:dyDescent="0.3">
      <c r="A1851" s="1"/>
      <c r="B1851" s="33"/>
      <c r="C1851" s="1"/>
      <c r="D1851" s="1"/>
      <c r="E1851" s="1"/>
      <c r="F1851" s="1"/>
      <c r="G1851" s="1"/>
      <c r="H1851" s="1"/>
      <c r="I1851" s="1"/>
      <c r="J1851" s="1"/>
    </row>
    <row r="1852" spans="1:10" x14ac:dyDescent="0.3">
      <c r="A1852" s="1"/>
      <c r="B1852" s="33"/>
      <c r="C1852" s="1"/>
      <c r="D1852" s="1"/>
      <c r="E1852" s="1"/>
      <c r="F1852" s="1"/>
      <c r="G1852" s="1"/>
      <c r="H1852" s="1"/>
      <c r="I1852" s="1"/>
      <c r="J1852" s="1"/>
    </row>
    <row r="1853" spans="1:10" x14ac:dyDescent="0.3">
      <c r="A1853" s="1"/>
      <c r="B1853" s="33"/>
      <c r="C1853" s="1"/>
      <c r="D1853" s="1"/>
      <c r="E1853" s="1"/>
      <c r="F1853" s="1"/>
      <c r="G1853" s="1"/>
      <c r="H1853" s="1"/>
      <c r="I1853" s="1"/>
      <c r="J1853" s="1"/>
    </row>
    <row r="1854" spans="1:10" x14ac:dyDescent="0.3">
      <c r="A1854" s="1"/>
      <c r="B1854" s="33"/>
      <c r="C1854" s="1"/>
      <c r="D1854" s="1"/>
      <c r="E1854" s="1"/>
      <c r="F1854" s="1"/>
      <c r="G1854" s="1"/>
      <c r="H1854" s="1"/>
      <c r="I1854" s="1"/>
      <c r="J1854" s="1"/>
    </row>
    <row r="1855" spans="1:10" x14ac:dyDescent="0.3">
      <c r="A1855" s="1"/>
      <c r="B1855" s="33"/>
      <c r="C1855" s="1"/>
      <c r="D1855" s="1"/>
      <c r="E1855" s="1"/>
      <c r="F1855" s="1"/>
      <c r="G1855" s="1"/>
      <c r="H1855" s="1"/>
      <c r="I1855" s="1"/>
      <c r="J1855" s="1"/>
    </row>
    <row r="1856" spans="1:10" x14ac:dyDescent="0.3">
      <c r="A1856" s="1"/>
      <c r="B1856" s="33"/>
      <c r="C1856" s="1"/>
      <c r="D1856" s="1"/>
      <c r="E1856" s="1"/>
      <c r="F1856" s="1"/>
      <c r="G1856" s="1"/>
      <c r="H1856" s="1"/>
      <c r="I1856" s="1"/>
      <c r="J1856" s="1"/>
    </row>
    <row r="1857" spans="1:10" x14ac:dyDescent="0.3">
      <c r="A1857" s="1"/>
      <c r="B1857" s="33"/>
      <c r="C1857" s="1"/>
      <c r="D1857" s="1"/>
      <c r="E1857" s="1"/>
      <c r="F1857" s="1"/>
      <c r="G1857" s="1"/>
      <c r="H1857" s="1"/>
      <c r="I1857" s="1"/>
      <c r="J1857" s="1"/>
    </row>
    <row r="1858" spans="1:10" x14ac:dyDescent="0.3">
      <c r="A1858" s="1"/>
      <c r="B1858" s="33"/>
      <c r="C1858" s="1"/>
      <c r="D1858" s="1"/>
      <c r="E1858" s="1"/>
      <c r="F1858" s="1"/>
      <c r="G1858" s="1"/>
      <c r="H1858" s="1"/>
      <c r="I1858" s="1"/>
      <c r="J1858" s="1"/>
    </row>
    <row r="1859" spans="1:10" x14ac:dyDescent="0.3">
      <c r="A1859" s="1"/>
      <c r="B1859" s="33"/>
      <c r="C1859" s="1"/>
      <c r="D1859" s="1"/>
      <c r="E1859" s="1"/>
      <c r="F1859" s="1"/>
      <c r="G1859" s="1"/>
      <c r="H1859" s="1"/>
      <c r="I1859" s="1"/>
      <c r="J1859" s="1"/>
    </row>
    <row r="1860" spans="1:10" x14ac:dyDescent="0.3">
      <c r="A1860" s="1"/>
      <c r="B1860" s="33"/>
      <c r="C1860" s="1"/>
      <c r="D1860" s="1"/>
      <c r="E1860" s="1"/>
      <c r="F1860" s="1"/>
      <c r="G1860" s="1"/>
      <c r="H1860" s="1"/>
      <c r="I1860" s="1"/>
      <c r="J1860" s="1"/>
    </row>
    <row r="1861" spans="1:10" x14ac:dyDescent="0.3">
      <c r="A1861" s="1"/>
      <c r="B1861" s="33"/>
      <c r="C1861" s="1"/>
      <c r="D1861" s="1"/>
      <c r="E1861" s="1"/>
      <c r="F1861" s="1"/>
      <c r="G1861" s="1"/>
      <c r="H1861" s="1"/>
      <c r="I1861" s="1"/>
      <c r="J1861" s="1"/>
    </row>
    <row r="1862" spans="1:10" x14ac:dyDescent="0.3">
      <c r="A1862" s="1"/>
      <c r="B1862" s="33"/>
      <c r="C1862" s="1"/>
      <c r="D1862" s="1"/>
      <c r="E1862" s="1"/>
      <c r="F1862" s="1"/>
      <c r="G1862" s="1"/>
      <c r="H1862" s="1"/>
      <c r="I1862" s="1"/>
      <c r="J1862" s="1"/>
    </row>
    <row r="1863" spans="1:10" x14ac:dyDescent="0.3">
      <c r="A1863" s="1"/>
      <c r="B1863" s="33"/>
      <c r="C1863" s="1"/>
      <c r="D1863" s="1"/>
      <c r="E1863" s="1"/>
      <c r="F1863" s="1"/>
      <c r="G1863" s="1"/>
      <c r="H1863" s="1"/>
      <c r="I1863" s="1"/>
      <c r="J1863" s="1"/>
    </row>
    <row r="1864" spans="1:10" x14ac:dyDescent="0.3">
      <c r="A1864" s="1"/>
      <c r="B1864" s="33"/>
      <c r="C1864" s="1"/>
      <c r="D1864" s="1"/>
      <c r="E1864" s="1"/>
      <c r="F1864" s="1"/>
      <c r="G1864" s="1"/>
      <c r="H1864" s="1"/>
      <c r="I1864" s="1"/>
      <c r="J1864" s="1"/>
    </row>
    <row r="1865" spans="1:10" x14ac:dyDescent="0.3">
      <c r="A1865" s="1"/>
      <c r="B1865" s="33"/>
      <c r="C1865" s="1"/>
      <c r="D1865" s="1"/>
      <c r="E1865" s="1"/>
      <c r="F1865" s="1"/>
      <c r="G1865" s="1"/>
      <c r="H1865" s="1"/>
      <c r="I1865" s="1"/>
      <c r="J1865" s="1"/>
    </row>
    <row r="1866" spans="1:10" x14ac:dyDescent="0.3">
      <c r="A1866" s="1"/>
      <c r="B1866" s="33"/>
      <c r="C1866" s="1"/>
      <c r="D1866" s="1"/>
      <c r="E1866" s="1"/>
      <c r="F1866" s="1"/>
      <c r="G1866" s="1"/>
      <c r="H1866" s="1"/>
      <c r="I1866" s="1"/>
      <c r="J1866" s="1"/>
    </row>
    <row r="1867" spans="1:10" x14ac:dyDescent="0.3">
      <c r="A1867" s="1"/>
      <c r="B1867" s="33"/>
      <c r="C1867" s="1"/>
      <c r="D1867" s="1"/>
      <c r="E1867" s="1"/>
      <c r="F1867" s="1"/>
      <c r="G1867" s="1"/>
      <c r="H1867" s="1"/>
      <c r="I1867" s="1"/>
      <c r="J1867" s="1"/>
    </row>
    <row r="1868" spans="1:10" x14ac:dyDescent="0.3">
      <c r="A1868" s="1"/>
      <c r="B1868" s="33"/>
      <c r="C1868" s="1"/>
      <c r="D1868" s="1"/>
      <c r="E1868" s="1"/>
      <c r="F1868" s="1"/>
      <c r="G1868" s="1"/>
      <c r="H1868" s="1"/>
      <c r="I1868" s="1"/>
      <c r="J1868" s="1"/>
    </row>
    <row r="1869" spans="1:10" x14ac:dyDescent="0.3">
      <c r="A1869" s="1"/>
      <c r="B1869" s="33"/>
      <c r="C1869" s="1"/>
      <c r="D1869" s="1"/>
      <c r="E1869" s="1"/>
      <c r="F1869" s="1"/>
      <c r="G1869" s="1"/>
      <c r="H1869" s="1"/>
      <c r="I1869" s="1"/>
      <c r="J1869" s="1"/>
    </row>
    <row r="1870" spans="1:10" x14ac:dyDescent="0.3">
      <c r="A1870" s="1"/>
      <c r="B1870" s="33"/>
      <c r="C1870" s="1"/>
      <c r="D1870" s="1"/>
      <c r="E1870" s="1"/>
      <c r="F1870" s="1"/>
      <c r="G1870" s="1"/>
      <c r="H1870" s="1"/>
      <c r="I1870" s="1"/>
      <c r="J1870" s="1"/>
    </row>
    <row r="1871" spans="1:10" x14ac:dyDescent="0.3">
      <c r="A1871" s="1"/>
      <c r="B1871" s="33"/>
      <c r="C1871" s="1"/>
      <c r="D1871" s="1"/>
      <c r="E1871" s="1"/>
      <c r="F1871" s="1"/>
      <c r="G1871" s="1"/>
      <c r="H1871" s="1"/>
      <c r="I1871" s="1"/>
      <c r="J1871" s="1"/>
    </row>
    <row r="1872" spans="1:10" x14ac:dyDescent="0.3">
      <c r="A1872" s="1"/>
      <c r="B1872" s="33"/>
      <c r="C1872" s="1"/>
      <c r="D1872" s="1"/>
      <c r="E1872" s="1"/>
      <c r="F1872" s="1"/>
      <c r="G1872" s="1"/>
      <c r="H1872" s="1"/>
      <c r="I1872" s="1"/>
      <c r="J1872" s="1"/>
    </row>
    <row r="1873" spans="1:10" x14ac:dyDescent="0.3">
      <c r="A1873" s="1"/>
      <c r="B1873" s="33"/>
      <c r="C1873" s="1"/>
      <c r="D1873" s="1"/>
      <c r="E1873" s="1"/>
      <c r="F1873" s="1"/>
      <c r="G1873" s="1"/>
      <c r="H1873" s="1"/>
      <c r="I1873" s="1"/>
      <c r="J1873" s="1"/>
    </row>
    <row r="1874" spans="1:10" x14ac:dyDescent="0.3">
      <c r="A1874" s="1"/>
      <c r="B1874" s="33"/>
      <c r="C1874" s="1"/>
      <c r="D1874" s="1"/>
      <c r="E1874" s="1"/>
      <c r="F1874" s="1"/>
      <c r="G1874" s="1"/>
      <c r="H1874" s="1"/>
      <c r="I1874" s="1"/>
      <c r="J1874" s="1"/>
    </row>
    <row r="1875" spans="1:10" x14ac:dyDescent="0.3">
      <c r="A1875" s="1"/>
      <c r="B1875" s="33"/>
      <c r="C1875" s="1"/>
      <c r="D1875" s="1"/>
      <c r="E1875" s="1"/>
      <c r="F1875" s="1"/>
      <c r="G1875" s="1"/>
      <c r="H1875" s="1"/>
      <c r="I1875" s="1"/>
      <c r="J1875" s="1"/>
    </row>
    <row r="1876" spans="1:10" x14ac:dyDescent="0.3">
      <c r="A1876" s="1"/>
      <c r="B1876" s="33"/>
      <c r="C1876" s="1"/>
      <c r="D1876" s="1"/>
      <c r="E1876" s="1"/>
      <c r="F1876" s="1"/>
      <c r="G1876" s="1"/>
      <c r="H1876" s="1"/>
      <c r="I1876" s="1"/>
      <c r="J1876" s="1"/>
    </row>
    <row r="1877" spans="1:10" x14ac:dyDescent="0.3">
      <c r="A1877" s="1"/>
      <c r="B1877" s="33"/>
      <c r="C1877" s="1"/>
      <c r="D1877" s="1"/>
      <c r="E1877" s="1"/>
      <c r="F1877" s="1"/>
      <c r="G1877" s="1"/>
      <c r="H1877" s="1"/>
      <c r="I1877" s="1"/>
      <c r="J1877" s="1"/>
    </row>
    <row r="1878" spans="1:10" x14ac:dyDescent="0.3">
      <c r="A1878" s="1"/>
      <c r="B1878" s="33"/>
      <c r="C1878" s="1"/>
      <c r="D1878" s="1"/>
      <c r="E1878" s="1"/>
      <c r="F1878" s="1"/>
      <c r="G1878" s="1"/>
      <c r="H1878" s="1"/>
      <c r="I1878" s="1"/>
      <c r="J1878" s="1"/>
    </row>
    <row r="1879" spans="1:10" x14ac:dyDescent="0.3">
      <c r="A1879" s="1"/>
      <c r="B1879" s="33"/>
      <c r="C1879" s="1"/>
      <c r="D1879" s="1"/>
      <c r="E1879" s="1"/>
      <c r="F1879" s="1"/>
      <c r="G1879" s="1"/>
      <c r="H1879" s="1"/>
      <c r="I1879" s="1"/>
      <c r="J1879" s="1"/>
    </row>
    <row r="1880" spans="1:10" x14ac:dyDescent="0.3">
      <c r="A1880" s="1"/>
      <c r="B1880" s="33"/>
      <c r="C1880" s="1"/>
      <c r="D1880" s="1"/>
      <c r="E1880" s="1"/>
      <c r="F1880" s="1"/>
      <c r="G1880" s="1"/>
      <c r="H1880" s="1"/>
      <c r="I1880" s="1"/>
      <c r="J1880" s="1"/>
    </row>
    <row r="1881" spans="1:10" x14ac:dyDescent="0.3">
      <c r="A1881" s="1"/>
      <c r="B1881" s="33"/>
      <c r="C1881" s="1"/>
      <c r="D1881" s="1"/>
      <c r="E1881" s="1"/>
      <c r="F1881" s="1"/>
      <c r="G1881" s="1"/>
      <c r="H1881" s="1"/>
      <c r="I1881" s="1"/>
      <c r="J1881" s="1"/>
    </row>
    <row r="1882" spans="1:10" x14ac:dyDescent="0.3">
      <c r="A1882" s="1"/>
      <c r="B1882" s="33"/>
      <c r="C1882" s="1"/>
      <c r="D1882" s="1"/>
      <c r="E1882" s="1"/>
      <c r="F1882" s="1"/>
      <c r="G1882" s="1"/>
      <c r="H1882" s="1"/>
      <c r="I1882" s="1"/>
      <c r="J1882" s="1"/>
    </row>
    <row r="1883" spans="1:10" x14ac:dyDescent="0.3">
      <c r="A1883" s="1"/>
      <c r="B1883" s="33"/>
      <c r="C1883" s="1"/>
      <c r="D1883" s="1"/>
      <c r="E1883" s="1"/>
      <c r="F1883" s="1"/>
      <c r="G1883" s="1"/>
      <c r="H1883" s="1"/>
      <c r="I1883" s="1"/>
      <c r="J1883" s="1"/>
    </row>
    <row r="1884" spans="1:10" x14ac:dyDescent="0.3">
      <c r="A1884" s="1"/>
      <c r="B1884" s="33"/>
      <c r="C1884" s="1"/>
      <c r="D1884" s="1"/>
      <c r="E1884" s="1"/>
      <c r="F1884" s="1"/>
      <c r="G1884" s="1"/>
      <c r="H1884" s="1"/>
      <c r="I1884" s="1"/>
      <c r="J1884" s="1"/>
    </row>
    <row r="1885" spans="1:10" x14ac:dyDescent="0.3">
      <c r="A1885" s="1"/>
      <c r="B1885" s="33"/>
      <c r="C1885" s="1"/>
      <c r="D1885" s="1"/>
      <c r="E1885" s="1"/>
      <c r="F1885" s="1"/>
      <c r="G1885" s="1"/>
      <c r="H1885" s="1"/>
      <c r="I1885" s="1"/>
      <c r="J1885" s="1"/>
    </row>
    <row r="1886" spans="1:10" x14ac:dyDescent="0.3">
      <c r="A1886" s="1"/>
      <c r="B1886" s="33"/>
      <c r="C1886" s="1"/>
      <c r="D1886" s="1"/>
      <c r="E1886" s="1"/>
      <c r="F1886" s="1"/>
      <c r="G1886" s="1"/>
      <c r="H1886" s="1"/>
      <c r="I1886" s="1"/>
      <c r="J1886" s="1"/>
    </row>
    <row r="1887" spans="1:10" x14ac:dyDescent="0.3">
      <c r="A1887" s="1"/>
      <c r="B1887" s="33"/>
      <c r="C1887" s="1"/>
      <c r="D1887" s="1"/>
      <c r="E1887" s="1"/>
      <c r="F1887" s="1"/>
      <c r="G1887" s="1"/>
      <c r="H1887" s="1"/>
      <c r="I1887" s="1"/>
      <c r="J1887" s="1"/>
    </row>
    <row r="1888" spans="1:10" x14ac:dyDescent="0.3">
      <c r="A1888" s="1"/>
      <c r="B1888" s="33"/>
      <c r="C1888" s="1"/>
      <c r="D1888" s="1"/>
      <c r="E1888" s="1"/>
      <c r="F1888" s="1"/>
      <c r="G1888" s="1"/>
      <c r="H1888" s="1"/>
      <c r="I1888" s="1"/>
      <c r="J1888" s="1"/>
    </row>
    <row r="1889" spans="1:10" x14ac:dyDescent="0.3">
      <c r="A1889" s="1"/>
      <c r="B1889" s="33"/>
      <c r="C1889" s="1"/>
      <c r="D1889" s="1"/>
      <c r="E1889" s="1"/>
      <c r="F1889" s="1"/>
      <c r="G1889" s="1"/>
      <c r="H1889" s="1"/>
      <c r="I1889" s="1"/>
      <c r="J1889" s="1"/>
    </row>
    <row r="1890" spans="1:10" x14ac:dyDescent="0.3">
      <c r="A1890" s="1"/>
      <c r="B1890" s="33"/>
      <c r="C1890" s="1"/>
      <c r="D1890" s="1"/>
      <c r="E1890" s="1"/>
      <c r="F1890" s="1"/>
      <c r="G1890" s="1"/>
      <c r="H1890" s="1"/>
      <c r="I1890" s="1"/>
      <c r="J1890" s="1"/>
    </row>
    <row r="1891" spans="1:10" x14ac:dyDescent="0.3">
      <c r="A1891" s="1"/>
      <c r="B1891" s="33"/>
      <c r="C1891" s="1"/>
      <c r="D1891" s="1"/>
      <c r="E1891" s="1"/>
      <c r="F1891" s="1"/>
      <c r="G1891" s="1"/>
      <c r="H1891" s="1"/>
      <c r="I1891" s="1"/>
      <c r="J1891" s="1"/>
    </row>
    <row r="1892" spans="1:10" x14ac:dyDescent="0.3">
      <c r="A1892" s="1"/>
      <c r="B1892" s="33"/>
      <c r="C1892" s="1"/>
      <c r="D1892" s="1"/>
      <c r="E1892" s="1"/>
      <c r="F1892" s="1"/>
      <c r="G1892" s="1"/>
      <c r="H1892" s="1"/>
      <c r="I1892" s="1"/>
      <c r="J1892" s="1"/>
    </row>
    <row r="1893" spans="1:10" x14ac:dyDescent="0.3">
      <c r="A1893" s="1"/>
      <c r="B1893" s="33"/>
      <c r="C1893" s="1"/>
      <c r="D1893" s="1"/>
      <c r="E1893" s="1"/>
      <c r="F1893" s="1"/>
      <c r="G1893" s="1"/>
      <c r="H1893" s="1"/>
      <c r="I1893" s="1"/>
      <c r="J1893" s="1"/>
    </row>
    <row r="1894" spans="1:10" x14ac:dyDescent="0.3">
      <c r="A1894" s="1"/>
      <c r="B1894" s="33"/>
      <c r="C1894" s="1"/>
      <c r="D1894" s="1"/>
      <c r="E1894" s="1"/>
      <c r="F1894" s="1"/>
      <c r="G1894" s="1"/>
      <c r="H1894" s="1"/>
      <c r="I1894" s="1"/>
      <c r="J1894" s="1"/>
    </row>
    <row r="1895" spans="1:10" x14ac:dyDescent="0.3">
      <c r="A1895" s="1"/>
      <c r="B1895" s="33"/>
      <c r="C1895" s="1"/>
      <c r="D1895" s="1"/>
      <c r="E1895" s="1"/>
      <c r="F1895" s="1"/>
      <c r="G1895" s="1"/>
      <c r="H1895" s="1"/>
      <c r="I1895" s="1"/>
      <c r="J1895" s="1"/>
    </row>
    <row r="1896" spans="1:10" x14ac:dyDescent="0.3">
      <c r="A1896" s="1"/>
      <c r="B1896" s="33"/>
      <c r="C1896" s="1"/>
      <c r="D1896" s="1"/>
      <c r="E1896" s="1"/>
      <c r="F1896" s="1"/>
      <c r="G1896" s="1"/>
      <c r="H1896" s="1"/>
      <c r="I1896" s="1"/>
      <c r="J1896" s="1"/>
    </row>
    <row r="1897" spans="1:10" x14ac:dyDescent="0.3">
      <c r="A1897" s="1"/>
      <c r="B1897" s="33"/>
      <c r="C1897" s="1"/>
      <c r="D1897" s="1"/>
      <c r="E1897" s="1"/>
      <c r="F1897" s="1"/>
      <c r="G1897" s="1"/>
      <c r="H1897" s="1"/>
      <c r="I1897" s="1"/>
      <c r="J1897" s="1"/>
    </row>
    <row r="1898" spans="1:10" x14ac:dyDescent="0.3">
      <c r="A1898" s="1"/>
      <c r="B1898" s="33"/>
      <c r="C1898" s="1"/>
      <c r="D1898" s="1"/>
      <c r="E1898" s="1"/>
      <c r="F1898" s="1"/>
      <c r="G1898" s="1"/>
      <c r="H1898" s="1"/>
      <c r="I1898" s="1"/>
      <c r="J1898" s="1"/>
    </row>
    <row r="1899" spans="1:10" x14ac:dyDescent="0.3">
      <c r="A1899" s="1"/>
      <c r="B1899" s="33"/>
      <c r="C1899" s="1"/>
      <c r="D1899" s="1"/>
      <c r="E1899" s="1"/>
      <c r="F1899" s="1"/>
      <c r="G1899" s="1"/>
      <c r="H1899" s="1"/>
      <c r="I1899" s="1"/>
      <c r="J1899" s="1"/>
    </row>
    <row r="1900" spans="1:10" x14ac:dyDescent="0.3">
      <c r="A1900" s="1"/>
      <c r="B1900" s="33"/>
      <c r="C1900" s="1"/>
      <c r="D1900" s="1"/>
      <c r="E1900" s="1"/>
      <c r="F1900" s="1"/>
      <c r="G1900" s="1"/>
      <c r="H1900" s="1"/>
      <c r="I1900" s="1"/>
      <c r="J1900" s="1"/>
    </row>
    <row r="1901" spans="1:10" x14ac:dyDescent="0.3">
      <c r="A1901" s="1"/>
      <c r="B1901" s="33"/>
      <c r="C1901" s="1"/>
      <c r="D1901" s="1"/>
      <c r="E1901" s="1"/>
      <c r="F1901" s="1"/>
      <c r="G1901" s="1"/>
      <c r="H1901" s="1"/>
      <c r="I1901" s="1"/>
      <c r="J1901" s="1"/>
    </row>
    <row r="1902" spans="1:10" x14ac:dyDescent="0.3">
      <c r="A1902" s="1"/>
      <c r="B1902" s="33"/>
      <c r="C1902" s="1"/>
      <c r="D1902" s="1"/>
      <c r="E1902" s="1"/>
      <c r="F1902" s="1"/>
      <c r="G1902" s="1"/>
      <c r="H1902" s="1"/>
      <c r="I1902" s="1"/>
      <c r="J1902" s="1"/>
    </row>
    <row r="1903" spans="1:10" x14ac:dyDescent="0.3">
      <c r="A1903" s="1"/>
      <c r="B1903" s="33"/>
      <c r="C1903" s="1"/>
      <c r="D1903" s="1"/>
      <c r="E1903" s="1"/>
      <c r="F1903" s="1"/>
      <c r="G1903" s="1"/>
      <c r="H1903" s="1"/>
      <c r="I1903" s="1"/>
      <c r="J1903" s="1"/>
    </row>
    <row r="1904" spans="1:10" x14ac:dyDescent="0.3">
      <c r="A1904" s="1"/>
      <c r="B1904" s="33"/>
      <c r="C1904" s="1"/>
      <c r="D1904" s="1"/>
      <c r="E1904" s="1"/>
      <c r="F1904" s="1"/>
      <c r="G1904" s="1"/>
      <c r="H1904" s="1"/>
      <c r="I1904" s="1"/>
      <c r="J1904" s="1"/>
    </row>
    <row r="1905" spans="1:10" x14ac:dyDescent="0.3">
      <c r="A1905" s="1"/>
      <c r="B1905" s="33"/>
      <c r="C1905" s="1"/>
      <c r="D1905" s="1"/>
      <c r="E1905" s="1"/>
      <c r="F1905" s="1"/>
      <c r="G1905" s="1"/>
      <c r="H1905" s="1"/>
      <c r="I1905" s="1"/>
      <c r="J1905" s="1"/>
    </row>
    <row r="1906" spans="1:10" x14ac:dyDescent="0.3">
      <c r="A1906" s="1"/>
      <c r="B1906" s="33"/>
      <c r="C1906" s="1"/>
      <c r="D1906" s="1"/>
      <c r="E1906" s="1"/>
      <c r="F1906" s="1"/>
      <c r="G1906" s="1"/>
      <c r="H1906" s="1"/>
      <c r="I1906" s="1"/>
      <c r="J1906" s="1"/>
    </row>
    <row r="1907" spans="1:10" x14ac:dyDescent="0.3">
      <c r="A1907" s="1"/>
      <c r="B1907" s="33"/>
      <c r="C1907" s="1"/>
      <c r="D1907" s="1"/>
      <c r="E1907" s="1"/>
      <c r="F1907" s="1"/>
      <c r="G1907" s="1"/>
      <c r="H1907" s="1"/>
      <c r="I1907" s="1"/>
      <c r="J1907" s="1"/>
    </row>
    <row r="1908" spans="1:10" x14ac:dyDescent="0.3">
      <c r="A1908" s="1"/>
      <c r="B1908" s="33"/>
      <c r="C1908" s="1"/>
      <c r="D1908" s="1"/>
      <c r="E1908" s="1"/>
      <c r="F1908" s="1"/>
      <c r="G1908" s="1"/>
      <c r="H1908" s="1"/>
      <c r="I1908" s="1"/>
      <c r="J1908" s="1"/>
    </row>
    <row r="1909" spans="1:10" x14ac:dyDescent="0.3">
      <c r="A1909" s="1"/>
      <c r="B1909" s="33"/>
      <c r="C1909" s="1"/>
      <c r="D1909" s="1"/>
      <c r="E1909" s="1"/>
      <c r="F1909" s="1"/>
      <c r="G1909" s="1"/>
      <c r="H1909" s="1"/>
      <c r="I1909" s="1"/>
      <c r="J1909" s="1"/>
    </row>
    <row r="1910" spans="1:10" x14ac:dyDescent="0.3">
      <c r="A1910" s="1"/>
      <c r="B1910" s="33"/>
      <c r="C1910" s="1"/>
      <c r="D1910" s="1"/>
      <c r="E1910" s="1"/>
      <c r="F1910" s="1"/>
      <c r="G1910" s="1"/>
      <c r="H1910" s="1"/>
      <c r="I1910" s="1"/>
      <c r="J1910" s="1"/>
    </row>
    <row r="1911" spans="1:10" x14ac:dyDescent="0.3">
      <c r="A1911" s="1"/>
      <c r="B1911" s="33"/>
      <c r="C1911" s="1"/>
      <c r="D1911" s="1"/>
      <c r="E1911" s="1"/>
      <c r="F1911" s="1"/>
      <c r="G1911" s="1"/>
      <c r="H1911" s="1"/>
      <c r="I1911" s="1"/>
      <c r="J1911" s="1"/>
    </row>
    <row r="1912" spans="1:10" x14ac:dyDescent="0.3">
      <c r="A1912" s="1"/>
      <c r="B1912" s="33"/>
      <c r="C1912" s="1"/>
      <c r="D1912" s="1"/>
      <c r="E1912" s="1"/>
      <c r="F1912" s="1"/>
      <c r="G1912" s="1"/>
      <c r="H1912" s="1"/>
      <c r="I1912" s="1"/>
      <c r="J1912" s="1"/>
    </row>
    <row r="1913" spans="1:10" x14ac:dyDescent="0.3">
      <c r="A1913" s="1"/>
      <c r="B1913" s="33"/>
      <c r="C1913" s="1"/>
      <c r="D1913" s="1"/>
      <c r="E1913" s="1"/>
      <c r="F1913" s="1"/>
      <c r="G1913" s="1"/>
      <c r="H1913" s="1"/>
      <c r="I1913" s="1"/>
      <c r="J1913" s="1"/>
    </row>
    <row r="1914" spans="1:10" x14ac:dyDescent="0.3">
      <c r="A1914" s="1"/>
      <c r="B1914" s="33"/>
      <c r="C1914" s="1"/>
      <c r="D1914" s="1"/>
      <c r="E1914" s="1"/>
      <c r="F1914" s="1"/>
      <c r="G1914" s="1"/>
      <c r="H1914" s="1"/>
      <c r="I1914" s="1"/>
      <c r="J1914" s="1"/>
    </row>
    <row r="1915" spans="1:10" x14ac:dyDescent="0.3">
      <c r="A1915" s="1"/>
      <c r="B1915" s="33"/>
      <c r="C1915" s="1"/>
      <c r="D1915" s="1"/>
      <c r="E1915" s="1"/>
      <c r="F1915" s="1"/>
      <c r="G1915" s="1"/>
      <c r="H1915" s="1"/>
      <c r="I1915" s="1"/>
      <c r="J1915" s="1"/>
    </row>
    <row r="1916" spans="1:10" x14ac:dyDescent="0.3">
      <c r="A1916" s="1"/>
      <c r="B1916" s="33"/>
      <c r="C1916" s="1"/>
      <c r="D1916" s="1"/>
      <c r="E1916" s="1"/>
      <c r="F1916" s="1"/>
      <c r="G1916" s="1"/>
      <c r="H1916" s="1"/>
      <c r="I1916" s="1"/>
      <c r="J1916" s="1"/>
    </row>
    <row r="1917" spans="1:10" x14ac:dyDescent="0.3">
      <c r="A1917" s="1"/>
      <c r="B1917" s="33"/>
      <c r="C1917" s="1"/>
      <c r="D1917" s="1"/>
      <c r="E1917" s="1"/>
      <c r="F1917" s="1"/>
      <c r="G1917" s="1"/>
      <c r="H1917" s="1"/>
      <c r="I1917" s="1"/>
      <c r="J1917" s="1"/>
    </row>
    <row r="1918" spans="1:10" x14ac:dyDescent="0.3">
      <c r="A1918" s="1"/>
      <c r="B1918" s="33"/>
      <c r="C1918" s="1"/>
      <c r="D1918" s="1"/>
      <c r="E1918" s="1"/>
      <c r="F1918" s="1"/>
      <c r="G1918" s="1"/>
      <c r="H1918" s="1"/>
      <c r="I1918" s="1"/>
      <c r="J1918" s="1"/>
    </row>
    <row r="1919" spans="1:10" x14ac:dyDescent="0.3">
      <c r="A1919" s="1"/>
      <c r="B1919" s="33"/>
      <c r="C1919" s="1"/>
      <c r="D1919" s="1"/>
      <c r="E1919" s="1"/>
      <c r="F1919" s="1"/>
      <c r="G1919" s="1"/>
      <c r="H1919" s="1"/>
      <c r="I1919" s="1"/>
      <c r="J1919" s="1"/>
    </row>
    <row r="1920" spans="1:10" x14ac:dyDescent="0.3">
      <c r="A1920" s="1"/>
      <c r="B1920" s="33"/>
      <c r="C1920" s="1"/>
      <c r="D1920" s="1"/>
      <c r="E1920" s="1"/>
      <c r="F1920" s="1"/>
      <c r="G1920" s="1"/>
      <c r="H1920" s="1"/>
      <c r="I1920" s="1"/>
      <c r="J1920" s="1"/>
    </row>
    <row r="1921" spans="1:10" x14ac:dyDescent="0.3">
      <c r="A1921" s="1"/>
      <c r="B1921" s="33"/>
      <c r="C1921" s="1"/>
      <c r="D1921" s="1"/>
      <c r="E1921" s="1"/>
      <c r="F1921" s="1"/>
      <c r="G1921" s="1"/>
      <c r="H1921" s="1"/>
      <c r="I1921" s="1"/>
      <c r="J1921" s="1"/>
    </row>
    <row r="1922" spans="1:10" x14ac:dyDescent="0.3">
      <c r="A1922" s="1"/>
      <c r="B1922" s="33"/>
      <c r="C1922" s="1"/>
      <c r="D1922" s="1"/>
      <c r="E1922" s="1"/>
      <c r="F1922" s="1"/>
      <c r="G1922" s="1"/>
      <c r="H1922" s="1"/>
      <c r="I1922" s="1"/>
      <c r="J1922" s="1"/>
    </row>
    <row r="1923" spans="1:10" x14ac:dyDescent="0.3">
      <c r="A1923" s="1"/>
      <c r="B1923" s="33"/>
      <c r="C1923" s="1"/>
      <c r="D1923" s="1"/>
      <c r="E1923" s="1"/>
      <c r="F1923" s="1"/>
      <c r="G1923" s="1"/>
      <c r="H1923" s="1"/>
      <c r="I1923" s="1"/>
      <c r="J1923" s="1"/>
    </row>
    <row r="1924" spans="1:10" x14ac:dyDescent="0.3">
      <c r="A1924" s="1"/>
      <c r="B1924" s="33"/>
      <c r="C1924" s="1"/>
      <c r="D1924" s="1"/>
      <c r="E1924" s="1"/>
      <c r="F1924" s="1"/>
      <c r="G1924" s="1"/>
      <c r="H1924" s="1"/>
      <c r="I1924" s="1"/>
      <c r="J1924" s="1"/>
    </row>
    <row r="1925" spans="1:10" x14ac:dyDescent="0.3">
      <c r="A1925" s="1"/>
      <c r="B1925" s="33"/>
      <c r="C1925" s="1"/>
      <c r="D1925" s="1"/>
      <c r="E1925" s="1"/>
      <c r="F1925" s="1"/>
      <c r="G1925" s="1"/>
      <c r="H1925" s="1"/>
      <c r="I1925" s="1"/>
      <c r="J1925" s="1"/>
    </row>
    <row r="1926" spans="1:10" x14ac:dyDescent="0.3">
      <c r="A1926" s="1"/>
      <c r="B1926" s="33"/>
      <c r="C1926" s="1"/>
      <c r="D1926" s="1"/>
      <c r="E1926" s="1"/>
      <c r="F1926" s="1"/>
      <c r="G1926" s="1"/>
      <c r="H1926" s="1"/>
      <c r="I1926" s="1"/>
      <c r="J1926" s="1"/>
    </row>
    <row r="1927" spans="1:10" x14ac:dyDescent="0.3">
      <c r="A1927" s="1"/>
      <c r="B1927" s="33"/>
      <c r="C1927" s="1"/>
      <c r="D1927" s="1"/>
      <c r="E1927" s="1"/>
      <c r="F1927" s="1"/>
      <c r="G1927" s="1"/>
      <c r="H1927" s="1"/>
      <c r="I1927" s="1"/>
      <c r="J1927" s="1"/>
    </row>
    <row r="1928" spans="1:10" x14ac:dyDescent="0.3">
      <c r="A1928" s="1"/>
      <c r="B1928" s="33"/>
      <c r="C1928" s="1"/>
      <c r="D1928" s="1"/>
      <c r="E1928" s="1"/>
      <c r="F1928" s="1"/>
      <c r="G1928" s="1"/>
      <c r="H1928" s="1"/>
      <c r="I1928" s="1"/>
      <c r="J1928" s="1"/>
    </row>
    <row r="1929" spans="1:10" x14ac:dyDescent="0.3">
      <c r="A1929" s="1"/>
      <c r="B1929" s="33"/>
      <c r="C1929" s="1"/>
      <c r="D1929" s="1"/>
      <c r="E1929" s="1"/>
      <c r="F1929" s="1"/>
      <c r="G1929" s="1"/>
      <c r="H1929" s="1"/>
      <c r="I1929" s="1"/>
      <c r="J1929" s="1"/>
    </row>
    <row r="1930" spans="1:10" x14ac:dyDescent="0.3">
      <c r="A1930" s="1"/>
      <c r="B1930" s="33"/>
      <c r="C1930" s="1"/>
      <c r="D1930" s="1"/>
      <c r="E1930" s="1"/>
      <c r="F1930" s="1"/>
      <c r="G1930" s="1"/>
      <c r="H1930" s="1"/>
      <c r="I1930" s="1"/>
      <c r="J1930" s="1"/>
    </row>
    <row r="1931" spans="1:10" x14ac:dyDescent="0.3">
      <c r="A1931" s="1"/>
      <c r="B1931" s="33"/>
      <c r="C1931" s="1"/>
      <c r="D1931" s="1"/>
      <c r="E1931" s="1"/>
      <c r="F1931" s="1"/>
      <c r="G1931" s="1"/>
      <c r="H1931" s="1"/>
      <c r="I1931" s="1"/>
      <c r="J1931" s="1"/>
    </row>
    <row r="1932" spans="1:10" x14ac:dyDescent="0.3">
      <c r="A1932" s="1"/>
      <c r="B1932" s="33"/>
      <c r="C1932" s="1"/>
      <c r="D1932" s="1"/>
      <c r="E1932" s="1"/>
      <c r="F1932" s="1"/>
      <c r="G1932" s="1"/>
      <c r="H1932" s="1"/>
      <c r="I1932" s="1"/>
      <c r="J1932" s="1"/>
    </row>
    <row r="1933" spans="1:10" x14ac:dyDescent="0.3">
      <c r="A1933" s="1"/>
      <c r="B1933" s="33"/>
      <c r="C1933" s="1"/>
      <c r="D1933" s="1"/>
      <c r="E1933" s="1"/>
      <c r="F1933" s="1"/>
      <c r="G1933" s="1"/>
      <c r="H1933" s="1"/>
      <c r="I1933" s="1"/>
      <c r="J1933" s="1"/>
    </row>
    <row r="1934" spans="1:10" x14ac:dyDescent="0.3">
      <c r="A1934" s="1"/>
      <c r="B1934" s="33"/>
      <c r="C1934" s="1"/>
      <c r="D1934" s="1"/>
      <c r="E1934" s="1"/>
      <c r="F1934" s="1"/>
      <c r="G1934" s="1"/>
      <c r="H1934" s="1"/>
      <c r="I1934" s="1"/>
      <c r="J1934" s="1"/>
    </row>
    <row r="1935" spans="1:10" x14ac:dyDescent="0.3">
      <c r="A1935" s="1"/>
      <c r="B1935" s="33"/>
      <c r="C1935" s="1"/>
      <c r="D1935" s="1"/>
      <c r="E1935" s="1"/>
      <c r="F1935" s="1"/>
      <c r="G1935" s="1"/>
      <c r="H1935" s="1"/>
      <c r="I1935" s="1"/>
      <c r="J1935" s="1"/>
    </row>
    <row r="1936" spans="1:10" x14ac:dyDescent="0.3">
      <c r="A1936" s="1"/>
      <c r="B1936" s="33"/>
      <c r="C1936" s="1"/>
      <c r="D1936" s="1"/>
      <c r="E1936" s="1"/>
      <c r="F1936" s="1"/>
      <c r="G1936" s="1"/>
      <c r="H1936" s="1"/>
      <c r="I1936" s="1"/>
      <c r="J1936" s="1"/>
    </row>
    <row r="1937" spans="1:10" x14ac:dyDescent="0.3">
      <c r="A1937" s="1"/>
      <c r="B1937" s="33"/>
      <c r="C1937" s="1"/>
      <c r="D1937" s="1"/>
      <c r="E1937" s="1"/>
      <c r="F1937" s="1"/>
      <c r="G1937" s="1"/>
      <c r="H1937" s="1"/>
      <c r="I1937" s="1"/>
      <c r="J1937" s="1"/>
    </row>
    <row r="1938" spans="1:10" x14ac:dyDescent="0.3">
      <c r="A1938" s="1"/>
      <c r="B1938" s="33"/>
      <c r="C1938" s="1"/>
      <c r="D1938" s="1"/>
      <c r="E1938" s="1"/>
      <c r="F1938" s="1"/>
      <c r="G1938" s="1"/>
      <c r="H1938" s="1"/>
      <c r="I1938" s="1"/>
      <c r="J1938" s="1"/>
    </row>
    <row r="1939" spans="1:10" x14ac:dyDescent="0.3">
      <c r="A1939" s="1"/>
      <c r="B1939" s="33"/>
      <c r="C1939" s="1"/>
      <c r="D1939" s="1"/>
      <c r="E1939" s="1"/>
      <c r="F1939" s="1"/>
      <c r="G1939" s="1"/>
      <c r="H1939" s="1"/>
      <c r="I1939" s="1"/>
      <c r="J1939" s="1"/>
    </row>
    <row r="1940" spans="1:10" x14ac:dyDescent="0.3">
      <c r="A1940" s="1"/>
      <c r="B1940" s="33"/>
      <c r="C1940" s="1"/>
      <c r="D1940" s="1"/>
      <c r="E1940" s="1"/>
      <c r="F1940" s="1"/>
      <c r="G1940" s="1"/>
      <c r="H1940" s="1"/>
      <c r="I1940" s="1"/>
      <c r="J1940" s="1"/>
    </row>
    <row r="1941" spans="1:10" x14ac:dyDescent="0.3">
      <c r="A1941" s="1"/>
      <c r="B1941" s="33"/>
      <c r="C1941" s="1"/>
      <c r="D1941" s="1"/>
      <c r="E1941" s="1"/>
      <c r="F1941" s="1"/>
      <c r="G1941" s="1"/>
      <c r="H1941" s="1"/>
      <c r="I1941" s="1"/>
      <c r="J1941" s="1"/>
    </row>
    <row r="1942" spans="1:10" x14ac:dyDescent="0.3">
      <c r="A1942" s="1"/>
      <c r="B1942" s="33"/>
      <c r="C1942" s="1"/>
      <c r="D1942" s="1"/>
      <c r="E1942" s="1"/>
      <c r="F1942" s="1"/>
      <c r="G1942" s="1"/>
      <c r="H1942" s="1"/>
      <c r="I1942" s="1"/>
      <c r="J1942" s="1"/>
    </row>
    <row r="1943" spans="1:10" x14ac:dyDescent="0.3">
      <c r="A1943" s="1"/>
      <c r="B1943" s="33"/>
      <c r="C1943" s="1"/>
      <c r="D1943" s="1"/>
      <c r="E1943" s="1"/>
      <c r="F1943" s="1"/>
      <c r="G1943" s="1"/>
      <c r="H1943" s="1"/>
      <c r="I1943" s="1"/>
      <c r="J1943" s="1"/>
    </row>
    <row r="1944" spans="1:10" x14ac:dyDescent="0.3">
      <c r="A1944" s="1"/>
      <c r="B1944" s="33"/>
      <c r="C1944" s="1"/>
      <c r="D1944" s="1"/>
      <c r="E1944" s="1"/>
      <c r="F1944" s="1"/>
      <c r="G1944" s="1"/>
      <c r="H1944" s="1"/>
      <c r="I1944" s="1"/>
      <c r="J1944" s="1"/>
    </row>
    <row r="1945" spans="1:10" x14ac:dyDescent="0.3">
      <c r="A1945" s="1"/>
      <c r="B1945" s="33"/>
      <c r="C1945" s="1"/>
      <c r="D1945" s="1"/>
      <c r="E1945" s="1"/>
      <c r="F1945" s="1"/>
      <c r="G1945" s="1"/>
      <c r="H1945" s="1"/>
      <c r="I1945" s="1"/>
      <c r="J1945" s="1"/>
    </row>
    <row r="1946" spans="1:10" x14ac:dyDescent="0.3">
      <c r="A1946" s="1"/>
      <c r="B1946" s="33"/>
      <c r="C1946" s="1"/>
      <c r="D1946" s="1"/>
      <c r="E1946" s="1"/>
      <c r="F1946" s="1"/>
      <c r="G1946" s="1"/>
      <c r="H1946" s="1"/>
      <c r="I1946" s="1"/>
      <c r="J1946" s="1"/>
    </row>
    <row r="1947" spans="1:10" x14ac:dyDescent="0.3">
      <c r="A1947" s="1"/>
      <c r="B1947" s="33"/>
      <c r="C1947" s="1"/>
      <c r="D1947" s="1"/>
      <c r="E1947" s="1"/>
      <c r="F1947" s="1"/>
      <c r="G1947" s="1"/>
      <c r="H1947" s="1"/>
      <c r="I1947" s="1"/>
      <c r="J1947" s="1"/>
    </row>
    <row r="1948" spans="1:10" x14ac:dyDescent="0.3">
      <c r="A1948" s="1"/>
      <c r="B1948" s="33"/>
      <c r="C1948" s="1"/>
      <c r="D1948" s="1"/>
      <c r="E1948" s="1"/>
      <c r="F1948" s="1"/>
      <c r="G1948" s="1"/>
      <c r="H1948" s="1"/>
      <c r="I1948" s="1"/>
      <c r="J1948" s="1"/>
    </row>
    <row r="1949" spans="1:10" x14ac:dyDescent="0.3">
      <c r="A1949" s="1"/>
      <c r="B1949" s="33"/>
      <c r="C1949" s="1"/>
      <c r="D1949" s="1"/>
      <c r="E1949" s="1"/>
      <c r="F1949" s="1"/>
      <c r="G1949" s="1"/>
      <c r="H1949" s="1"/>
      <c r="I1949" s="1"/>
      <c r="J1949" s="1"/>
    </row>
    <row r="1950" spans="1:10" x14ac:dyDescent="0.3">
      <c r="A1950" s="1"/>
      <c r="B1950" s="33"/>
      <c r="C1950" s="1"/>
      <c r="D1950" s="1"/>
      <c r="E1950" s="1"/>
      <c r="F1950" s="1"/>
      <c r="G1950" s="1"/>
      <c r="H1950" s="1"/>
      <c r="I1950" s="1"/>
      <c r="J1950" s="1"/>
    </row>
    <row r="1951" spans="1:10" x14ac:dyDescent="0.3">
      <c r="A1951" s="1"/>
      <c r="B1951" s="33"/>
      <c r="C1951" s="1"/>
      <c r="D1951" s="1"/>
      <c r="E1951" s="1"/>
      <c r="F1951" s="1"/>
      <c r="G1951" s="1"/>
      <c r="H1951" s="1"/>
      <c r="I1951" s="1"/>
      <c r="J1951" s="1"/>
    </row>
    <row r="1952" spans="1:10" x14ac:dyDescent="0.3">
      <c r="A1952" s="1"/>
      <c r="B1952" s="33"/>
      <c r="C1952" s="1"/>
      <c r="D1952" s="1"/>
      <c r="E1952" s="1"/>
      <c r="F1952" s="1"/>
      <c r="G1952" s="1"/>
      <c r="H1952" s="1"/>
      <c r="I1952" s="1"/>
      <c r="J1952" s="1"/>
    </row>
    <row r="1953" spans="1:10" x14ac:dyDescent="0.3">
      <c r="A1953" s="1"/>
      <c r="B1953" s="33"/>
      <c r="C1953" s="1"/>
      <c r="D1953" s="1"/>
      <c r="E1953" s="1"/>
      <c r="F1953" s="1"/>
      <c r="G1953" s="1"/>
      <c r="H1953" s="1"/>
      <c r="I1953" s="1"/>
      <c r="J1953" s="1"/>
    </row>
    <row r="1954" spans="1:10" x14ac:dyDescent="0.3">
      <c r="A1954" s="1"/>
      <c r="B1954" s="33"/>
      <c r="C1954" s="1"/>
      <c r="D1954" s="1"/>
      <c r="E1954" s="1"/>
      <c r="F1954" s="1"/>
      <c r="G1954" s="1"/>
      <c r="H1954" s="1"/>
      <c r="I1954" s="1"/>
      <c r="J1954" s="1"/>
    </row>
    <row r="1955" spans="1:10" x14ac:dyDescent="0.3">
      <c r="A1955" s="1"/>
      <c r="B1955" s="33"/>
      <c r="C1955" s="1"/>
      <c r="D1955" s="1"/>
      <c r="E1955" s="1"/>
      <c r="F1955" s="1"/>
      <c r="G1955" s="1"/>
      <c r="H1955" s="1"/>
      <c r="I1955" s="1"/>
      <c r="J1955" s="1"/>
    </row>
    <row r="1956" spans="1:10" x14ac:dyDescent="0.3">
      <c r="A1956" s="1"/>
      <c r="B1956" s="33"/>
      <c r="C1956" s="1"/>
      <c r="D1956" s="1"/>
      <c r="E1956" s="1"/>
      <c r="F1956" s="1"/>
      <c r="G1956" s="1"/>
      <c r="H1956" s="1"/>
      <c r="I1956" s="1"/>
      <c r="J1956" s="1"/>
    </row>
    <row r="1957" spans="1:10" x14ac:dyDescent="0.3">
      <c r="A1957" s="1"/>
      <c r="B1957" s="33"/>
      <c r="C1957" s="1"/>
      <c r="D1957" s="1"/>
      <c r="E1957" s="1"/>
      <c r="F1957" s="1"/>
      <c r="G1957" s="1"/>
      <c r="H1957" s="1"/>
      <c r="I1957" s="1"/>
      <c r="J1957" s="1"/>
    </row>
    <row r="1958" spans="1:10" x14ac:dyDescent="0.3">
      <c r="A1958" s="1"/>
      <c r="B1958" s="33"/>
      <c r="C1958" s="1"/>
      <c r="D1958" s="1"/>
      <c r="E1958" s="1"/>
      <c r="F1958" s="1"/>
      <c r="G1958" s="1"/>
      <c r="H1958" s="1"/>
      <c r="I1958" s="1"/>
      <c r="J1958" s="1"/>
    </row>
    <row r="1959" spans="1:10" x14ac:dyDescent="0.3">
      <c r="A1959" s="1"/>
      <c r="B1959" s="33"/>
      <c r="C1959" s="1"/>
      <c r="D1959" s="1"/>
      <c r="E1959" s="1"/>
      <c r="F1959" s="1"/>
      <c r="G1959" s="1"/>
      <c r="H1959" s="1"/>
      <c r="I1959" s="1"/>
      <c r="J1959" s="1"/>
    </row>
    <row r="1960" spans="1:10" x14ac:dyDescent="0.3">
      <c r="A1960" s="1"/>
      <c r="B1960" s="33"/>
      <c r="C1960" s="1"/>
      <c r="D1960" s="1"/>
      <c r="E1960" s="1"/>
      <c r="F1960" s="1"/>
      <c r="G1960" s="1"/>
      <c r="H1960" s="1"/>
      <c r="I1960" s="1"/>
      <c r="J1960" s="1"/>
    </row>
    <row r="1961" spans="1:10" x14ac:dyDescent="0.3">
      <c r="A1961" s="1"/>
      <c r="B1961" s="33"/>
      <c r="C1961" s="1"/>
      <c r="D1961" s="1"/>
      <c r="E1961" s="1"/>
      <c r="F1961" s="1"/>
      <c r="G1961" s="1"/>
      <c r="H1961" s="1"/>
      <c r="I1961" s="1"/>
      <c r="J1961" s="1"/>
    </row>
    <row r="1962" spans="1:10" x14ac:dyDescent="0.3">
      <c r="A1962" s="1"/>
      <c r="B1962" s="33"/>
      <c r="C1962" s="1"/>
      <c r="D1962" s="1"/>
      <c r="E1962" s="1"/>
      <c r="F1962" s="1"/>
      <c r="G1962" s="1"/>
      <c r="H1962" s="1"/>
      <c r="I1962" s="1"/>
      <c r="J1962" s="1"/>
    </row>
    <row r="1963" spans="1:10" x14ac:dyDescent="0.3">
      <c r="A1963" s="1"/>
      <c r="B1963" s="33"/>
      <c r="C1963" s="1"/>
      <c r="D1963" s="1"/>
      <c r="E1963" s="1"/>
      <c r="F1963" s="1"/>
      <c r="G1963" s="1"/>
      <c r="H1963" s="1"/>
      <c r="I1963" s="1"/>
      <c r="J1963" s="1"/>
    </row>
    <row r="1964" spans="1:10" x14ac:dyDescent="0.3">
      <c r="A1964" s="1"/>
      <c r="B1964" s="33"/>
      <c r="C1964" s="1"/>
      <c r="D1964" s="1"/>
      <c r="E1964" s="1"/>
      <c r="F1964" s="1"/>
      <c r="G1964" s="1"/>
      <c r="H1964" s="1"/>
      <c r="I1964" s="1"/>
      <c r="J1964" s="1"/>
    </row>
    <row r="1965" spans="1:10" x14ac:dyDescent="0.3">
      <c r="A1965" s="1"/>
      <c r="B1965" s="33"/>
      <c r="C1965" s="1"/>
      <c r="D1965" s="1"/>
      <c r="E1965" s="1"/>
      <c r="F1965" s="1"/>
      <c r="G1965" s="1"/>
      <c r="H1965" s="1"/>
      <c r="I1965" s="1"/>
      <c r="J1965" s="1"/>
    </row>
    <row r="1966" spans="1:10" x14ac:dyDescent="0.3">
      <c r="A1966" s="1"/>
      <c r="B1966" s="33"/>
      <c r="C1966" s="1"/>
      <c r="D1966" s="1"/>
      <c r="E1966" s="1"/>
      <c r="F1966" s="1"/>
      <c r="G1966" s="1"/>
      <c r="H1966" s="1"/>
      <c r="I1966" s="1"/>
      <c r="J1966" s="1"/>
    </row>
    <row r="1967" spans="1:10" x14ac:dyDescent="0.3">
      <c r="A1967" s="1"/>
      <c r="B1967" s="33"/>
      <c r="C1967" s="1"/>
      <c r="D1967" s="1"/>
      <c r="E1967" s="1"/>
      <c r="F1967" s="1"/>
      <c r="G1967" s="1"/>
      <c r="H1967" s="1"/>
      <c r="I1967" s="1"/>
      <c r="J1967" s="1"/>
    </row>
    <row r="1968" spans="1:10" x14ac:dyDescent="0.3">
      <c r="A1968" s="1"/>
      <c r="B1968" s="33"/>
      <c r="C1968" s="1"/>
      <c r="D1968" s="1"/>
      <c r="E1968" s="1"/>
      <c r="F1968" s="1"/>
      <c r="G1968" s="1"/>
      <c r="H1968" s="1"/>
      <c r="I1968" s="1"/>
      <c r="J1968" s="1"/>
    </row>
    <row r="1969" spans="1:10" x14ac:dyDescent="0.3">
      <c r="A1969" s="1"/>
      <c r="B1969" s="33"/>
      <c r="C1969" s="1"/>
      <c r="D1969" s="1"/>
      <c r="E1969" s="1"/>
      <c r="F1969" s="1"/>
      <c r="G1969" s="1"/>
      <c r="H1969" s="1"/>
      <c r="I1969" s="1"/>
      <c r="J1969" s="1"/>
    </row>
    <row r="1970" spans="1:10" x14ac:dyDescent="0.3">
      <c r="A1970" s="1"/>
      <c r="B1970" s="33"/>
      <c r="C1970" s="1"/>
      <c r="D1970" s="1"/>
      <c r="E1970" s="1"/>
      <c r="F1970" s="1"/>
      <c r="G1970" s="1"/>
      <c r="H1970" s="1"/>
      <c r="I1970" s="1"/>
      <c r="J1970" s="1"/>
    </row>
    <row r="1971" spans="1:10" x14ac:dyDescent="0.3">
      <c r="A1971" s="1"/>
      <c r="B1971" s="33"/>
      <c r="C1971" s="1"/>
      <c r="D1971" s="1"/>
      <c r="E1971" s="1"/>
      <c r="F1971" s="1"/>
      <c r="G1971" s="1"/>
      <c r="H1971" s="1"/>
      <c r="I1971" s="1"/>
      <c r="J1971" s="1"/>
    </row>
    <row r="1972" spans="1:10" x14ac:dyDescent="0.3">
      <c r="A1972" s="1"/>
      <c r="B1972" s="33"/>
      <c r="C1972" s="1"/>
      <c r="D1972" s="1"/>
      <c r="E1972" s="1"/>
      <c r="F1972" s="1"/>
      <c r="G1972" s="1"/>
      <c r="H1972" s="1"/>
      <c r="I1972" s="1"/>
      <c r="J1972" s="1"/>
    </row>
    <row r="1973" spans="1:10" x14ac:dyDescent="0.3">
      <c r="A1973" s="1"/>
      <c r="B1973" s="33"/>
      <c r="C1973" s="1"/>
      <c r="D1973" s="1"/>
      <c r="E1973" s="1"/>
      <c r="F1973" s="1"/>
      <c r="G1973" s="1"/>
      <c r="H1973" s="1"/>
      <c r="I1973" s="1"/>
      <c r="J1973" s="1"/>
    </row>
    <row r="1974" spans="1:10" x14ac:dyDescent="0.3">
      <c r="A1974" s="1"/>
      <c r="B1974" s="33"/>
      <c r="C1974" s="1"/>
      <c r="D1974" s="1"/>
      <c r="E1974" s="1"/>
      <c r="F1974" s="1"/>
      <c r="G1974" s="1"/>
      <c r="H1974" s="1"/>
      <c r="I1974" s="1"/>
      <c r="J1974" s="1"/>
    </row>
    <row r="1975" spans="1:10" x14ac:dyDescent="0.3">
      <c r="A1975" s="1"/>
      <c r="B1975" s="33"/>
      <c r="C1975" s="1"/>
      <c r="D1975" s="1"/>
      <c r="E1975" s="1"/>
      <c r="F1975" s="1"/>
      <c r="G1975" s="1"/>
      <c r="H1975" s="1"/>
      <c r="I1975" s="1"/>
      <c r="J1975" s="1"/>
    </row>
    <row r="1976" spans="1:10" x14ac:dyDescent="0.3">
      <c r="A1976" s="1"/>
      <c r="B1976" s="33"/>
      <c r="C1976" s="1"/>
      <c r="D1976" s="1"/>
      <c r="E1976" s="1"/>
      <c r="F1976" s="1"/>
      <c r="G1976" s="1"/>
      <c r="H1976" s="1"/>
      <c r="I1976" s="1"/>
      <c r="J1976" s="1"/>
    </row>
    <row r="1977" spans="1:10" x14ac:dyDescent="0.3">
      <c r="A1977" s="1"/>
      <c r="B1977" s="33"/>
      <c r="C1977" s="1"/>
      <c r="D1977" s="1"/>
      <c r="E1977" s="1"/>
      <c r="F1977" s="1"/>
      <c r="G1977" s="1"/>
      <c r="H1977" s="1"/>
      <c r="I1977" s="1"/>
      <c r="J1977" s="1"/>
    </row>
    <row r="1978" spans="1:10" x14ac:dyDescent="0.3">
      <c r="A1978" s="1"/>
      <c r="B1978" s="33"/>
      <c r="C1978" s="1"/>
      <c r="D1978" s="1"/>
      <c r="E1978" s="1"/>
      <c r="F1978" s="1"/>
      <c r="G1978" s="1"/>
      <c r="H1978" s="1"/>
      <c r="I1978" s="1"/>
      <c r="J1978" s="1"/>
    </row>
    <row r="1979" spans="1:10" x14ac:dyDescent="0.3">
      <c r="A1979" s="1"/>
      <c r="B1979" s="33"/>
      <c r="C1979" s="1"/>
      <c r="D1979" s="1"/>
      <c r="E1979" s="1"/>
      <c r="F1979" s="1"/>
      <c r="G1979" s="1"/>
      <c r="H1979" s="1"/>
      <c r="I1979" s="1"/>
      <c r="J1979" s="1"/>
    </row>
    <row r="1980" spans="1:10" x14ac:dyDescent="0.3">
      <c r="A1980" s="1"/>
      <c r="B1980" s="33"/>
      <c r="C1980" s="1"/>
      <c r="D1980" s="1"/>
      <c r="E1980" s="1"/>
      <c r="F1980" s="1"/>
      <c r="G1980" s="1"/>
      <c r="H1980" s="1"/>
      <c r="I1980" s="1"/>
      <c r="J1980" s="1"/>
    </row>
    <row r="1981" spans="1:10" x14ac:dyDescent="0.3">
      <c r="A1981" s="1"/>
      <c r="B1981" s="33"/>
      <c r="C1981" s="1"/>
      <c r="D1981" s="1"/>
      <c r="E1981" s="1"/>
      <c r="F1981" s="1"/>
      <c r="G1981" s="1"/>
      <c r="H1981" s="1"/>
      <c r="I1981" s="1"/>
      <c r="J1981" s="1"/>
    </row>
    <row r="1982" spans="1:10" x14ac:dyDescent="0.3">
      <c r="A1982" s="1"/>
      <c r="B1982" s="33"/>
      <c r="C1982" s="1"/>
      <c r="D1982" s="1"/>
      <c r="E1982" s="1"/>
      <c r="F1982" s="1"/>
      <c r="G1982" s="1"/>
      <c r="H1982" s="1"/>
      <c r="I1982" s="1"/>
      <c r="J1982" s="1"/>
    </row>
    <row r="1983" spans="1:10" x14ac:dyDescent="0.3">
      <c r="A1983" s="1"/>
      <c r="B1983" s="33"/>
      <c r="C1983" s="1"/>
      <c r="D1983" s="1"/>
      <c r="E1983" s="1"/>
      <c r="F1983" s="1"/>
      <c r="G1983" s="1"/>
      <c r="H1983" s="1"/>
      <c r="I1983" s="1"/>
      <c r="J1983" s="1"/>
    </row>
    <row r="1984" spans="1:10" x14ac:dyDescent="0.3">
      <c r="A1984" s="1"/>
      <c r="B1984" s="33"/>
      <c r="C1984" s="1"/>
      <c r="D1984" s="1"/>
      <c r="E1984" s="1"/>
      <c r="F1984" s="1"/>
      <c r="G1984" s="1"/>
      <c r="H1984" s="1"/>
      <c r="I1984" s="1"/>
      <c r="J1984" s="1"/>
    </row>
    <row r="1985" spans="1:10" x14ac:dyDescent="0.3">
      <c r="A1985" s="1"/>
      <c r="B1985" s="33"/>
      <c r="C1985" s="1"/>
      <c r="D1985" s="1"/>
      <c r="E1985" s="1"/>
      <c r="F1985" s="1"/>
      <c r="G1985" s="1"/>
      <c r="H1985" s="1"/>
      <c r="I1985" s="1"/>
      <c r="J1985" s="1"/>
    </row>
    <row r="1986" spans="1:10" x14ac:dyDescent="0.3">
      <c r="A1986" s="1"/>
      <c r="B1986" s="33"/>
      <c r="C1986" s="1"/>
      <c r="D1986" s="1"/>
      <c r="E1986" s="1"/>
      <c r="F1986" s="1"/>
      <c r="G1986" s="1"/>
      <c r="H1986" s="1"/>
      <c r="I1986" s="1"/>
      <c r="J1986" s="1"/>
    </row>
    <row r="1987" spans="1:10" x14ac:dyDescent="0.3">
      <c r="A1987" s="1"/>
      <c r="B1987" s="33"/>
      <c r="C1987" s="1"/>
      <c r="D1987" s="1"/>
      <c r="E1987" s="1"/>
      <c r="F1987" s="1"/>
      <c r="G1987" s="1"/>
      <c r="H1987" s="1"/>
      <c r="I1987" s="1"/>
      <c r="J1987" s="1"/>
    </row>
    <row r="1988" spans="1:10" x14ac:dyDescent="0.3">
      <c r="A1988" s="1"/>
      <c r="B1988" s="33"/>
      <c r="C1988" s="1"/>
      <c r="D1988" s="1"/>
      <c r="E1988" s="1"/>
      <c r="F1988" s="1"/>
      <c r="G1988" s="1"/>
      <c r="H1988" s="1"/>
      <c r="I1988" s="1"/>
      <c r="J1988" s="1"/>
    </row>
    <row r="1989" spans="1:10" x14ac:dyDescent="0.3">
      <c r="A1989" s="1"/>
      <c r="B1989" s="33"/>
      <c r="C1989" s="1"/>
      <c r="D1989" s="1"/>
      <c r="E1989" s="1"/>
      <c r="F1989" s="1"/>
      <c r="G1989" s="1"/>
      <c r="H1989" s="1"/>
      <c r="I1989" s="1"/>
      <c r="J1989" s="1"/>
    </row>
    <row r="1990" spans="1:10" x14ac:dyDescent="0.3">
      <c r="A1990" s="1"/>
      <c r="B1990" s="33"/>
      <c r="C1990" s="1"/>
      <c r="D1990" s="1"/>
      <c r="E1990" s="1"/>
      <c r="F1990" s="1"/>
      <c r="G1990" s="1"/>
      <c r="H1990" s="1"/>
      <c r="I1990" s="1"/>
      <c r="J1990" s="1"/>
    </row>
    <row r="1991" spans="1:10" x14ac:dyDescent="0.3">
      <c r="A1991" s="1"/>
      <c r="B1991" s="33"/>
      <c r="C1991" s="1"/>
      <c r="D1991" s="1"/>
      <c r="E1991" s="1"/>
      <c r="F1991" s="1"/>
      <c r="G1991" s="1"/>
      <c r="H1991" s="1"/>
      <c r="I1991" s="1"/>
      <c r="J1991" s="1"/>
    </row>
    <row r="1992" spans="1:10" x14ac:dyDescent="0.3">
      <c r="A1992" s="1"/>
      <c r="B1992" s="33"/>
      <c r="C1992" s="1"/>
      <c r="D1992" s="1"/>
      <c r="E1992" s="1"/>
      <c r="F1992" s="1"/>
      <c r="G1992" s="1"/>
      <c r="H1992" s="1"/>
      <c r="I1992" s="1"/>
      <c r="J1992" s="1"/>
    </row>
    <row r="1993" spans="1:10" x14ac:dyDescent="0.3">
      <c r="A1993" s="1"/>
      <c r="B1993" s="33"/>
      <c r="C1993" s="1"/>
      <c r="D1993" s="1"/>
      <c r="E1993" s="1"/>
      <c r="F1993" s="1"/>
      <c r="G1993" s="1"/>
      <c r="H1993" s="1"/>
      <c r="I1993" s="1"/>
      <c r="J1993" s="1"/>
    </row>
    <row r="1994" spans="1:10" x14ac:dyDescent="0.3">
      <c r="A1994" s="1"/>
      <c r="B1994" s="33"/>
      <c r="C1994" s="1"/>
      <c r="D1994" s="1"/>
      <c r="E1994" s="1"/>
      <c r="F1994" s="1"/>
      <c r="G1994" s="1"/>
      <c r="H1994" s="1"/>
      <c r="I1994" s="1"/>
      <c r="J1994" s="1"/>
    </row>
    <row r="1995" spans="1:10" x14ac:dyDescent="0.3">
      <c r="A1995" s="1"/>
      <c r="B1995" s="33"/>
      <c r="C1995" s="1"/>
      <c r="D1995" s="1"/>
      <c r="E1995" s="1"/>
      <c r="F1995" s="1"/>
      <c r="G1995" s="1"/>
      <c r="H1995" s="1"/>
      <c r="I1995" s="1"/>
      <c r="J1995" s="1"/>
    </row>
    <row r="1996" spans="1:10" x14ac:dyDescent="0.3">
      <c r="A1996" s="1"/>
      <c r="B1996" s="33"/>
      <c r="C1996" s="1"/>
      <c r="D1996" s="1"/>
      <c r="E1996" s="1"/>
      <c r="F1996" s="1"/>
      <c r="G1996" s="1"/>
      <c r="H1996" s="1"/>
      <c r="I1996" s="1"/>
      <c r="J1996" s="1"/>
    </row>
    <row r="1997" spans="1:10" x14ac:dyDescent="0.3">
      <c r="A1997" s="1"/>
      <c r="B1997" s="33"/>
      <c r="C1997" s="1"/>
      <c r="D1997" s="1"/>
      <c r="E1997" s="1"/>
      <c r="F1997" s="1"/>
      <c r="G1997" s="1"/>
      <c r="H1997" s="1"/>
      <c r="I1997" s="1"/>
      <c r="J1997" s="1"/>
    </row>
    <row r="1998" spans="1:10" x14ac:dyDescent="0.3">
      <c r="A1998" s="1"/>
      <c r="B1998" s="33"/>
      <c r="C1998" s="1"/>
      <c r="D1998" s="1"/>
      <c r="E1998" s="1"/>
      <c r="F1998" s="1"/>
      <c r="G1998" s="1"/>
      <c r="H1998" s="1"/>
      <c r="I1998" s="1"/>
      <c r="J1998" s="1"/>
    </row>
    <row r="1999" spans="1:10" x14ac:dyDescent="0.3">
      <c r="A1999" s="1"/>
      <c r="B1999" s="33"/>
      <c r="C1999" s="1"/>
      <c r="D1999" s="1"/>
      <c r="E1999" s="1"/>
      <c r="F1999" s="1"/>
      <c r="G1999" s="1"/>
      <c r="H1999" s="1"/>
      <c r="I1999" s="1"/>
      <c r="J1999" s="1"/>
    </row>
    <row r="2000" spans="1:10" x14ac:dyDescent="0.3">
      <c r="A2000" s="1"/>
      <c r="B2000" s="33"/>
      <c r="C2000" s="1"/>
      <c r="D2000" s="1"/>
      <c r="E2000" s="1"/>
      <c r="F2000" s="1"/>
      <c r="G2000" s="1"/>
      <c r="H2000" s="1"/>
      <c r="I2000" s="1"/>
      <c r="J2000" s="1"/>
    </row>
    <row r="2001" spans="1:10" x14ac:dyDescent="0.3">
      <c r="A2001" s="1"/>
      <c r="B2001" s="33"/>
      <c r="C2001" s="1"/>
      <c r="D2001" s="1"/>
      <c r="E2001" s="1"/>
      <c r="F2001" s="1"/>
      <c r="G2001" s="1"/>
      <c r="H2001" s="1"/>
      <c r="I2001" s="1"/>
      <c r="J2001" s="1"/>
    </row>
    <row r="2002" spans="1:10" x14ac:dyDescent="0.3">
      <c r="A2002" s="1"/>
      <c r="B2002" s="33"/>
      <c r="C2002" s="1"/>
      <c r="D2002" s="1"/>
      <c r="E2002" s="1"/>
      <c r="F2002" s="1"/>
      <c r="G2002" s="1"/>
      <c r="H2002" s="1"/>
      <c r="I2002" s="1"/>
      <c r="J2002" s="1"/>
    </row>
    <row r="2003" spans="1:10" x14ac:dyDescent="0.3">
      <c r="A2003" s="1"/>
      <c r="B2003" s="33"/>
      <c r="C2003" s="1"/>
      <c r="D2003" s="1"/>
      <c r="E2003" s="1"/>
      <c r="F2003" s="1"/>
      <c r="G2003" s="1"/>
      <c r="H2003" s="1"/>
      <c r="I2003" s="1"/>
      <c r="J2003" s="1"/>
    </row>
    <row r="2004" spans="1:10" x14ac:dyDescent="0.3">
      <c r="A2004" s="1"/>
      <c r="B2004" s="33"/>
      <c r="C2004" s="1"/>
      <c r="D2004" s="1"/>
      <c r="E2004" s="1"/>
      <c r="F2004" s="1"/>
      <c r="G2004" s="1"/>
      <c r="H2004" s="1"/>
      <c r="I2004" s="1"/>
      <c r="J2004" s="1"/>
    </row>
    <row r="2005" spans="1:10" x14ac:dyDescent="0.3">
      <c r="A2005" s="1"/>
      <c r="B2005" s="33"/>
      <c r="C2005" s="1"/>
      <c r="D2005" s="1"/>
      <c r="E2005" s="1"/>
      <c r="F2005" s="1"/>
      <c r="G2005" s="1"/>
      <c r="H2005" s="1"/>
      <c r="I2005" s="1"/>
      <c r="J2005" s="1"/>
    </row>
    <row r="2006" spans="1:10" x14ac:dyDescent="0.3">
      <c r="A2006" s="1"/>
      <c r="B2006" s="33"/>
      <c r="C2006" s="1"/>
      <c r="D2006" s="1"/>
      <c r="E2006" s="1"/>
      <c r="F2006" s="1"/>
      <c r="G2006" s="1"/>
      <c r="H2006" s="1"/>
      <c r="I2006" s="1"/>
      <c r="J2006" s="1"/>
    </row>
    <row r="2007" spans="1:10" x14ac:dyDescent="0.3">
      <c r="A2007" s="1"/>
      <c r="B2007" s="33"/>
      <c r="C2007" s="1"/>
      <c r="D2007" s="1"/>
      <c r="E2007" s="1"/>
      <c r="F2007" s="1"/>
      <c r="G2007" s="1"/>
      <c r="H2007" s="1"/>
      <c r="I2007" s="1"/>
      <c r="J2007" s="1"/>
    </row>
    <row r="2008" spans="1:10" x14ac:dyDescent="0.3">
      <c r="A2008" s="1"/>
      <c r="B2008" s="33"/>
      <c r="C2008" s="1"/>
      <c r="D2008" s="1"/>
      <c r="E2008" s="1"/>
      <c r="F2008" s="1"/>
      <c r="G2008" s="1"/>
      <c r="H2008" s="1"/>
      <c r="I2008" s="1"/>
      <c r="J2008" s="1"/>
    </row>
    <row r="2009" spans="1:10" x14ac:dyDescent="0.3">
      <c r="A2009" s="1"/>
      <c r="B2009" s="33"/>
      <c r="C2009" s="1"/>
      <c r="D2009" s="1"/>
      <c r="E2009" s="1"/>
      <c r="F2009" s="1"/>
      <c r="G2009" s="1"/>
      <c r="H2009" s="1"/>
      <c r="I2009" s="1"/>
      <c r="J2009" s="1"/>
    </row>
    <row r="2010" spans="1:10" x14ac:dyDescent="0.3">
      <c r="A2010" s="1"/>
      <c r="B2010" s="33"/>
      <c r="C2010" s="1"/>
      <c r="D2010" s="1"/>
      <c r="E2010" s="1"/>
      <c r="F2010" s="1"/>
      <c r="G2010" s="1"/>
      <c r="H2010" s="1"/>
      <c r="I2010" s="1"/>
      <c r="J2010" s="1"/>
    </row>
    <row r="2011" spans="1:10" x14ac:dyDescent="0.3">
      <c r="A2011" s="1"/>
      <c r="B2011" s="33"/>
      <c r="C2011" s="1"/>
      <c r="D2011" s="1"/>
      <c r="E2011" s="1"/>
      <c r="F2011" s="1"/>
      <c r="G2011" s="1"/>
      <c r="H2011" s="1"/>
      <c r="I2011" s="1"/>
      <c r="J2011" s="1"/>
    </row>
    <row r="2012" spans="1:10" x14ac:dyDescent="0.3">
      <c r="A2012" s="1"/>
      <c r="B2012" s="33"/>
      <c r="C2012" s="1"/>
      <c r="D2012" s="1"/>
      <c r="E2012" s="1"/>
      <c r="F2012" s="1"/>
      <c r="G2012" s="1"/>
      <c r="H2012" s="1"/>
      <c r="I2012" s="1"/>
      <c r="J2012" s="1"/>
    </row>
    <row r="2013" spans="1:10" x14ac:dyDescent="0.3">
      <c r="A2013" s="1"/>
      <c r="B2013" s="33"/>
      <c r="C2013" s="1"/>
      <c r="D2013" s="1"/>
      <c r="E2013" s="1"/>
      <c r="F2013" s="1"/>
      <c r="G2013" s="1"/>
      <c r="H2013" s="1"/>
      <c r="I2013" s="1"/>
      <c r="J2013" s="1"/>
    </row>
    <row r="2014" spans="1:10" x14ac:dyDescent="0.3">
      <c r="A2014" s="1"/>
      <c r="B2014" s="33"/>
      <c r="C2014" s="1"/>
      <c r="D2014" s="1"/>
      <c r="E2014" s="1"/>
      <c r="F2014" s="1"/>
      <c r="G2014" s="1"/>
      <c r="H2014" s="1"/>
      <c r="I2014" s="1"/>
      <c r="J2014" s="1"/>
    </row>
    <row r="2015" spans="1:10" x14ac:dyDescent="0.3">
      <c r="A2015" s="1"/>
      <c r="B2015" s="33"/>
      <c r="C2015" s="1"/>
      <c r="D2015" s="1"/>
      <c r="E2015" s="1"/>
      <c r="F2015" s="1"/>
      <c r="G2015" s="1"/>
      <c r="H2015" s="1"/>
      <c r="I2015" s="1"/>
      <c r="J2015" s="1"/>
    </row>
    <row r="2016" spans="1:10" x14ac:dyDescent="0.3">
      <c r="A2016" s="1"/>
      <c r="B2016" s="33"/>
      <c r="C2016" s="1"/>
      <c r="D2016" s="1"/>
      <c r="E2016" s="1"/>
      <c r="F2016" s="1"/>
      <c r="G2016" s="1"/>
      <c r="H2016" s="1"/>
      <c r="I2016" s="1"/>
      <c r="J2016" s="1"/>
    </row>
    <row r="2017" spans="1:10" x14ac:dyDescent="0.3">
      <c r="A2017" s="1"/>
      <c r="B2017" s="33"/>
      <c r="C2017" s="1"/>
      <c r="D2017" s="1"/>
      <c r="E2017" s="1"/>
      <c r="F2017" s="1"/>
      <c r="G2017" s="1"/>
      <c r="H2017" s="1"/>
      <c r="I2017" s="1"/>
      <c r="J2017" s="1"/>
    </row>
    <row r="2018" spans="1:10" x14ac:dyDescent="0.3">
      <c r="A2018" s="1"/>
      <c r="B2018" s="33"/>
      <c r="C2018" s="1"/>
      <c r="D2018" s="1"/>
      <c r="E2018" s="1"/>
      <c r="F2018" s="1"/>
      <c r="G2018" s="1"/>
      <c r="H2018" s="1"/>
      <c r="I2018" s="1"/>
      <c r="J2018" s="1"/>
    </row>
    <row r="2019" spans="1:10" x14ac:dyDescent="0.3">
      <c r="A2019" s="1"/>
      <c r="B2019" s="33"/>
      <c r="C2019" s="1"/>
      <c r="D2019" s="1"/>
      <c r="E2019" s="1"/>
      <c r="F2019" s="1"/>
      <c r="G2019" s="1"/>
      <c r="H2019" s="1"/>
      <c r="I2019" s="1"/>
      <c r="J2019" s="1"/>
    </row>
    <row r="2020" spans="1:10" x14ac:dyDescent="0.3">
      <c r="A2020" s="1"/>
      <c r="B2020" s="33"/>
      <c r="C2020" s="1"/>
      <c r="D2020" s="1"/>
      <c r="E2020" s="1"/>
      <c r="F2020" s="1"/>
      <c r="G2020" s="1"/>
      <c r="H2020" s="1"/>
      <c r="I2020" s="1"/>
      <c r="J2020" s="1"/>
    </row>
    <row r="2021" spans="1:10" x14ac:dyDescent="0.3">
      <c r="A2021" s="1"/>
      <c r="B2021" s="33"/>
      <c r="C2021" s="1"/>
      <c r="D2021" s="1"/>
      <c r="E2021" s="1"/>
      <c r="F2021" s="1"/>
      <c r="G2021" s="1"/>
      <c r="H2021" s="1"/>
      <c r="I2021" s="1"/>
      <c r="J2021" s="1"/>
    </row>
    <row r="2022" spans="1:10" x14ac:dyDescent="0.3">
      <c r="A2022" s="1"/>
      <c r="B2022" s="33"/>
      <c r="C2022" s="1"/>
      <c r="D2022" s="1"/>
      <c r="E2022" s="1"/>
      <c r="F2022" s="1"/>
      <c r="G2022" s="1"/>
      <c r="H2022" s="1"/>
      <c r="I2022" s="1"/>
      <c r="J2022" s="1"/>
    </row>
    <row r="2023" spans="1:10" x14ac:dyDescent="0.3">
      <c r="A2023" s="1"/>
      <c r="B2023" s="33"/>
      <c r="C2023" s="1"/>
      <c r="D2023" s="1"/>
      <c r="E2023" s="1"/>
      <c r="F2023" s="1"/>
      <c r="G2023" s="1"/>
      <c r="H2023" s="1"/>
      <c r="I2023" s="1"/>
      <c r="J2023" s="1"/>
    </row>
    <row r="2024" spans="1:10" x14ac:dyDescent="0.3">
      <c r="A2024" s="1"/>
      <c r="B2024" s="33"/>
      <c r="C2024" s="1"/>
      <c r="D2024" s="1"/>
      <c r="E2024" s="1"/>
      <c r="F2024" s="1"/>
      <c r="G2024" s="1"/>
      <c r="H2024" s="1"/>
      <c r="I2024" s="1"/>
      <c r="J2024" s="1"/>
    </row>
    <row r="2025" spans="1:10" x14ac:dyDescent="0.3">
      <c r="A2025" s="1"/>
      <c r="B2025" s="33"/>
      <c r="C2025" s="1"/>
      <c r="D2025" s="1"/>
      <c r="E2025" s="1"/>
      <c r="F2025" s="1"/>
      <c r="G2025" s="1"/>
      <c r="H2025" s="1"/>
      <c r="I2025" s="1"/>
      <c r="J2025" s="1"/>
    </row>
    <row r="2026" spans="1:10" x14ac:dyDescent="0.3">
      <c r="A2026" s="1"/>
      <c r="B2026" s="33"/>
      <c r="C2026" s="1"/>
      <c r="D2026" s="1"/>
      <c r="E2026" s="1"/>
      <c r="F2026" s="1"/>
      <c r="G2026" s="1"/>
      <c r="H2026" s="1"/>
      <c r="I2026" s="1"/>
      <c r="J2026" s="1"/>
    </row>
    <row r="2027" spans="1:10" x14ac:dyDescent="0.3">
      <c r="A2027" s="1"/>
      <c r="B2027" s="33"/>
      <c r="C2027" s="1"/>
      <c r="D2027" s="1"/>
      <c r="E2027" s="1"/>
      <c r="F2027" s="1"/>
      <c r="G2027" s="1"/>
      <c r="H2027" s="1"/>
      <c r="I2027" s="1"/>
      <c r="J2027" s="1"/>
    </row>
    <row r="2028" spans="1:10" x14ac:dyDescent="0.3">
      <c r="A2028" s="1"/>
      <c r="B2028" s="33"/>
      <c r="C2028" s="1"/>
      <c r="D2028" s="1"/>
      <c r="E2028" s="1"/>
      <c r="F2028" s="1"/>
      <c r="G2028" s="1"/>
      <c r="H2028" s="1"/>
      <c r="I2028" s="1"/>
      <c r="J2028" s="1"/>
    </row>
    <row r="2029" spans="1:10" x14ac:dyDescent="0.3">
      <c r="A2029" s="1"/>
      <c r="B2029" s="33"/>
      <c r="C2029" s="1"/>
      <c r="D2029" s="1"/>
      <c r="E2029" s="1"/>
      <c r="F2029" s="1"/>
      <c r="G2029" s="1"/>
      <c r="H2029" s="1"/>
      <c r="I2029" s="1"/>
      <c r="J2029" s="1"/>
    </row>
    <row r="2030" spans="1:10" x14ac:dyDescent="0.3">
      <c r="A2030" s="1"/>
      <c r="B2030" s="33"/>
      <c r="C2030" s="1"/>
      <c r="D2030" s="1"/>
      <c r="E2030" s="1"/>
      <c r="F2030" s="1"/>
      <c r="G2030" s="1"/>
      <c r="H2030" s="1"/>
      <c r="I2030" s="1"/>
      <c r="J2030" s="1"/>
    </row>
    <row r="2031" spans="1:10" x14ac:dyDescent="0.3">
      <c r="A2031" s="1"/>
      <c r="B2031" s="33"/>
      <c r="C2031" s="1"/>
      <c r="D2031" s="1"/>
      <c r="E2031" s="1"/>
      <c r="F2031" s="1"/>
      <c r="G2031" s="1"/>
      <c r="H2031" s="1"/>
      <c r="I2031" s="1"/>
      <c r="J2031" s="1"/>
    </row>
    <row r="2032" spans="1:10" x14ac:dyDescent="0.3">
      <c r="A2032" s="1"/>
      <c r="B2032" s="33"/>
      <c r="C2032" s="1"/>
      <c r="D2032" s="1"/>
      <c r="E2032" s="1"/>
      <c r="F2032" s="1"/>
      <c r="G2032" s="1"/>
      <c r="H2032" s="1"/>
      <c r="I2032" s="1"/>
      <c r="J2032" s="1"/>
    </row>
    <row r="2033" spans="1:10" x14ac:dyDescent="0.3">
      <c r="A2033" s="1"/>
      <c r="B2033" s="33"/>
      <c r="C2033" s="1"/>
      <c r="D2033" s="1"/>
      <c r="E2033" s="1"/>
      <c r="F2033" s="1"/>
      <c r="G2033" s="1"/>
      <c r="H2033" s="1"/>
      <c r="I2033" s="1"/>
      <c r="J2033" s="1"/>
    </row>
    <row r="2034" spans="1:10" x14ac:dyDescent="0.3">
      <c r="A2034" s="1"/>
      <c r="B2034" s="33"/>
      <c r="C2034" s="1"/>
      <c r="D2034" s="1"/>
      <c r="E2034" s="1"/>
      <c r="F2034" s="1"/>
      <c r="G2034" s="1"/>
      <c r="H2034" s="1"/>
      <c r="I2034" s="1"/>
      <c r="J2034" s="1"/>
    </row>
    <row r="2035" spans="1:10" x14ac:dyDescent="0.3">
      <c r="A2035" s="1"/>
      <c r="B2035" s="33"/>
      <c r="C2035" s="1"/>
      <c r="D2035" s="1"/>
      <c r="E2035" s="1"/>
      <c r="F2035" s="1"/>
      <c r="G2035" s="1"/>
      <c r="H2035" s="1"/>
      <c r="I2035" s="1"/>
      <c r="J2035" s="1"/>
    </row>
    <row r="2036" spans="1:10" x14ac:dyDescent="0.3">
      <c r="A2036" s="1"/>
      <c r="B2036" s="33"/>
      <c r="C2036" s="1"/>
      <c r="D2036" s="1"/>
      <c r="E2036" s="1"/>
      <c r="F2036" s="1"/>
      <c r="G2036" s="1"/>
      <c r="H2036" s="1"/>
      <c r="I2036" s="1"/>
      <c r="J2036" s="1"/>
    </row>
    <row r="2037" spans="1:10" x14ac:dyDescent="0.3">
      <c r="A2037" s="1"/>
      <c r="B2037" s="33"/>
      <c r="C2037" s="1"/>
      <c r="D2037" s="1"/>
      <c r="E2037" s="1"/>
      <c r="F2037" s="1"/>
      <c r="G2037" s="1"/>
      <c r="H2037" s="1"/>
      <c r="I2037" s="1"/>
      <c r="J2037" s="1"/>
    </row>
    <row r="2038" spans="1:10" x14ac:dyDescent="0.3">
      <c r="A2038" s="1"/>
      <c r="B2038" s="33"/>
      <c r="C2038" s="1"/>
      <c r="D2038" s="1"/>
      <c r="E2038" s="1"/>
      <c r="F2038" s="1"/>
      <c r="G2038" s="1"/>
      <c r="H2038" s="1"/>
      <c r="I2038" s="1"/>
      <c r="J2038" s="1"/>
    </row>
    <row r="2039" spans="1:10" x14ac:dyDescent="0.3">
      <c r="A2039" s="1"/>
      <c r="B2039" s="33"/>
      <c r="C2039" s="1"/>
      <c r="D2039" s="1"/>
      <c r="E2039" s="1"/>
      <c r="F2039" s="1"/>
      <c r="G2039" s="1"/>
      <c r="H2039" s="1"/>
      <c r="I2039" s="1"/>
      <c r="J2039" s="1"/>
    </row>
    <row r="2040" spans="1:10" x14ac:dyDescent="0.3">
      <c r="A2040" s="1"/>
      <c r="B2040" s="33"/>
      <c r="C2040" s="1"/>
      <c r="D2040" s="1"/>
      <c r="E2040" s="1"/>
      <c r="F2040" s="1"/>
      <c r="G2040" s="1"/>
      <c r="H2040" s="1"/>
      <c r="I2040" s="1"/>
      <c r="J2040" s="1"/>
    </row>
    <row r="2041" spans="1:10" x14ac:dyDescent="0.3">
      <c r="A2041" s="1"/>
      <c r="B2041" s="33"/>
      <c r="C2041" s="1"/>
      <c r="D2041" s="1"/>
      <c r="E2041" s="1"/>
      <c r="F2041" s="1"/>
      <c r="G2041" s="1"/>
      <c r="H2041" s="1"/>
      <c r="I2041" s="1"/>
      <c r="J2041" s="1"/>
    </row>
    <row r="2042" spans="1:10" x14ac:dyDescent="0.3">
      <c r="A2042" s="1"/>
      <c r="B2042" s="33"/>
      <c r="C2042" s="1"/>
      <c r="D2042" s="1"/>
      <c r="E2042" s="1"/>
      <c r="F2042" s="1"/>
      <c r="G2042" s="1"/>
      <c r="H2042" s="1"/>
      <c r="I2042" s="1"/>
      <c r="J2042" s="1"/>
    </row>
    <row r="2043" spans="1:10" x14ac:dyDescent="0.3">
      <c r="A2043" s="1"/>
      <c r="B2043" s="33"/>
      <c r="C2043" s="1"/>
      <c r="D2043" s="1"/>
      <c r="E2043" s="1"/>
      <c r="F2043" s="1"/>
      <c r="G2043" s="1"/>
      <c r="H2043" s="1"/>
      <c r="I2043" s="1"/>
      <c r="J2043" s="1"/>
    </row>
    <row r="2044" spans="1:10" x14ac:dyDescent="0.3">
      <c r="A2044" s="1"/>
      <c r="B2044" s="33"/>
      <c r="C2044" s="1"/>
      <c r="D2044" s="1"/>
      <c r="E2044" s="1"/>
      <c r="F2044" s="1"/>
      <c r="G2044" s="1"/>
      <c r="H2044" s="1"/>
      <c r="I2044" s="1"/>
      <c r="J2044" s="1"/>
    </row>
    <row r="2045" spans="1:10" x14ac:dyDescent="0.3">
      <c r="A2045" s="1"/>
      <c r="B2045" s="33"/>
      <c r="C2045" s="1"/>
      <c r="D2045" s="1"/>
      <c r="E2045" s="1"/>
      <c r="F2045" s="1"/>
      <c r="G2045" s="1"/>
      <c r="H2045" s="1"/>
      <c r="I2045" s="1"/>
      <c r="J2045" s="1"/>
    </row>
    <row r="2046" spans="1:10" x14ac:dyDescent="0.3">
      <c r="A2046" s="1"/>
      <c r="B2046" s="33"/>
      <c r="C2046" s="1"/>
      <c r="D2046" s="1"/>
      <c r="E2046" s="1"/>
      <c r="F2046" s="1"/>
      <c r="G2046" s="1"/>
      <c r="H2046" s="1"/>
      <c r="I2046" s="1"/>
      <c r="J2046" s="1"/>
    </row>
    <row r="2047" spans="1:10" x14ac:dyDescent="0.3">
      <c r="A2047" s="1"/>
      <c r="B2047" s="33"/>
      <c r="C2047" s="1"/>
      <c r="D2047" s="1"/>
      <c r="E2047" s="1"/>
      <c r="F2047" s="1"/>
      <c r="G2047" s="1"/>
      <c r="H2047" s="1"/>
      <c r="I2047" s="1"/>
      <c r="J2047" s="1"/>
    </row>
    <row r="2048" spans="1:10" x14ac:dyDescent="0.3">
      <c r="A2048" s="1"/>
      <c r="B2048" s="33"/>
      <c r="C2048" s="1"/>
      <c r="D2048" s="1"/>
      <c r="E2048" s="1"/>
      <c r="F2048" s="1"/>
      <c r="G2048" s="1"/>
      <c r="H2048" s="1"/>
      <c r="I2048" s="1"/>
      <c r="J2048" s="1"/>
    </row>
    <row r="2049" spans="1:10" x14ac:dyDescent="0.3">
      <c r="A2049" s="1"/>
      <c r="B2049" s="33"/>
      <c r="C2049" s="1"/>
      <c r="D2049" s="1"/>
      <c r="E2049" s="1"/>
      <c r="F2049" s="1"/>
      <c r="G2049" s="1"/>
      <c r="H2049" s="1"/>
      <c r="I2049" s="1"/>
      <c r="J2049" s="1"/>
    </row>
    <row r="2050" spans="1:10" x14ac:dyDescent="0.3">
      <c r="A2050" s="1"/>
      <c r="B2050" s="33"/>
      <c r="C2050" s="1"/>
      <c r="D2050" s="1"/>
      <c r="E2050" s="1"/>
      <c r="F2050" s="1"/>
      <c r="G2050" s="1"/>
      <c r="H2050" s="1"/>
      <c r="I2050" s="1"/>
      <c r="J2050" s="1"/>
    </row>
    <row r="2051" spans="1:10" x14ac:dyDescent="0.3">
      <c r="A2051" s="1"/>
      <c r="B2051" s="33"/>
      <c r="C2051" s="1"/>
      <c r="D2051" s="1"/>
      <c r="E2051" s="1"/>
      <c r="F2051" s="1"/>
      <c r="G2051" s="1"/>
      <c r="H2051" s="1"/>
      <c r="I2051" s="1"/>
      <c r="J2051" s="1"/>
    </row>
    <row r="2052" spans="1:10" x14ac:dyDescent="0.3">
      <c r="A2052" s="1"/>
      <c r="B2052" s="33"/>
      <c r="C2052" s="1"/>
      <c r="D2052" s="1"/>
      <c r="E2052" s="1"/>
      <c r="F2052" s="1"/>
      <c r="G2052" s="1"/>
      <c r="H2052" s="1"/>
      <c r="I2052" s="1"/>
      <c r="J2052" s="1"/>
    </row>
    <row r="2053" spans="1:10" x14ac:dyDescent="0.3">
      <c r="A2053" s="1"/>
      <c r="B2053" s="33"/>
      <c r="C2053" s="1"/>
      <c r="D2053" s="1"/>
      <c r="E2053" s="1"/>
      <c r="F2053" s="1"/>
      <c r="G2053" s="1"/>
      <c r="H2053" s="1"/>
      <c r="I2053" s="1"/>
      <c r="J2053" s="1"/>
    </row>
    <row r="2054" spans="1:10" x14ac:dyDescent="0.3">
      <c r="A2054" s="1"/>
      <c r="B2054" s="33"/>
      <c r="C2054" s="1"/>
      <c r="D2054" s="1"/>
      <c r="E2054" s="1"/>
      <c r="F2054" s="1"/>
      <c r="G2054" s="1"/>
      <c r="H2054" s="1"/>
      <c r="I2054" s="1"/>
      <c r="J2054" s="1"/>
    </row>
    <row r="2055" spans="1:10" x14ac:dyDescent="0.3">
      <c r="A2055" s="1"/>
      <c r="B2055" s="33"/>
      <c r="C2055" s="1"/>
      <c r="D2055" s="1"/>
      <c r="E2055" s="1"/>
      <c r="F2055" s="1"/>
      <c r="G2055" s="1"/>
      <c r="H2055" s="1"/>
      <c r="I2055" s="1"/>
      <c r="J2055" s="1"/>
    </row>
    <row r="2056" spans="1:10" x14ac:dyDescent="0.3">
      <c r="A2056" s="1"/>
      <c r="B2056" s="33"/>
      <c r="C2056" s="1"/>
      <c r="D2056" s="1"/>
      <c r="E2056" s="1"/>
      <c r="F2056" s="1"/>
      <c r="G2056" s="1"/>
      <c r="H2056" s="1"/>
      <c r="I2056" s="1"/>
      <c r="J2056" s="1"/>
    </row>
    <row r="2057" spans="1:10" x14ac:dyDescent="0.3">
      <c r="A2057" s="1"/>
      <c r="B2057" s="33"/>
      <c r="C2057" s="1"/>
      <c r="D2057" s="1"/>
      <c r="E2057" s="1"/>
      <c r="F2057" s="1"/>
      <c r="G2057" s="1"/>
      <c r="H2057" s="1"/>
      <c r="I2057" s="1"/>
      <c r="J2057" s="1"/>
    </row>
    <row r="2058" spans="1:10" x14ac:dyDescent="0.3">
      <c r="A2058" s="1"/>
      <c r="B2058" s="33"/>
      <c r="C2058" s="1"/>
      <c r="D2058" s="1"/>
      <c r="E2058" s="1"/>
      <c r="F2058" s="1"/>
      <c r="G2058" s="1"/>
      <c r="H2058" s="1"/>
      <c r="I2058" s="1"/>
      <c r="J2058" s="1"/>
    </row>
    <row r="2059" spans="1:10" x14ac:dyDescent="0.3">
      <c r="A2059" s="1"/>
      <c r="B2059" s="33"/>
      <c r="C2059" s="1"/>
      <c r="D2059" s="1"/>
      <c r="E2059" s="1"/>
      <c r="F2059" s="1"/>
      <c r="G2059" s="1"/>
      <c r="H2059" s="1"/>
      <c r="I2059" s="1"/>
      <c r="J2059" s="1"/>
    </row>
    <row r="2060" spans="1:10" x14ac:dyDescent="0.3">
      <c r="A2060" s="1"/>
      <c r="B2060" s="33"/>
      <c r="C2060" s="1"/>
      <c r="D2060" s="1"/>
      <c r="E2060" s="1"/>
      <c r="F2060" s="1"/>
      <c r="G2060" s="1"/>
      <c r="H2060" s="1"/>
      <c r="I2060" s="1"/>
      <c r="J2060" s="1"/>
    </row>
    <row r="2061" spans="1:10" x14ac:dyDescent="0.3">
      <c r="A2061" s="1"/>
      <c r="B2061" s="33"/>
      <c r="C2061" s="1"/>
      <c r="D2061" s="1"/>
      <c r="E2061" s="1"/>
      <c r="F2061" s="1"/>
      <c r="G2061" s="1"/>
      <c r="H2061" s="1"/>
      <c r="I2061" s="1"/>
      <c r="J2061" s="1"/>
    </row>
    <row r="2062" spans="1:10" x14ac:dyDescent="0.3">
      <c r="A2062" s="1"/>
      <c r="B2062" s="33"/>
      <c r="C2062" s="1"/>
      <c r="D2062" s="1"/>
      <c r="E2062" s="1"/>
      <c r="F2062" s="1"/>
      <c r="G2062" s="1"/>
      <c r="H2062" s="1"/>
      <c r="I2062" s="1"/>
      <c r="J2062" s="1"/>
    </row>
    <row r="2063" spans="1:10" x14ac:dyDescent="0.3">
      <c r="A2063" s="1"/>
      <c r="B2063" s="33"/>
      <c r="C2063" s="1"/>
      <c r="D2063" s="1"/>
      <c r="E2063" s="1"/>
      <c r="F2063" s="1"/>
      <c r="G2063" s="1"/>
      <c r="H2063" s="1"/>
      <c r="I2063" s="1"/>
      <c r="J2063" s="1"/>
    </row>
    <row r="2064" spans="1:10" x14ac:dyDescent="0.3">
      <c r="A2064" s="1"/>
      <c r="B2064" s="33"/>
      <c r="C2064" s="1"/>
      <c r="D2064" s="1"/>
      <c r="E2064" s="1"/>
      <c r="F2064" s="1"/>
      <c r="G2064" s="1"/>
      <c r="H2064" s="1"/>
      <c r="I2064" s="1"/>
      <c r="J2064" s="1"/>
    </row>
    <row r="2065" spans="1:10" x14ac:dyDescent="0.3">
      <c r="A2065" s="1"/>
      <c r="B2065" s="33"/>
      <c r="C2065" s="1"/>
      <c r="D2065" s="1"/>
      <c r="E2065" s="1"/>
      <c r="F2065" s="1"/>
      <c r="G2065" s="1"/>
      <c r="H2065" s="1"/>
      <c r="I2065" s="1"/>
      <c r="J2065" s="1"/>
    </row>
    <row r="2066" spans="1:10" x14ac:dyDescent="0.3">
      <c r="A2066" s="1"/>
      <c r="B2066" s="33"/>
      <c r="C2066" s="1"/>
      <c r="D2066" s="1"/>
      <c r="E2066" s="1"/>
      <c r="F2066" s="1"/>
      <c r="G2066" s="1"/>
      <c r="H2066" s="1"/>
      <c r="I2066" s="1"/>
      <c r="J2066" s="1"/>
    </row>
    <row r="2067" spans="1:10" x14ac:dyDescent="0.3">
      <c r="A2067" s="1"/>
      <c r="B2067" s="33"/>
      <c r="C2067" s="1"/>
      <c r="D2067" s="1"/>
      <c r="E2067" s="1"/>
      <c r="F2067" s="1"/>
      <c r="G2067" s="1"/>
      <c r="H2067" s="1"/>
      <c r="I2067" s="1"/>
      <c r="J2067" s="1"/>
    </row>
    <row r="2068" spans="1:10" x14ac:dyDescent="0.3">
      <c r="A2068" s="1"/>
      <c r="B2068" s="33"/>
      <c r="C2068" s="1"/>
      <c r="D2068" s="1"/>
      <c r="E2068" s="1"/>
      <c r="F2068" s="1"/>
      <c r="G2068" s="1"/>
      <c r="H2068" s="1"/>
      <c r="I2068" s="1"/>
      <c r="J2068" s="1"/>
    </row>
    <row r="2069" spans="1:10" x14ac:dyDescent="0.3">
      <c r="A2069" s="1"/>
      <c r="B2069" s="33"/>
      <c r="C2069" s="1"/>
      <c r="D2069" s="1"/>
      <c r="E2069" s="1"/>
      <c r="F2069" s="1"/>
      <c r="G2069" s="1"/>
      <c r="H2069" s="1"/>
      <c r="I2069" s="1"/>
      <c r="J2069" s="1"/>
    </row>
    <row r="2070" spans="1:10" x14ac:dyDescent="0.3">
      <c r="A2070" s="1"/>
      <c r="B2070" s="33"/>
      <c r="C2070" s="1"/>
      <c r="D2070" s="1"/>
      <c r="E2070" s="1"/>
      <c r="F2070" s="1"/>
      <c r="G2070" s="1"/>
      <c r="H2070" s="1"/>
      <c r="I2070" s="1"/>
      <c r="J2070" s="1"/>
    </row>
    <row r="2071" spans="1:10" x14ac:dyDescent="0.3">
      <c r="A2071" s="1"/>
      <c r="B2071" s="33"/>
      <c r="C2071" s="1"/>
      <c r="D2071" s="1"/>
      <c r="E2071" s="1"/>
      <c r="F2071" s="1"/>
      <c r="G2071" s="1"/>
      <c r="H2071" s="1"/>
      <c r="I2071" s="1"/>
      <c r="J2071" s="1"/>
    </row>
    <row r="2072" spans="1:10" x14ac:dyDescent="0.3">
      <c r="A2072" s="1"/>
      <c r="B2072" s="33"/>
      <c r="C2072" s="1"/>
      <c r="D2072" s="1"/>
      <c r="E2072" s="1"/>
      <c r="F2072" s="1"/>
      <c r="G2072" s="1"/>
      <c r="H2072" s="1"/>
      <c r="I2072" s="1"/>
      <c r="J2072" s="1"/>
    </row>
    <row r="2073" spans="1:10" x14ac:dyDescent="0.3">
      <c r="A2073" s="1"/>
      <c r="B2073" s="33"/>
      <c r="C2073" s="1"/>
      <c r="D2073" s="1"/>
      <c r="E2073" s="1"/>
      <c r="F2073" s="1"/>
      <c r="G2073" s="1"/>
      <c r="H2073" s="1"/>
      <c r="I2073" s="1"/>
      <c r="J2073" s="1"/>
    </row>
    <row r="2074" spans="1:10" x14ac:dyDescent="0.3">
      <c r="A2074" s="1"/>
      <c r="B2074" s="33"/>
      <c r="C2074" s="1"/>
      <c r="D2074" s="1"/>
      <c r="E2074" s="1"/>
      <c r="F2074" s="1"/>
      <c r="G2074" s="1"/>
      <c r="H2074" s="1"/>
      <c r="I2074" s="1"/>
      <c r="J2074" s="1"/>
    </row>
    <row r="2075" spans="1:10" x14ac:dyDescent="0.3">
      <c r="A2075" s="1"/>
      <c r="B2075" s="33"/>
      <c r="C2075" s="1"/>
      <c r="D2075" s="1"/>
      <c r="E2075" s="1"/>
      <c r="F2075" s="1"/>
      <c r="G2075" s="1"/>
      <c r="H2075" s="1"/>
      <c r="I2075" s="1"/>
      <c r="J2075" s="1"/>
    </row>
    <row r="2076" spans="1:10" x14ac:dyDescent="0.3">
      <c r="A2076" s="1"/>
      <c r="B2076" s="33"/>
      <c r="C2076" s="1"/>
      <c r="D2076" s="1"/>
      <c r="E2076" s="1"/>
      <c r="F2076" s="1"/>
      <c r="G2076" s="1"/>
      <c r="H2076" s="1"/>
      <c r="I2076" s="1"/>
      <c r="J2076" s="1"/>
    </row>
    <row r="2077" spans="1:10" x14ac:dyDescent="0.3">
      <c r="A2077" s="1"/>
      <c r="B2077" s="33"/>
      <c r="C2077" s="1"/>
      <c r="D2077" s="1"/>
      <c r="E2077" s="1"/>
      <c r="F2077" s="1"/>
      <c r="G2077" s="1"/>
      <c r="H2077" s="1"/>
      <c r="I2077" s="1"/>
      <c r="J2077" s="1"/>
    </row>
    <row r="2078" spans="1:10" x14ac:dyDescent="0.3">
      <c r="A2078" s="1"/>
      <c r="B2078" s="33"/>
      <c r="C2078" s="1"/>
      <c r="D2078" s="1"/>
      <c r="E2078" s="1"/>
      <c r="F2078" s="1"/>
      <c r="G2078" s="1"/>
      <c r="H2078" s="1"/>
      <c r="I2078" s="1"/>
      <c r="J2078" s="1"/>
    </row>
    <row r="2079" spans="1:10" x14ac:dyDescent="0.3">
      <c r="A2079" s="1"/>
      <c r="B2079" s="33"/>
      <c r="C2079" s="1"/>
      <c r="D2079" s="1"/>
      <c r="E2079" s="1"/>
      <c r="F2079" s="1"/>
      <c r="G2079" s="1"/>
      <c r="H2079" s="1"/>
      <c r="I2079" s="1"/>
      <c r="J2079" s="1"/>
    </row>
    <row r="2080" spans="1:10" x14ac:dyDescent="0.3">
      <c r="A2080" s="1"/>
      <c r="B2080" s="33"/>
      <c r="C2080" s="1"/>
      <c r="D2080" s="1"/>
      <c r="E2080" s="1"/>
      <c r="F2080" s="1"/>
      <c r="G2080" s="1"/>
      <c r="H2080" s="1"/>
      <c r="I2080" s="1"/>
      <c r="J2080" s="1"/>
    </row>
    <row r="2081" spans="1:10" x14ac:dyDescent="0.3">
      <c r="A2081" s="1"/>
      <c r="B2081" s="33"/>
      <c r="C2081" s="1"/>
      <c r="D2081" s="1"/>
      <c r="E2081" s="1"/>
      <c r="F2081" s="1"/>
      <c r="G2081" s="1"/>
      <c r="H2081" s="1"/>
      <c r="I2081" s="1"/>
      <c r="J2081" s="1"/>
    </row>
    <row r="2082" spans="1:10" x14ac:dyDescent="0.3">
      <c r="A2082" s="1"/>
      <c r="B2082" s="33"/>
      <c r="C2082" s="1"/>
      <c r="D2082" s="1"/>
      <c r="E2082" s="1"/>
      <c r="F2082" s="1"/>
      <c r="G2082" s="1"/>
      <c r="H2082" s="1"/>
      <c r="I2082" s="1"/>
      <c r="J2082" s="1"/>
    </row>
    <row r="2083" spans="1:10" x14ac:dyDescent="0.3">
      <c r="A2083" s="1"/>
      <c r="B2083" s="33"/>
      <c r="C2083" s="1"/>
      <c r="D2083" s="1"/>
      <c r="E2083" s="1"/>
      <c r="F2083" s="1"/>
      <c r="G2083" s="1"/>
      <c r="H2083" s="1"/>
      <c r="I2083" s="1"/>
      <c r="J2083" s="1"/>
    </row>
    <row r="2084" spans="1:10" x14ac:dyDescent="0.3">
      <c r="A2084" s="1"/>
      <c r="B2084" s="33"/>
      <c r="C2084" s="1"/>
      <c r="D2084" s="1"/>
      <c r="E2084" s="1"/>
      <c r="F2084" s="1"/>
      <c r="G2084" s="1"/>
      <c r="H2084" s="1"/>
      <c r="I2084" s="1"/>
      <c r="J2084" s="1"/>
    </row>
    <row r="2085" spans="1:10" x14ac:dyDescent="0.3">
      <c r="A2085" s="1"/>
      <c r="B2085" s="33"/>
      <c r="C2085" s="1"/>
      <c r="D2085" s="1"/>
      <c r="E2085" s="1"/>
      <c r="F2085" s="1"/>
      <c r="G2085" s="1"/>
      <c r="H2085" s="1"/>
      <c r="I2085" s="1"/>
      <c r="J2085" s="1"/>
    </row>
    <row r="2086" spans="1:10" x14ac:dyDescent="0.3">
      <c r="A2086" s="1"/>
      <c r="B2086" s="33"/>
      <c r="C2086" s="1"/>
      <c r="D2086" s="1"/>
      <c r="E2086" s="1"/>
      <c r="F2086" s="1"/>
      <c r="G2086" s="1"/>
      <c r="H2086" s="1"/>
      <c r="I2086" s="1"/>
      <c r="J2086" s="1"/>
    </row>
    <row r="2087" spans="1:10" x14ac:dyDescent="0.3">
      <c r="A2087" s="1"/>
      <c r="B2087" s="33"/>
      <c r="C2087" s="1"/>
      <c r="D2087" s="1"/>
      <c r="E2087" s="1"/>
      <c r="F2087" s="1"/>
      <c r="G2087" s="1"/>
      <c r="H2087" s="1"/>
      <c r="I2087" s="1"/>
      <c r="J2087" s="1"/>
    </row>
    <row r="2088" spans="1:10" x14ac:dyDescent="0.3">
      <c r="A2088" s="1"/>
      <c r="B2088" s="33"/>
      <c r="C2088" s="1"/>
      <c r="D2088" s="1"/>
      <c r="E2088" s="1"/>
      <c r="F2088" s="1"/>
      <c r="G2088" s="1"/>
      <c r="H2088" s="1"/>
      <c r="I2088" s="1"/>
      <c r="J2088" s="1"/>
    </row>
    <row r="2089" spans="1:10" x14ac:dyDescent="0.3">
      <c r="A2089" s="1"/>
      <c r="B2089" s="33"/>
      <c r="C2089" s="1"/>
      <c r="D2089" s="1"/>
      <c r="E2089" s="1"/>
      <c r="F2089" s="1"/>
      <c r="G2089" s="1"/>
      <c r="H2089" s="1"/>
      <c r="I2089" s="1"/>
      <c r="J2089" s="1"/>
    </row>
    <row r="2090" spans="1:10" x14ac:dyDescent="0.3">
      <c r="A2090" s="1"/>
      <c r="B2090" s="33"/>
      <c r="C2090" s="1"/>
      <c r="D2090" s="1"/>
      <c r="E2090" s="1"/>
      <c r="F2090" s="1"/>
      <c r="G2090" s="1"/>
      <c r="H2090" s="1"/>
      <c r="I2090" s="1"/>
      <c r="J2090" s="1"/>
    </row>
    <row r="2091" spans="1:10" x14ac:dyDescent="0.3">
      <c r="A2091" s="1"/>
      <c r="B2091" s="33"/>
      <c r="C2091" s="1"/>
      <c r="D2091" s="1"/>
      <c r="E2091" s="1"/>
      <c r="F2091" s="1"/>
      <c r="G2091" s="1"/>
      <c r="H2091" s="1"/>
      <c r="I2091" s="1"/>
      <c r="J2091" s="1"/>
    </row>
    <row r="2092" spans="1:10" x14ac:dyDescent="0.3">
      <c r="A2092" s="1"/>
      <c r="B2092" s="33"/>
      <c r="C2092" s="1"/>
      <c r="D2092" s="1"/>
      <c r="E2092" s="1"/>
      <c r="F2092" s="1"/>
      <c r="G2092" s="1"/>
      <c r="H2092" s="1"/>
      <c r="I2092" s="1"/>
      <c r="J2092" s="1"/>
    </row>
    <row r="2093" spans="1:10" x14ac:dyDescent="0.3">
      <c r="A2093" s="1"/>
      <c r="B2093" s="33"/>
      <c r="C2093" s="1"/>
      <c r="D2093" s="1"/>
      <c r="E2093" s="1"/>
      <c r="F2093" s="1"/>
      <c r="G2093" s="1"/>
      <c r="H2093" s="1"/>
      <c r="I2093" s="1"/>
      <c r="J2093" s="1"/>
    </row>
    <row r="2094" spans="1:10" x14ac:dyDescent="0.3">
      <c r="A2094" s="1"/>
      <c r="B2094" s="33"/>
      <c r="C2094" s="1"/>
      <c r="D2094" s="1"/>
      <c r="E2094" s="1"/>
      <c r="F2094" s="1"/>
      <c r="G2094" s="1"/>
      <c r="H2094" s="1"/>
      <c r="I2094" s="1"/>
      <c r="J2094" s="1"/>
    </row>
    <row r="2095" spans="1:10" x14ac:dyDescent="0.3">
      <c r="A2095" s="1"/>
      <c r="B2095" s="33"/>
      <c r="C2095" s="1"/>
      <c r="D2095" s="1"/>
      <c r="E2095" s="1"/>
      <c r="F2095" s="1"/>
      <c r="G2095" s="1"/>
      <c r="H2095" s="1"/>
      <c r="I2095" s="1"/>
      <c r="J2095" s="1"/>
    </row>
    <row r="2096" spans="1:10" x14ac:dyDescent="0.3">
      <c r="A2096" s="1"/>
      <c r="B2096" s="33"/>
      <c r="C2096" s="1"/>
      <c r="D2096" s="1"/>
      <c r="E2096" s="1"/>
      <c r="F2096" s="1"/>
      <c r="G2096" s="1"/>
      <c r="H2096" s="1"/>
      <c r="I2096" s="1"/>
      <c r="J2096" s="1"/>
    </row>
    <row r="2097" spans="1:10" x14ac:dyDescent="0.3">
      <c r="A2097" s="1"/>
      <c r="B2097" s="33"/>
      <c r="C2097" s="1"/>
      <c r="D2097" s="1"/>
      <c r="E2097" s="1"/>
      <c r="F2097" s="1"/>
      <c r="G2097" s="1"/>
      <c r="H2097" s="1"/>
      <c r="I2097" s="1"/>
      <c r="J2097" s="1"/>
    </row>
    <row r="2098" spans="1:10" x14ac:dyDescent="0.3">
      <c r="A2098" s="1"/>
      <c r="B2098" s="33"/>
      <c r="C2098" s="1"/>
      <c r="D2098" s="1"/>
      <c r="E2098" s="1"/>
      <c r="F2098" s="1"/>
      <c r="G2098" s="1"/>
      <c r="H2098" s="1"/>
      <c r="I2098" s="1"/>
      <c r="J2098" s="1"/>
    </row>
    <row r="2099" spans="1:10" x14ac:dyDescent="0.3">
      <c r="A2099" s="1"/>
      <c r="B2099" s="33"/>
      <c r="C2099" s="1"/>
      <c r="D2099" s="1"/>
      <c r="E2099" s="1"/>
      <c r="F2099" s="1"/>
      <c r="G2099" s="1"/>
      <c r="H2099" s="1"/>
      <c r="I2099" s="1"/>
      <c r="J2099" s="1"/>
    </row>
    <row r="2100" spans="1:10" x14ac:dyDescent="0.3">
      <c r="A2100" s="1"/>
      <c r="B2100" s="33"/>
      <c r="C2100" s="1"/>
      <c r="D2100" s="1"/>
      <c r="E2100" s="1"/>
      <c r="F2100" s="1"/>
      <c r="G2100" s="1"/>
      <c r="H2100" s="1"/>
      <c r="I2100" s="1"/>
      <c r="J2100" s="1"/>
    </row>
    <row r="2101" spans="1:10" x14ac:dyDescent="0.3">
      <c r="A2101" s="1"/>
      <c r="B2101" s="33"/>
      <c r="C2101" s="1"/>
      <c r="D2101" s="1"/>
      <c r="E2101" s="1"/>
      <c r="F2101" s="1"/>
      <c r="G2101" s="1"/>
      <c r="H2101" s="1"/>
      <c r="I2101" s="1"/>
      <c r="J2101" s="1"/>
    </row>
    <row r="2102" spans="1:10" x14ac:dyDescent="0.3">
      <c r="A2102" s="1"/>
      <c r="B2102" s="33"/>
      <c r="C2102" s="1"/>
      <c r="D2102" s="1"/>
      <c r="E2102" s="1"/>
      <c r="F2102" s="1"/>
      <c r="G2102" s="1"/>
      <c r="H2102" s="1"/>
      <c r="I2102" s="1"/>
      <c r="J2102" s="1"/>
    </row>
    <row r="2103" spans="1:10" x14ac:dyDescent="0.3">
      <c r="A2103" s="1"/>
      <c r="B2103" s="33"/>
      <c r="C2103" s="1"/>
      <c r="D2103" s="1"/>
      <c r="E2103" s="1"/>
      <c r="F2103" s="1"/>
      <c r="G2103" s="1"/>
      <c r="H2103" s="1"/>
      <c r="I2103" s="1"/>
      <c r="J2103" s="1"/>
    </row>
    <row r="2104" spans="1:10" x14ac:dyDescent="0.3">
      <c r="A2104" s="1"/>
      <c r="B2104" s="33"/>
      <c r="C2104" s="1"/>
      <c r="D2104" s="1"/>
      <c r="E2104" s="1"/>
      <c r="F2104" s="1"/>
      <c r="G2104" s="1"/>
      <c r="H2104" s="1"/>
      <c r="I2104" s="1"/>
      <c r="J2104" s="1"/>
    </row>
    <row r="2105" spans="1:10" x14ac:dyDescent="0.3">
      <c r="A2105" s="1"/>
      <c r="B2105" s="33"/>
      <c r="C2105" s="1"/>
      <c r="D2105" s="1"/>
      <c r="E2105" s="1"/>
      <c r="F2105" s="1"/>
      <c r="G2105" s="1"/>
      <c r="H2105" s="1"/>
      <c r="I2105" s="1"/>
      <c r="J2105" s="1"/>
    </row>
    <row r="2106" spans="1:10" x14ac:dyDescent="0.3">
      <c r="A2106" s="1"/>
      <c r="B2106" s="33"/>
      <c r="C2106" s="1"/>
      <c r="D2106" s="1"/>
      <c r="E2106" s="1"/>
      <c r="F2106" s="1"/>
      <c r="G2106" s="1"/>
      <c r="H2106" s="1"/>
      <c r="I2106" s="1"/>
      <c r="J2106" s="1"/>
    </row>
    <row r="2107" spans="1:10" x14ac:dyDescent="0.3">
      <c r="A2107" s="1"/>
      <c r="B2107" s="33"/>
      <c r="C2107" s="1"/>
      <c r="D2107" s="1"/>
      <c r="E2107" s="1"/>
      <c r="F2107" s="1"/>
      <c r="G2107" s="1"/>
      <c r="H2107" s="1"/>
      <c r="I2107" s="1"/>
      <c r="J2107" s="1"/>
    </row>
    <row r="2108" spans="1:10" x14ac:dyDescent="0.3">
      <c r="A2108" s="1"/>
      <c r="B2108" s="33"/>
      <c r="C2108" s="1"/>
      <c r="D2108" s="1"/>
      <c r="E2108" s="1"/>
      <c r="F2108" s="1"/>
      <c r="G2108" s="1"/>
      <c r="H2108" s="1"/>
      <c r="I2108" s="1"/>
      <c r="J2108" s="1"/>
    </row>
    <row r="2109" spans="1:10" x14ac:dyDescent="0.3">
      <c r="A2109" s="1"/>
      <c r="B2109" s="33"/>
      <c r="C2109" s="1"/>
      <c r="D2109" s="1"/>
      <c r="E2109" s="1"/>
      <c r="F2109" s="1"/>
      <c r="G2109" s="1"/>
      <c r="H2109" s="1"/>
      <c r="I2109" s="1"/>
      <c r="J2109" s="1"/>
    </row>
    <row r="2110" spans="1:10" x14ac:dyDescent="0.3">
      <c r="A2110" s="1"/>
      <c r="B2110" s="33"/>
      <c r="C2110" s="1"/>
      <c r="D2110" s="1"/>
      <c r="E2110" s="1"/>
      <c r="F2110" s="1"/>
      <c r="G2110" s="1"/>
      <c r="H2110" s="1"/>
      <c r="I2110" s="1"/>
      <c r="J2110" s="1"/>
    </row>
    <row r="2111" spans="1:10" x14ac:dyDescent="0.3">
      <c r="A2111" s="1"/>
      <c r="B2111" s="33"/>
      <c r="C2111" s="1"/>
      <c r="D2111" s="1"/>
      <c r="E2111" s="1"/>
      <c r="F2111" s="1"/>
      <c r="G2111" s="1"/>
      <c r="H2111" s="1"/>
      <c r="I2111" s="1"/>
      <c r="J2111" s="1"/>
    </row>
  </sheetData>
  <dataValidations count="1">
    <dataValidation type="decimal" allowBlank="1" showInputMessage="1" showErrorMessage="1" sqref="D233:F367 D598:F733" xr:uid="{00000000-0002-0000-1000-000000000000}">
      <formula1>-10</formula1>
      <formula2>200</formula2>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AV83"/>
  <sheetViews>
    <sheetView topLeftCell="G1" workbookViewId="0">
      <pane ySplit="2" topLeftCell="A3" activePane="bottomLeft" state="frozen"/>
      <selection pane="bottomLeft" activeCell="B75" sqref="B75:B83"/>
    </sheetView>
  </sheetViews>
  <sheetFormatPr defaultColWidth="9.21875" defaultRowHeight="14.4" x14ac:dyDescent="0.3"/>
  <cols>
    <col min="1" max="1" width="12.44140625" bestFit="1" customWidth="1"/>
    <col min="2" max="2" width="17.77734375" bestFit="1" customWidth="1"/>
    <col min="3" max="3" width="16.77734375" bestFit="1" customWidth="1"/>
    <col min="4" max="4" width="14" style="39" bestFit="1" customWidth="1"/>
    <col min="5" max="5" width="24.21875" style="39" bestFit="1" customWidth="1"/>
    <col min="6" max="6" width="13" style="19" bestFit="1" customWidth="1"/>
    <col min="7" max="7" width="17.77734375" style="39" bestFit="1" customWidth="1"/>
    <col min="8" max="8" width="21.77734375" bestFit="1" customWidth="1"/>
    <col min="9" max="9" width="17.77734375" bestFit="1" customWidth="1"/>
    <col min="10" max="10" width="20.77734375" bestFit="1" customWidth="1"/>
    <col min="11" max="11" width="27" bestFit="1" customWidth="1"/>
    <col min="12" max="12" width="24.77734375" bestFit="1" customWidth="1"/>
    <col min="13" max="13" width="22.44140625" bestFit="1" customWidth="1"/>
    <col min="14" max="14" width="22.77734375" bestFit="1" customWidth="1"/>
    <col min="15" max="15" width="25.5546875" bestFit="1" customWidth="1"/>
    <col min="16" max="16" width="20.5546875" bestFit="1" customWidth="1"/>
    <col min="17" max="17" width="17.21875" bestFit="1" customWidth="1"/>
    <col min="18" max="18" width="23.77734375" bestFit="1" customWidth="1"/>
    <col min="19" max="19" width="24.5546875" bestFit="1" customWidth="1"/>
    <col min="20" max="20" width="17.21875" bestFit="1" customWidth="1"/>
    <col min="21" max="21" width="23" bestFit="1" customWidth="1"/>
    <col min="22" max="22" width="24.21875" bestFit="1" customWidth="1"/>
    <col min="23" max="23" width="19.21875" bestFit="1" customWidth="1"/>
    <col min="24" max="24" width="25.21875" bestFit="1" customWidth="1"/>
    <col min="25" max="25" width="22.77734375" bestFit="1" customWidth="1"/>
    <col min="26" max="26" width="25.44140625" bestFit="1" customWidth="1"/>
    <col min="27" max="27" width="25.44140625" customWidth="1"/>
    <col min="28" max="28" width="25" bestFit="1" customWidth="1"/>
    <col min="29" max="29" width="23.21875" bestFit="1" customWidth="1"/>
    <col min="30" max="30" width="23.21875" customWidth="1"/>
    <col min="31" max="31" width="24.44140625" bestFit="1" customWidth="1"/>
    <col min="32" max="32" width="25.21875" bestFit="1" customWidth="1"/>
    <col min="33" max="33" width="25" bestFit="1" customWidth="1"/>
    <col min="34" max="34" width="19.5546875" bestFit="1" customWidth="1"/>
    <col min="35" max="35" width="19.21875" bestFit="1" customWidth="1"/>
    <col min="36" max="36" width="19.77734375" bestFit="1" customWidth="1"/>
    <col min="37" max="37" width="18.21875" bestFit="1" customWidth="1"/>
    <col min="38" max="38" width="19.77734375" bestFit="1" customWidth="1"/>
    <col min="39" max="39" width="18.44140625" bestFit="1" customWidth="1"/>
    <col min="40" max="40" width="22.44140625" bestFit="1" customWidth="1"/>
    <col min="41" max="41" width="14.21875" bestFit="1" customWidth="1"/>
    <col min="42" max="42" width="25" bestFit="1" customWidth="1"/>
    <col min="43" max="43" width="26.44140625" bestFit="1" customWidth="1"/>
    <col min="44" max="44" width="23.44140625" bestFit="1" customWidth="1"/>
    <col min="45" max="45" width="24.77734375" bestFit="1" customWidth="1"/>
    <col min="46" max="46" width="23.77734375" bestFit="1" customWidth="1"/>
    <col min="47" max="47" width="23.44140625" bestFit="1" customWidth="1"/>
    <col min="48" max="48" width="26.21875" bestFit="1" customWidth="1"/>
  </cols>
  <sheetData>
    <row r="1" spans="1:48" s="235" customFormat="1" x14ac:dyDescent="0.3">
      <c r="A1" s="231" t="s">
        <v>423</v>
      </c>
      <c r="B1" s="176" t="s">
        <v>348</v>
      </c>
      <c r="C1" s="232" t="s">
        <v>261</v>
      </c>
      <c r="D1" s="232" t="s">
        <v>262</v>
      </c>
      <c r="E1" s="232" t="s">
        <v>242</v>
      </c>
      <c r="F1" s="233" t="s">
        <v>246</v>
      </c>
      <c r="G1" s="176" t="s">
        <v>531</v>
      </c>
      <c r="H1" s="196" t="s">
        <v>755</v>
      </c>
      <c r="I1" s="196" t="s">
        <v>275</v>
      </c>
      <c r="J1" s="234" t="s">
        <v>682</v>
      </c>
      <c r="K1" s="196" t="s">
        <v>703</v>
      </c>
      <c r="L1" s="233" t="s">
        <v>249</v>
      </c>
      <c r="M1" s="232" t="s">
        <v>743</v>
      </c>
      <c r="N1" s="232" t="s">
        <v>761</v>
      </c>
      <c r="O1" s="233" t="s">
        <v>267</v>
      </c>
      <c r="P1" s="234" t="s">
        <v>674</v>
      </c>
      <c r="Q1" s="234" t="s">
        <v>677</v>
      </c>
      <c r="R1" s="232" t="s">
        <v>758</v>
      </c>
      <c r="S1" s="233" t="s">
        <v>272</v>
      </c>
      <c r="T1" s="196" t="s">
        <v>244</v>
      </c>
      <c r="U1" s="196" t="s">
        <v>268</v>
      </c>
      <c r="V1" s="196" t="s">
        <v>269</v>
      </c>
      <c r="W1" s="196" t="s">
        <v>274</v>
      </c>
      <c r="X1" s="196" t="s">
        <v>270</v>
      </c>
      <c r="Y1" s="233" t="s">
        <v>245</v>
      </c>
      <c r="Z1" s="196" t="s">
        <v>263</v>
      </c>
      <c r="AA1" s="388" t="s">
        <v>1069</v>
      </c>
      <c r="AB1" s="232" t="s">
        <v>734</v>
      </c>
      <c r="AC1" s="232" t="s">
        <v>737</v>
      </c>
      <c r="AD1" s="44" t="s">
        <v>1071</v>
      </c>
      <c r="AE1" s="232" t="s">
        <v>739</v>
      </c>
      <c r="AF1" s="233" t="s">
        <v>752</v>
      </c>
      <c r="AG1" s="196" t="s">
        <v>243</v>
      </c>
      <c r="AH1" s="196" t="s">
        <v>264</v>
      </c>
      <c r="AI1" s="196" t="s">
        <v>265</v>
      </c>
      <c r="AJ1" s="196" t="s">
        <v>266</v>
      </c>
      <c r="AK1" s="196" t="s">
        <v>770</v>
      </c>
      <c r="AL1" s="196" t="s">
        <v>771</v>
      </c>
      <c r="AM1" s="233" t="s">
        <v>772</v>
      </c>
      <c r="AN1" s="197" t="s">
        <v>811</v>
      </c>
      <c r="AO1" s="197" t="s">
        <v>808</v>
      </c>
      <c r="AP1" s="197" t="s">
        <v>787</v>
      </c>
      <c r="AQ1" s="197" t="s">
        <v>790</v>
      </c>
      <c r="AR1" s="197" t="s">
        <v>793</v>
      </c>
      <c r="AS1" s="197" t="s">
        <v>796</v>
      </c>
      <c r="AT1" s="197" t="s">
        <v>799</v>
      </c>
      <c r="AU1" s="197" t="s">
        <v>802</v>
      </c>
      <c r="AV1" s="197" t="s">
        <v>805</v>
      </c>
    </row>
    <row r="2" spans="1:48" s="243" customFormat="1" thickBot="1" x14ac:dyDescent="0.3">
      <c r="A2" s="255" t="s">
        <v>423</v>
      </c>
      <c r="B2" s="239" t="s">
        <v>347</v>
      </c>
      <c r="C2" s="239" t="s">
        <v>250</v>
      </c>
      <c r="D2" s="239" t="s">
        <v>26</v>
      </c>
      <c r="E2" s="239" t="s">
        <v>27</v>
      </c>
      <c r="F2" s="239" t="s">
        <v>762</v>
      </c>
      <c r="G2" s="239" t="s">
        <v>247</v>
      </c>
      <c r="H2" s="239" t="s">
        <v>754</v>
      </c>
      <c r="I2" s="239" t="s">
        <v>252</v>
      </c>
      <c r="J2" s="239" t="s">
        <v>681</v>
      </c>
      <c r="K2" s="239" t="s">
        <v>702</v>
      </c>
      <c r="L2" s="239" t="s">
        <v>248</v>
      </c>
      <c r="M2" s="238" t="s">
        <v>742</v>
      </c>
      <c r="N2" s="238" t="s">
        <v>760</v>
      </c>
      <c r="O2" s="239" t="s">
        <v>260</v>
      </c>
      <c r="P2" s="239" t="s">
        <v>673</v>
      </c>
      <c r="Q2" s="239" t="s">
        <v>676</v>
      </c>
      <c r="R2" s="238" t="s">
        <v>757</v>
      </c>
      <c r="S2" s="238" t="s">
        <v>271</v>
      </c>
      <c r="T2" s="239" t="s">
        <v>273</v>
      </c>
      <c r="U2" s="239" t="s">
        <v>251</v>
      </c>
      <c r="V2" s="239" t="s">
        <v>253</v>
      </c>
      <c r="W2" s="239" t="s">
        <v>254</v>
      </c>
      <c r="X2" s="240" t="s">
        <v>255</v>
      </c>
      <c r="Y2" s="241" t="s">
        <v>29</v>
      </c>
      <c r="Z2" s="238" t="s">
        <v>256</v>
      </c>
      <c r="AA2" s="389" t="s">
        <v>1070</v>
      </c>
      <c r="AB2" s="238" t="s">
        <v>733</v>
      </c>
      <c r="AC2" s="238" t="s">
        <v>736</v>
      </c>
      <c r="AD2" s="174" t="s">
        <v>1072</v>
      </c>
      <c r="AE2" s="238" t="s">
        <v>738</v>
      </c>
      <c r="AF2" s="238" t="s">
        <v>751</v>
      </c>
      <c r="AG2" s="242" t="s">
        <v>28</v>
      </c>
      <c r="AH2" s="238" t="s">
        <v>257</v>
      </c>
      <c r="AI2" s="238" t="s">
        <v>258</v>
      </c>
      <c r="AJ2" s="239" t="s">
        <v>259</v>
      </c>
      <c r="AK2" s="238" t="s">
        <v>767</v>
      </c>
      <c r="AL2" s="238" t="s">
        <v>768</v>
      </c>
      <c r="AM2" s="238" t="s">
        <v>769</v>
      </c>
      <c r="AN2" s="293" t="s">
        <v>812</v>
      </c>
      <c r="AO2" s="293" t="s">
        <v>809</v>
      </c>
      <c r="AP2" s="293" t="s">
        <v>788</v>
      </c>
      <c r="AQ2" s="293" t="s">
        <v>791</v>
      </c>
      <c r="AR2" s="293" t="s">
        <v>794</v>
      </c>
      <c r="AS2" s="293" t="s">
        <v>797</v>
      </c>
      <c r="AT2" s="293" t="s">
        <v>800</v>
      </c>
      <c r="AU2" s="293" t="s">
        <v>803</v>
      </c>
      <c r="AV2" s="293" t="s">
        <v>806</v>
      </c>
    </row>
    <row r="3" spans="1:48" s="23" customFormat="1" x14ac:dyDescent="0.3">
      <c r="A3" s="4">
        <v>1</v>
      </c>
      <c r="B3" s="3">
        <v>1</v>
      </c>
      <c r="C3" s="361">
        <v>42132</v>
      </c>
      <c r="D3" s="361">
        <v>42181</v>
      </c>
      <c r="E3" s="361">
        <v>42236</v>
      </c>
      <c r="F3" s="70"/>
      <c r="G3" s="69"/>
      <c r="H3" s="68"/>
      <c r="I3" s="68"/>
      <c r="J3" s="68"/>
      <c r="K3" s="68"/>
      <c r="L3" s="68"/>
      <c r="M3" s="68"/>
      <c r="N3" s="68"/>
      <c r="O3" s="68"/>
      <c r="P3" s="68"/>
      <c r="Q3" s="68"/>
      <c r="R3" s="68"/>
      <c r="S3" s="385">
        <v>10803.772151898731</v>
      </c>
      <c r="T3" s="387"/>
      <c r="U3" s="387"/>
      <c r="V3" s="387"/>
      <c r="X3" s="386">
        <v>0.60834641168244064</v>
      </c>
      <c r="Y3" s="387">
        <v>0.4040908195653326</v>
      </c>
      <c r="Z3" s="385">
        <v>8436.4910116320061</v>
      </c>
      <c r="AA3" s="385">
        <v>24299.609251479422</v>
      </c>
      <c r="AD3" s="385">
        <v>15932.227848101267</v>
      </c>
      <c r="AG3" s="385">
        <v>26736</v>
      </c>
      <c r="AI3" s="366">
        <v>250.31653932151897</v>
      </c>
      <c r="AJ3" s="366">
        <v>152.27916848101262</v>
      </c>
      <c r="AL3" s="366">
        <v>98.037370840506341</v>
      </c>
    </row>
    <row r="4" spans="1:48" s="23" customFormat="1" x14ac:dyDescent="0.3">
      <c r="A4" s="4">
        <v>13</v>
      </c>
      <c r="B4">
        <v>2</v>
      </c>
      <c r="C4" s="361">
        <v>42132</v>
      </c>
      <c r="D4" s="361">
        <v>42181</v>
      </c>
      <c r="E4" s="361">
        <v>42236</v>
      </c>
      <c r="F4" s="70"/>
      <c r="G4" s="69"/>
      <c r="H4" s="68"/>
      <c r="I4" s="68"/>
      <c r="J4" s="68"/>
      <c r="K4" s="68"/>
      <c r="L4" s="68"/>
      <c r="M4" s="68"/>
      <c r="N4" s="68"/>
      <c r="O4" s="68"/>
      <c r="P4" s="68"/>
      <c r="Q4" s="68"/>
      <c r="R4" s="68"/>
      <c r="S4" s="385">
        <v>10998.398321925364</v>
      </c>
      <c r="T4" s="387"/>
      <c r="U4" s="387"/>
      <c r="V4" s="387"/>
      <c r="X4" s="386">
        <v>0.4482511040344242</v>
      </c>
      <c r="Y4" s="387">
        <v>0.37315181322520147</v>
      </c>
      <c r="Z4" s="385">
        <v>8836.0790757275136</v>
      </c>
      <c r="AA4" s="385">
        <v>25350.541229759612</v>
      </c>
      <c r="AD4" s="385">
        <v>18475.928030303035</v>
      </c>
      <c r="AG4" s="385">
        <v>29474.3263522284</v>
      </c>
      <c r="AI4" s="366">
        <v>340.95564228602041</v>
      </c>
      <c r="AJ4" s="366">
        <v>152.83374308147486</v>
      </c>
      <c r="AL4" s="366">
        <v>188.12189920454551</v>
      </c>
    </row>
    <row r="5" spans="1:48" s="23" customFormat="1" x14ac:dyDescent="0.3">
      <c r="A5" s="4">
        <v>25</v>
      </c>
      <c r="B5" s="10">
        <v>3</v>
      </c>
      <c r="C5" s="361">
        <v>42132</v>
      </c>
      <c r="D5" s="361">
        <v>42181</v>
      </c>
      <c r="E5" s="361">
        <v>42236</v>
      </c>
      <c r="F5" s="70"/>
      <c r="G5" s="69"/>
      <c r="H5" s="68"/>
      <c r="I5" s="68"/>
      <c r="J5" s="68"/>
      <c r="K5" s="68"/>
      <c r="L5" s="68"/>
      <c r="M5" s="68"/>
      <c r="N5" s="68"/>
      <c r="O5" s="68"/>
      <c r="P5" s="68"/>
      <c r="Q5" s="68"/>
      <c r="R5" s="68"/>
      <c r="S5" s="385">
        <v>10696.607947958262</v>
      </c>
      <c r="T5" s="387"/>
      <c r="U5" s="387"/>
      <c r="V5" s="387"/>
      <c r="X5" s="386">
        <v>0.39760610705673871</v>
      </c>
      <c r="Y5" s="387">
        <v>0.38640000000000002</v>
      </c>
      <c r="Z5" s="385">
        <v>3270.4</v>
      </c>
      <c r="AA5" s="385">
        <v>23913.715742511155</v>
      </c>
      <c r="AD5" s="385">
        <v>22682.863636363636</v>
      </c>
      <c r="AG5" s="385">
        <v>27682.732784571072</v>
      </c>
      <c r="AI5" s="366">
        <v>376.09728939882007</v>
      </c>
      <c r="AJ5" s="366">
        <v>149.53857911245649</v>
      </c>
      <c r="AL5" s="366">
        <v>226.55871028636361</v>
      </c>
    </row>
    <row r="6" spans="1:48" x14ac:dyDescent="0.3">
      <c r="A6" s="1">
        <v>4</v>
      </c>
      <c r="B6" s="3">
        <v>1</v>
      </c>
      <c r="C6" s="361">
        <v>42132</v>
      </c>
      <c r="D6" s="361">
        <v>42188</v>
      </c>
      <c r="E6" s="361">
        <v>42240</v>
      </c>
      <c r="F6" s="52"/>
      <c r="G6" s="47"/>
      <c r="H6" s="4"/>
      <c r="I6" s="4"/>
      <c r="J6" s="4"/>
      <c r="K6" s="4"/>
      <c r="L6" s="4"/>
      <c r="M6" s="4"/>
      <c r="N6" s="4"/>
      <c r="O6" s="4"/>
      <c r="P6" s="4"/>
      <c r="Q6" s="4"/>
      <c r="R6" s="4"/>
      <c r="S6" s="385">
        <v>10980.058744993326</v>
      </c>
      <c r="T6" s="387"/>
      <c r="U6" s="387"/>
      <c r="V6" s="387"/>
      <c r="X6" s="386">
        <v>0.45122880784275293</v>
      </c>
      <c r="Y6" s="387">
        <v>0.32041406061720218</v>
      </c>
      <c r="Z6" s="385">
        <v>12784.212467724086</v>
      </c>
      <c r="AA6" s="385">
        <v>29728.2</v>
      </c>
      <c r="AD6" s="385">
        <v>23288.283673697133</v>
      </c>
      <c r="AG6" s="385">
        <v>34268.342418690459</v>
      </c>
      <c r="AI6" s="366">
        <v>363.15588424794362</v>
      </c>
      <c r="AJ6" s="366">
        <v>163.86639671028038</v>
      </c>
      <c r="AL6" s="366">
        <v>199.28948753766321</v>
      </c>
    </row>
    <row r="7" spans="1:48" x14ac:dyDescent="0.3">
      <c r="A7" s="1">
        <v>16</v>
      </c>
      <c r="B7">
        <v>2</v>
      </c>
      <c r="C7" s="361">
        <v>42132</v>
      </c>
      <c r="D7" s="361">
        <v>42188</v>
      </c>
      <c r="E7" s="361">
        <v>42240</v>
      </c>
      <c r="F7" s="52"/>
      <c r="G7" s="47"/>
      <c r="H7" s="4"/>
      <c r="I7" s="4"/>
      <c r="J7" s="4"/>
      <c r="K7" s="4"/>
      <c r="L7" s="4"/>
      <c r="M7" s="4"/>
      <c r="N7" s="4"/>
      <c r="O7" s="4"/>
      <c r="P7" s="4"/>
      <c r="Q7" s="4"/>
      <c r="R7" s="4"/>
      <c r="S7" s="385">
        <v>13436.794524020786</v>
      </c>
      <c r="T7" s="387"/>
      <c r="U7" s="387"/>
      <c r="V7" s="387"/>
      <c r="X7" s="386">
        <v>0.58096157700437512</v>
      </c>
      <c r="Y7" s="387">
        <v>0.38580356526114173</v>
      </c>
      <c r="Z7" s="385">
        <v>13661.678115799805</v>
      </c>
      <c r="AA7" s="385">
        <v>29613.230458900649</v>
      </c>
      <c r="AD7" s="385">
        <v>21391.277930223441</v>
      </c>
      <c r="AG7" s="385">
        <v>34828.072454244233</v>
      </c>
      <c r="AI7" s="366">
        <v>314.52504944364438</v>
      </c>
      <c r="AJ7" s="366">
        <v>182.7269687321587</v>
      </c>
      <c r="AL7" s="366">
        <v>131.79808071148568</v>
      </c>
    </row>
    <row r="8" spans="1:48" x14ac:dyDescent="0.3">
      <c r="A8" s="1">
        <v>28</v>
      </c>
      <c r="B8" s="10">
        <v>3</v>
      </c>
      <c r="C8" s="361">
        <v>42132</v>
      </c>
      <c r="D8" s="361">
        <v>42188</v>
      </c>
      <c r="E8" s="361">
        <v>42240</v>
      </c>
      <c r="F8" s="52"/>
      <c r="G8" s="47"/>
      <c r="H8" s="4"/>
      <c r="I8" s="4"/>
      <c r="J8" s="4"/>
      <c r="K8" s="4"/>
      <c r="L8" s="4"/>
      <c r="M8" s="4"/>
      <c r="N8" s="4"/>
      <c r="O8" s="4"/>
      <c r="P8" s="4"/>
      <c r="Q8" s="4"/>
      <c r="R8" s="4"/>
      <c r="S8" s="385">
        <v>11885.223278315309</v>
      </c>
      <c r="T8" s="387"/>
      <c r="U8" s="387"/>
      <c r="V8" s="387"/>
      <c r="X8" s="386">
        <v>0.48704484827166633</v>
      </c>
      <c r="Y8" s="387">
        <v>0.35248295771498889</v>
      </c>
      <c r="Z8" s="385">
        <v>7761.4400524848297</v>
      </c>
      <c r="AA8" s="385">
        <v>22495.068315501831</v>
      </c>
      <c r="AD8" s="385">
        <v>21833.35238095239</v>
      </c>
      <c r="AG8" s="385">
        <v>33718.575659267699</v>
      </c>
      <c r="AI8" s="366">
        <v>363.57625432647706</v>
      </c>
      <c r="AJ8" s="366">
        <v>177.07794162361978</v>
      </c>
      <c r="AL8" s="366">
        <v>186.49831270285725</v>
      </c>
    </row>
    <row r="9" spans="1:48" x14ac:dyDescent="0.3">
      <c r="A9" s="1">
        <v>7</v>
      </c>
      <c r="B9" s="3">
        <v>1</v>
      </c>
      <c r="C9" s="361">
        <v>42132</v>
      </c>
      <c r="D9" s="361">
        <v>42189</v>
      </c>
      <c r="E9" s="361">
        <v>42249</v>
      </c>
      <c r="S9" s="385">
        <v>10984.111498257837</v>
      </c>
      <c r="T9" s="387"/>
      <c r="U9" s="387"/>
      <c r="V9" s="387"/>
      <c r="X9" s="386">
        <v>0.56960259896179222</v>
      </c>
      <c r="Y9" s="387">
        <v>0.40246680782530364</v>
      </c>
      <c r="Z9" s="385">
        <v>11828.877168579267</v>
      </c>
      <c r="AA9" s="385">
        <v>22216.300000000003</v>
      </c>
      <c r="AD9" s="385">
        <v>16307.857142857145</v>
      </c>
      <c r="AG9" s="385">
        <v>27291.968641114981</v>
      </c>
      <c r="AI9" s="366">
        <v>301.15534862543552</v>
      </c>
      <c r="AJ9" s="366">
        <v>171.53886926829267</v>
      </c>
      <c r="AL9" s="366">
        <v>129.61647935714285</v>
      </c>
    </row>
    <row r="10" spans="1:48" x14ac:dyDescent="0.3">
      <c r="A10" s="1">
        <v>19</v>
      </c>
      <c r="B10">
        <v>2</v>
      </c>
      <c r="C10" s="361">
        <v>42132</v>
      </c>
      <c r="D10" s="361">
        <v>42189</v>
      </c>
      <c r="E10" s="361">
        <v>42249</v>
      </c>
      <c r="S10" s="385">
        <v>11445.579020013802</v>
      </c>
      <c r="T10" s="387"/>
      <c r="U10" s="387"/>
      <c r="V10" s="387"/>
      <c r="X10" s="386">
        <v>0.63441060901827506</v>
      </c>
      <c r="Y10" s="387">
        <v>0.44735891371474296</v>
      </c>
      <c r="Z10" s="385">
        <v>13373.445983497928</v>
      </c>
      <c r="AA10" s="385">
        <v>21239.861894613678</v>
      </c>
      <c r="AD10" s="385">
        <v>14139.200156448615</v>
      </c>
      <c r="AG10" s="385">
        <v>25584.779176462416</v>
      </c>
      <c r="AI10" s="366">
        <v>282.00323752259646</v>
      </c>
      <c r="AJ10" s="366">
        <v>178.90584566183571</v>
      </c>
      <c r="AL10" s="366">
        <v>103.09739186076072</v>
      </c>
    </row>
    <row r="11" spans="1:48" x14ac:dyDescent="0.3">
      <c r="A11" s="1">
        <v>31</v>
      </c>
      <c r="B11" s="10">
        <v>3</v>
      </c>
      <c r="C11" s="361">
        <v>42132</v>
      </c>
      <c r="D11" s="361">
        <v>42189</v>
      </c>
      <c r="E11" s="361">
        <v>42249</v>
      </c>
      <c r="S11" s="385">
        <v>12380.937646370023</v>
      </c>
      <c r="T11" s="387"/>
      <c r="U11" s="387"/>
      <c r="V11" s="387"/>
      <c r="X11" s="386">
        <v>0.55335927358526427</v>
      </c>
      <c r="Y11" s="387">
        <v>0.42415446861826134</v>
      </c>
      <c r="Z11" s="385">
        <v>8477.1778972026987</v>
      </c>
      <c r="AA11" s="385">
        <v>21184.899999999998</v>
      </c>
      <c r="AD11" s="385">
        <v>16808.752814047726</v>
      </c>
      <c r="AG11" s="385">
        <v>29189.690460417751</v>
      </c>
      <c r="AI11" s="366">
        <v>301.11117098532509</v>
      </c>
      <c r="AJ11" s="366">
        <v>166.62265884484779</v>
      </c>
      <c r="AL11" s="366">
        <v>134.48851214047727</v>
      </c>
    </row>
    <row r="12" spans="1:48" x14ac:dyDescent="0.3">
      <c r="A12" s="1">
        <v>10</v>
      </c>
      <c r="B12" s="3">
        <v>1</v>
      </c>
      <c r="C12" s="361">
        <v>42132</v>
      </c>
      <c r="D12" s="361">
        <v>42191</v>
      </c>
      <c r="E12" s="361">
        <v>42257</v>
      </c>
      <c r="S12" s="385">
        <v>9762</v>
      </c>
      <c r="T12" s="387"/>
      <c r="U12" s="387"/>
      <c r="V12" s="387"/>
      <c r="X12" s="386">
        <v>0.46182713956629057</v>
      </c>
      <c r="Y12" s="387">
        <v>0.31890299999999999</v>
      </c>
      <c r="Z12" s="385">
        <v>13876.269621421972</v>
      </c>
      <c r="AA12" s="385">
        <v>21997.350655967388</v>
      </c>
      <c r="AD12" s="385">
        <v>20849.560179317261</v>
      </c>
      <c r="AG12" s="385">
        <v>30611.560179317257</v>
      </c>
      <c r="AI12" s="366">
        <v>321.33651595132909</v>
      </c>
      <c r="AJ12" s="366">
        <v>148.40192400000001</v>
      </c>
      <c r="AL12" s="366">
        <v>172.93459195132908</v>
      </c>
    </row>
    <row r="13" spans="1:48" x14ac:dyDescent="0.3">
      <c r="A13" s="1">
        <v>22</v>
      </c>
      <c r="B13">
        <v>2</v>
      </c>
      <c r="C13" s="361">
        <v>42132</v>
      </c>
      <c r="D13" s="361">
        <v>42191</v>
      </c>
      <c r="E13" s="361">
        <v>42257</v>
      </c>
      <c r="S13" s="385">
        <v>11101.348296473399</v>
      </c>
      <c r="T13" s="387"/>
      <c r="U13" s="387"/>
      <c r="V13" s="387"/>
      <c r="X13" s="386">
        <v>0.61204547119059716</v>
      </c>
      <c r="Y13" s="387">
        <v>0.42045295993191323</v>
      </c>
      <c r="Z13" s="385">
        <v>13248.814574494634</v>
      </c>
      <c r="AA13" s="385">
        <v>25287.099524365072</v>
      </c>
      <c r="AD13" s="385">
        <v>15301.958028855159</v>
      </c>
      <c r="AG13" s="385">
        <v>26403.306325328558</v>
      </c>
      <c r="AI13" s="366">
        <v>259.55635912721857</v>
      </c>
      <c r="AJ13" s="366">
        <v>158.86029412253436</v>
      </c>
      <c r="AL13" s="366">
        <v>100.69606500468424</v>
      </c>
    </row>
    <row r="14" spans="1:48" x14ac:dyDescent="0.3">
      <c r="A14" s="1">
        <v>34</v>
      </c>
      <c r="B14" s="10">
        <v>3</v>
      </c>
      <c r="C14" s="361">
        <v>42132</v>
      </c>
      <c r="D14" s="361">
        <v>42191</v>
      </c>
      <c r="E14" s="361">
        <v>42257</v>
      </c>
      <c r="S14" s="385">
        <v>9157.7000000000007</v>
      </c>
      <c r="T14" s="387"/>
      <c r="U14" s="387"/>
      <c r="V14" s="387"/>
      <c r="X14" s="386">
        <v>0.52048311029033056</v>
      </c>
      <c r="Y14" s="387">
        <v>0.35775479828265822</v>
      </c>
      <c r="Z14" s="385">
        <v>7050.240662889174</v>
      </c>
      <c r="AA14" s="385">
        <v>19367.099999999999</v>
      </c>
      <c r="AD14" s="385">
        <v>16440</v>
      </c>
      <c r="AG14" s="385">
        <v>25597.7</v>
      </c>
      <c r="AI14" s="366">
        <v>259.09830219999998</v>
      </c>
      <c r="AJ14" s="366">
        <v>134.85629019999999</v>
      </c>
      <c r="AL14" s="366">
        <v>124.242012</v>
      </c>
    </row>
    <row r="15" spans="1:48" x14ac:dyDescent="0.3">
      <c r="A15" s="1">
        <v>2</v>
      </c>
      <c r="B15" s="3">
        <v>1</v>
      </c>
      <c r="C15" s="361">
        <v>42153</v>
      </c>
      <c r="D15" s="361">
        <v>42195</v>
      </c>
      <c r="E15" s="361">
        <v>42257</v>
      </c>
      <c r="S15" s="385">
        <v>12818.248820878316</v>
      </c>
      <c r="T15" s="387"/>
      <c r="U15" s="387"/>
      <c r="V15" s="387"/>
      <c r="X15" s="386">
        <v>0.6376043329881641</v>
      </c>
      <c r="Y15" s="387">
        <v>0.41732726967772577</v>
      </c>
      <c r="Z15" s="385">
        <v>11509.8</v>
      </c>
      <c r="AA15" s="385">
        <v>28027.741069584968</v>
      </c>
      <c r="AD15" s="385">
        <v>17896.851179121688</v>
      </c>
      <c r="AG15" s="385">
        <v>30715.100000000002</v>
      </c>
      <c r="AI15" s="366">
        <v>257.69008283867521</v>
      </c>
      <c r="AJ15" s="366">
        <v>164.30431338601826</v>
      </c>
      <c r="AL15" s="366">
        <v>93.385769452656959</v>
      </c>
    </row>
    <row r="16" spans="1:48" x14ac:dyDescent="0.3">
      <c r="A16" s="1">
        <v>14</v>
      </c>
      <c r="B16">
        <v>2</v>
      </c>
      <c r="C16" s="361">
        <v>42153</v>
      </c>
      <c r="D16" s="361">
        <v>42195</v>
      </c>
      <c r="E16" s="361">
        <v>42257</v>
      </c>
      <c r="S16" s="385">
        <v>13217.424894560401</v>
      </c>
      <c r="T16" s="387"/>
      <c r="U16" s="387"/>
      <c r="V16" s="387"/>
      <c r="X16" s="386">
        <v>0.48659910057046984</v>
      </c>
      <c r="Y16" s="387">
        <v>0.4031535052912596</v>
      </c>
      <c r="Z16" s="385">
        <v>10140.308093056679</v>
      </c>
      <c r="AA16" s="385">
        <v>23854.124983326659</v>
      </c>
      <c r="AD16" s="385">
        <v>19567.667436489603</v>
      </c>
      <c r="AG16" s="385">
        <v>32785.092331050007</v>
      </c>
      <c r="AI16" s="366">
        <v>368.95317342826422</v>
      </c>
      <c r="AJ16" s="366">
        <v>179.53228234281394</v>
      </c>
      <c r="AL16" s="366">
        <v>189.42089108545028</v>
      </c>
    </row>
    <row r="17" spans="1:38" x14ac:dyDescent="0.3">
      <c r="A17" s="1">
        <v>26</v>
      </c>
      <c r="B17" s="10">
        <v>3</v>
      </c>
      <c r="C17" s="361">
        <v>42153</v>
      </c>
      <c r="D17" s="361">
        <v>42195</v>
      </c>
      <c r="E17" s="361">
        <v>42257</v>
      </c>
      <c r="S17" s="385">
        <v>13684.051814558425</v>
      </c>
      <c r="T17" s="387"/>
      <c r="U17" s="387"/>
      <c r="V17" s="387"/>
      <c r="X17" s="386">
        <v>0.52041668055660295</v>
      </c>
      <c r="Y17" s="387">
        <v>0.429846033359779</v>
      </c>
      <c r="Z17" s="385">
        <v>8017.3753566091564</v>
      </c>
      <c r="AA17" s="385">
        <v>23957.205452775073</v>
      </c>
      <c r="AD17" s="385">
        <v>18150.723320158104</v>
      </c>
      <c r="AG17" s="385">
        <v>31834.775134716529</v>
      </c>
      <c r="AI17" s="366">
        <v>351.13560875137603</v>
      </c>
      <c r="AJ17" s="366">
        <v>182.73682793161319</v>
      </c>
      <c r="AL17" s="366">
        <v>168.39878081976286</v>
      </c>
    </row>
    <row r="18" spans="1:38" x14ac:dyDescent="0.3">
      <c r="A18" s="1">
        <v>5</v>
      </c>
      <c r="B18" s="3">
        <v>1</v>
      </c>
      <c r="C18" s="361">
        <v>42153</v>
      </c>
      <c r="D18" s="361">
        <v>42200</v>
      </c>
      <c r="E18" s="361">
        <v>42261</v>
      </c>
      <c r="S18" s="385">
        <v>13733.980582524273</v>
      </c>
      <c r="T18" s="387"/>
      <c r="U18" s="387"/>
      <c r="V18" s="387"/>
      <c r="X18" s="386">
        <v>0.52716090425424766</v>
      </c>
      <c r="Y18" s="387">
        <v>0.40363457747596149</v>
      </c>
      <c r="Z18" s="385">
        <v>12428.5</v>
      </c>
      <c r="AA18" s="385">
        <v>25443.562610229274</v>
      </c>
      <c r="AD18" s="385">
        <v>20291.797556719022</v>
      </c>
      <c r="AG18" s="385">
        <v>34025.778139243295</v>
      </c>
      <c r="AI18" s="366">
        <v>353.613701134211</v>
      </c>
      <c r="AJ18" s="366">
        <v>186.41131844660194</v>
      </c>
      <c r="AL18" s="366">
        <v>167.20238268760906</v>
      </c>
    </row>
    <row r="19" spans="1:38" x14ac:dyDescent="0.3">
      <c r="A19" s="1">
        <v>17</v>
      </c>
      <c r="B19">
        <v>2</v>
      </c>
      <c r="C19" s="361">
        <v>42153</v>
      </c>
      <c r="D19" s="361">
        <v>42200</v>
      </c>
      <c r="E19" s="361">
        <v>42261</v>
      </c>
      <c r="S19" s="385">
        <v>15138.81971961534</v>
      </c>
      <c r="T19" s="387"/>
      <c r="U19" s="387"/>
      <c r="V19" s="387"/>
      <c r="X19" s="386">
        <v>0.53659267397761579</v>
      </c>
      <c r="Y19" s="387">
        <v>0.44891587221648527</v>
      </c>
      <c r="Z19" s="385">
        <v>10741.668511957485</v>
      </c>
      <c r="AA19" s="385">
        <v>25978.198198198195</v>
      </c>
      <c r="AD19" s="385">
        <v>18584.246575342469</v>
      </c>
      <c r="AG19" s="385">
        <v>33723.066294957811</v>
      </c>
      <c r="AI19" s="366">
        <v>383.49755117475871</v>
      </c>
      <c r="AJ19" s="366">
        <v>205.78197644873131</v>
      </c>
      <c r="AL19" s="366">
        <v>177.7155747260274</v>
      </c>
    </row>
    <row r="20" spans="1:38" x14ac:dyDescent="0.3">
      <c r="A20" s="1">
        <v>29</v>
      </c>
      <c r="B20" s="10">
        <v>3</v>
      </c>
      <c r="C20" s="361">
        <v>42153</v>
      </c>
      <c r="D20" s="361">
        <v>42200</v>
      </c>
      <c r="E20" s="361">
        <v>42261</v>
      </c>
      <c r="S20" s="385">
        <v>13869.335863903358</v>
      </c>
      <c r="T20" s="387"/>
      <c r="U20" s="387"/>
      <c r="V20" s="387"/>
      <c r="X20" s="386">
        <v>0.468082820574652</v>
      </c>
      <c r="Y20" s="387">
        <v>0.36650062353075602</v>
      </c>
      <c r="Z20" s="385">
        <v>10321.054891137686</v>
      </c>
      <c r="AA20" s="385">
        <v>25151.339848675911</v>
      </c>
      <c r="AD20" s="385">
        <v>23973.262411347514</v>
      </c>
      <c r="AG20" s="385">
        <v>37842.598275250872</v>
      </c>
      <c r="AI20" s="366">
        <v>401.75438343965857</v>
      </c>
      <c r="AJ20" s="366">
        <v>188.05432497866565</v>
      </c>
      <c r="AL20" s="366">
        <v>213.70005846099289</v>
      </c>
    </row>
    <row r="21" spans="1:38" x14ac:dyDescent="0.3">
      <c r="A21" s="1">
        <v>8</v>
      </c>
      <c r="B21" s="3">
        <v>1</v>
      </c>
      <c r="C21" s="361">
        <v>42153</v>
      </c>
      <c r="D21" s="361">
        <v>42202</v>
      </c>
      <c r="E21" s="361">
        <v>42263</v>
      </c>
      <c r="S21" s="385">
        <v>16094.854788069071</v>
      </c>
      <c r="T21" s="387"/>
      <c r="U21" s="387"/>
      <c r="V21" s="387"/>
      <c r="X21" s="386">
        <v>0.61782317855771096</v>
      </c>
      <c r="Y21" s="387">
        <v>0.41391612709194564</v>
      </c>
      <c r="Z21" s="385">
        <v>14189.432800820756</v>
      </c>
      <c r="AA21" s="385">
        <v>28101.529177809782</v>
      </c>
      <c r="AD21" s="385">
        <v>22789.48369167764</v>
      </c>
      <c r="AG21" s="385">
        <v>38884.338479746715</v>
      </c>
      <c r="AI21" s="366">
        <v>347.62331642099764</v>
      </c>
      <c r="AJ21" s="366">
        <v>214.76974229199368</v>
      </c>
      <c r="AL21" s="366">
        <v>132.85357412900399</v>
      </c>
    </row>
    <row r="22" spans="1:38" x14ac:dyDescent="0.3">
      <c r="A22" s="1">
        <v>20</v>
      </c>
      <c r="B22">
        <v>2</v>
      </c>
      <c r="C22" s="361">
        <v>42153</v>
      </c>
      <c r="D22" s="361">
        <v>42202</v>
      </c>
      <c r="E22" s="361">
        <v>42263</v>
      </c>
      <c r="S22" s="385">
        <v>15983.720908987092</v>
      </c>
      <c r="T22" s="387"/>
      <c r="U22" s="387"/>
      <c r="V22" s="387"/>
      <c r="X22" s="386">
        <v>0.62027344846312527</v>
      </c>
      <c r="Y22" s="387">
        <v>0.46537419796862889</v>
      </c>
      <c r="Z22" s="385">
        <v>10622.416642364147</v>
      </c>
      <c r="AA22" s="385">
        <v>24724.1</v>
      </c>
      <c r="AD22" s="385">
        <v>18362.23333333333</v>
      </c>
      <c r="AG22" s="385">
        <v>34345.954242320426</v>
      </c>
      <c r="AI22" s="366">
        <v>304.43295499210683</v>
      </c>
      <c r="AJ22" s="366">
        <v>188.83167881877353</v>
      </c>
      <c r="AL22" s="366">
        <v>115.6012761733333</v>
      </c>
    </row>
    <row r="23" spans="1:38" x14ac:dyDescent="0.3">
      <c r="A23" s="1">
        <v>32</v>
      </c>
      <c r="B23" s="10">
        <v>3</v>
      </c>
      <c r="C23" s="361">
        <v>42153</v>
      </c>
      <c r="D23" s="361">
        <v>42202</v>
      </c>
      <c r="E23" s="361">
        <v>42263</v>
      </c>
      <c r="S23" s="385">
        <v>15641.064959825682</v>
      </c>
      <c r="T23" s="387"/>
      <c r="U23" s="387"/>
      <c r="V23" s="387"/>
      <c r="X23" s="386">
        <v>0.5645426133804079</v>
      </c>
      <c r="Y23" s="387">
        <v>0.4658148214867</v>
      </c>
      <c r="Z23" s="385">
        <v>9162.4425560842974</v>
      </c>
      <c r="AA23" s="385">
        <v>27056.476683937821</v>
      </c>
      <c r="AD23" s="385">
        <v>17936.795250601885</v>
      </c>
      <c r="AG23" s="385">
        <v>33577.860210427563</v>
      </c>
      <c r="AI23" s="366">
        <v>343.55104628948345</v>
      </c>
      <c r="AJ23" s="366">
        <v>193.94920550183846</v>
      </c>
      <c r="AL23" s="366">
        <v>149.60184078764502</v>
      </c>
    </row>
    <row r="24" spans="1:38" x14ac:dyDescent="0.3">
      <c r="A24" s="1">
        <v>11</v>
      </c>
      <c r="B24" s="3">
        <v>1</v>
      </c>
      <c r="C24" s="361">
        <v>42153</v>
      </c>
      <c r="D24" s="361">
        <v>42203</v>
      </c>
      <c r="E24" s="361">
        <v>42267</v>
      </c>
      <c r="S24" s="385">
        <v>15124.12278289564</v>
      </c>
      <c r="T24" s="387"/>
      <c r="U24" s="387"/>
      <c r="V24" s="387"/>
      <c r="X24" s="386">
        <v>0.73307572749846073</v>
      </c>
      <c r="Y24" s="387">
        <v>0.61185934238582917</v>
      </c>
      <c r="Z24" s="385">
        <v>11621.400000000001</v>
      </c>
      <c r="AA24" s="385">
        <v>24290.572005974871</v>
      </c>
      <c r="AD24" s="385">
        <v>9594.1772171043594</v>
      </c>
      <c r="AG24" s="385">
        <v>24718.3</v>
      </c>
      <c r="AI24" s="366">
        <v>290.58835452648702</v>
      </c>
      <c r="AJ24" s="366">
        <v>213.0232693970851</v>
      </c>
      <c r="AL24" s="366">
        <v>77.565085129401893</v>
      </c>
    </row>
    <row r="25" spans="1:38" x14ac:dyDescent="0.3">
      <c r="A25" s="1">
        <v>23</v>
      </c>
      <c r="B25">
        <v>2</v>
      </c>
      <c r="C25" s="361">
        <v>42153</v>
      </c>
      <c r="D25" s="361">
        <v>42203</v>
      </c>
      <c r="E25" s="361">
        <v>42267</v>
      </c>
      <c r="S25" s="385">
        <v>15773.532288812103</v>
      </c>
      <c r="T25" s="387"/>
      <c r="U25" s="387"/>
      <c r="V25" s="387"/>
      <c r="X25" s="386">
        <v>0.67469681067882403</v>
      </c>
      <c r="Y25" s="387">
        <v>0.51511257266182975</v>
      </c>
      <c r="Z25" s="385">
        <v>11633.234824552466</v>
      </c>
      <c r="AA25" s="385">
        <v>27732.011892963328</v>
      </c>
      <c r="AD25" s="385">
        <v>14847.992259313014</v>
      </c>
      <c r="AG25" s="385">
        <v>30621.524548125119</v>
      </c>
      <c r="AI25" s="366">
        <v>319.21272853617194</v>
      </c>
      <c r="AJ25" s="366">
        <v>215.37180987144043</v>
      </c>
      <c r="AL25" s="366">
        <v>103.8409186647315</v>
      </c>
    </row>
    <row r="26" spans="1:38" x14ac:dyDescent="0.3">
      <c r="A26" s="1">
        <v>35</v>
      </c>
      <c r="B26" s="10">
        <v>3</v>
      </c>
      <c r="C26" s="361">
        <v>42153</v>
      </c>
      <c r="D26" s="361">
        <v>42203</v>
      </c>
      <c r="E26" s="361">
        <v>42267</v>
      </c>
      <c r="S26" s="385">
        <v>13478.900000000001</v>
      </c>
      <c r="T26" s="387"/>
      <c r="U26" s="387"/>
      <c r="V26" s="387"/>
      <c r="X26" s="386">
        <v>0.56301604894630619</v>
      </c>
      <c r="Y26" s="387">
        <v>0.44601695532186658</v>
      </c>
      <c r="Z26" s="385">
        <v>9413.1258541433708</v>
      </c>
      <c r="AA26" s="385">
        <v>24503.651596585529</v>
      </c>
      <c r="AD26" s="385">
        <v>16741.699999999997</v>
      </c>
      <c r="AG26" s="385">
        <v>30220.6</v>
      </c>
      <c r="AI26" s="366">
        <v>331.04958472999999</v>
      </c>
      <c r="AJ26" s="366">
        <v>186.38622920000003</v>
      </c>
      <c r="AL26" s="366">
        <v>144.66335552999999</v>
      </c>
    </row>
    <row r="27" spans="1:38" x14ac:dyDescent="0.3">
      <c r="A27" s="1">
        <v>3</v>
      </c>
      <c r="B27" s="3">
        <v>1</v>
      </c>
      <c r="C27" s="361">
        <v>42185</v>
      </c>
      <c r="D27" s="361">
        <v>42226</v>
      </c>
      <c r="E27" s="361">
        <v>42286</v>
      </c>
      <c r="S27" s="385">
        <v>9572.1</v>
      </c>
      <c r="T27" s="387"/>
      <c r="U27" s="387"/>
      <c r="V27" s="387"/>
      <c r="X27" s="386">
        <v>0.64567016230826979</v>
      </c>
      <c r="Y27" s="387">
        <v>0.4491581891212133</v>
      </c>
      <c r="Z27" s="385">
        <v>9216.6477323956351</v>
      </c>
      <c r="AA27" s="385">
        <v>22864.096360910451</v>
      </c>
      <c r="AD27" s="385">
        <v>11739.099999999999</v>
      </c>
      <c r="AG27" s="385">
        <v>21311.199999999997</v>
      </c>
      <c r="AI27" s="366">
        <v>193.51153048999998</v>
      </c>
      <c r="AJ27" s="366">
        <v>124.94462129999999</v>
      </c>
      <c r="AL27" s="366">
        <v>68.56690918999999</v>
      </c>
    </row>
    <row r="28" spans="1:38" x14ac:dyDescent="0.3">
      <c r="A28" s="1">
        <v>15</v>
      </c>
      <c r="B28">
        <v>2</v>
      </c>
      <c r="C28" s="361">
        <v>42185</v>
      </c>
      <c r="D28" s="361">
        <v>42226</v>
      </c>
      <c r="E28" s="361">
        <v>42286</v>
      </c>
      <c r="S28" s="385">
        <v>10265.715523338047</v>
      </c>
      <c r="T28" s="387"/>
      <c r="U28" s="387"/>
      <c r="V28" s="387"/>
      <c r="X28" s="386">
        <v>0.50739238320230817</v>
      </c>
      <c r="Y28" s="387">
        <v>0.37841640568536772</v>
      </c>
      <c r="Z28" s="385">
        <v>9861.7747466574183</v>
      </c>
      <c r="AA28" s="385">
        <v>21809.455171180838</v>
      </c>
      <c r="AD28" s="385">
        <v>16862.377680616279</v>
      </c>
      <c r="AG28" s="385">
        <v>27128.093203954326</v>
      </c>
      <c r="AI28" s="366">
        <v>283.17128758976935</v>
      </c>
      <c r="AJ28" s="366">
        <v>143.67895446463928</v>
      </c>
      <c r="AL28" s="366">
        <v>139.4923331251301</v>
      </c>
    </row>
    <row r="29" spans="1:38" x14ac:dyDescent="0.3">
      <c r="A29" s="1">
        <v>27</v>
      </c>
      <c r="B29" s="10">
        <v>3</v>
      </c>
      <c r="C29" s="361">
        <v>42185</v>
      </c>
      <c r="D29" s="361">
        <v>42226</v>
      </c>
      <c r="E29" s="361">
        <v>42286</v>
      </c>
      <c r="S29" s="385">
        <v>9868.7479338842968</v>
      </c>
      <c r="T29" s="387"/>
      <c r="U29" s="387"/>
      <c r="V29" s="387"/>
      <c r="X29" s="386">
        <v>0.53794774997744843</v>
      </c>
      <c r="Y29" s="387">
        <v>0.37564464693499</v>
      </c>
      <c r="Z29" s="385">
        <v>10614.08473479948</v>
      </c>
      <c r="AA29" s="385">
        <v>21843.868980963049</v>
      </c>
      <c r="AD29" s="385">
        <v>16402.750979801025</v>
      </c>
      <c r="AG29" s="385">
        <v>26271.498913685322</v>
      </c>
      <c r="AI29" s="366">
        <v>263.21663277020457</v>
      </c>
      <c r="AJ29" s="366">
        <v>141.59679535537188</v>
      </c>
      <c r="AL29" s="366">
        <v>121.61983741483269</v>
      </c>
    </row>
    <row r="30" spans="1:38" x14ac:dyDescent="0.3">
      <c r="A30" s="1">
        <v>6</v>
      </c>
      <c r="B30" s="3">
        <v>1</v>
      </c>
      <c r="C30" s="361">
        <v>42185</v>
      </c>
      <c r="D30" s="361">
        <v>42227</v>
      </c>
      <c r="E30" s="361">
        <v>42289</v>
      </c>
      <c r="S30" s="385">
        <v>9519.6953574625913</v>
      </c>
      <c r="T30" s="387"/>
      <c r="U30" s="387"/>
      <c r="V30" s="387"/>
      <c r="X30" s="386">
        <v>0.56309045755546905</v>
      </c>
      <c r="Y30" s="387">
        <v>0.33673197427254936</v>
      </c>
      <c r="Z30" s="385">
        <v>9754</v>
      </c>
      <c r="AA30" s="385">
        <v>23421.336040609138</v>
      </c>
      <c r="AD30" s="385">
        <v>18751.143424711958</v>
      </c>
      <c r="AG30" s="385">
        <v>28270.838782174549</v>
      </c>
      <c r="AI30" s="366">
        <v>228.58814103695252</v>
      </c>
      <c r="AJ30" s="366">
        <v>128.7158009282517</v>
      </c>
      <c r="AL30" s="366">
        <v>99.872340108700826</v>
      </c>
    </row>
    <row r="31" spans="1:38" x14ac:dyDescent="0.3">
      <c r="A31" s="1">
        <v>18</v>
      </c>
      <c r="B31">
        <v>2</v>
      </c>
      <c r="C31" s="361">
        <v>42185</v>
      </c>
      <c r="D31" s="361">
        <v>42227</v>
      </c>
      <c r="E31" s="361">
        <v>42289</v>
      </c>
      <c r="S31" s="385">
        <v>9859.4941789958793</v>
      </c>
      <c r="T31" s="387"/>
      <c r="U31" s="387"/>
      <c r="V31" s="387"/>
      <c r="X31" s="386">
        <v>0.48890173695159977</v>
      </c>
      <c r="Y31" s="387">
        <v>0.3289587013574457</v>
      </c>
      <c r="Z31" s="385">
        <v>9625.4311862020422</v>
      </c>
      <c r="AA31" s="385">
        <v>22504.273416683747</v>
      </c>
      <c r="AD31" s="385">
        <v>20112.335531878918</v>
      </c>
      <c r="AG31" s="385">
        <v>29971.829710874794</v>
      </c>
      <c r="AI31" s="366">
        <v>271.03933520862699</v>
      </c>
      <c r="AJ31" s="366">
        <v>132.51160176570463</v>
      </c>
      <c r="AL31" s="366">
        <v>138.5277334429224</v>
      </c>
    </row>
    <row r="32" spans="1:38" x14ac:dyDescent="0.3">
      <c r="A32" s="1">
        <v>30</v>
      </c>
      <c r="B32" s="10">
        <v>3</v>
      </c>
      <c r="C32" s="361">
        <v>42185</v>
      </c>
      <c r="D32" s="361">
        <v>42227</v>
      </c>
      <c r="E32" s="361">
        <v>42289</v>
      </c>
      <c r="S32" s="385">
        <v>9645.3409656545537</v>
      </c>
      <c r="T32" s="387"/>
      <c r="U32" s="387"/>
      <c r="V32" s="387"/>
      <c r="X32" s="386">
        <v>0.49840631893156723</v>
      </c>
      <c r="Y32" s="387">
        <v>0.38524304733266868</v>
      </c>
      <c r="Z32" s="385">
        <v>10673.084040092519</v>
      </c>
      <c r="AA32" s="385">
        <v>21089.969771915363</v>
      </c>
      <c r="AD32" s="385">
        <v>15391.687041564792</v>
      </c>
      <c r="AG32" s="385">
        <v>25037.028007219345</v>
      </c>
      <c r="AI32" s="366">
        <v>262.70835387770921</v>
      </c>
      <c r="AJ32" s="366">
        <v>130.93550360876057</v>
      </c>
      <c r="AL32" s="366">
        <v>131.77285026894864</v>
      </c>
    </row>
    <row r="33" spans="1:38" x14ac:dyDescent="0.3">
      <c r="A33" s="1">
        <v>9</v>
      </c>
      <c r="B33" s="3">
        <v>1</v>
      </c>
      <c r="C33" s="361">
        <v>42185</v>
      </c>
      <c r="D33" s="361">
        <v>42229</v>
      </c>
      <c r="E33" s="361">
        <v>42296</v>
      </c>
      <c r="S33" s="385">
        <v>9768.8310668722843</v>
      </c>
      <c r="T33" s="387"/>
      <c r="U33" s="387"/>
      <c r="V33" s="387"/>
      <c r="X33" s="386">
        <v>0.50729244150998964</v>
      </c>
      <c r="Y33" s="387">
        <v>0.3668360477393125</v>
      </c>
      <c r="Z33" s="385">
        <v>8089.005121434001</v>
      </c>
      <c r="AA33" s="385">
        <v>22201.885770302342</v>
      </c>
      <c r="AD33" s="385">
        <v>16861.133810010215</v>
      </c>
      <c r="AG33" s="385">
        <v>26629.964876882499</v>
      </c>
      <c r="AI33" s="366">
        <v>258.11819949573913</v>
      </c>
      <c r="AJ33" s="366">
        <v>130.94141162035609</v>
      </c>
      <c r="AL33" s="366">
        <v>127.17678787538304</v>
      </c>
    </row>
    <row r="34" spans="1:38" x14ac:dyDescent="0.3">
      <c r="A34" s="1">
        <v>12</v>
      </c>
      <c r="B34">
        <v>2</v>
      </c>
      <c r="C34" s="361">
        <v>42185</v>
      </c>
      <c r="D34" s="361">
        <v>42229</v>
      </c>
      <c r="E34" s="361">
        <v>42296</v>
      </c>
      <c r="S34" s="385">
        <v>11147.657259634096</v>
      </c>
      <c r="T34" s="387"/>
      <c r="U34" s="387"/>
      <c r="V34" s="387"/>
      <c r="X34" s="386">
        <v>0.4813404560671965</v>
      </c>
      <c r="Y34" s="387">
        <v>0.33173506183237833</v>
      </c>
      <c r="Z34" s="385">
        <v>9138.4045157780183</v>
      </c>
      <c r="AA34" s="385">
        <v>21919.799933311107</v>
      </c>
      <c r="AD34" s="385">
        <v>22456.43993183754</v>
      </c>
      <c r="AG34" s="385">
        <v>33604.097191471636</v>
      </c>
      <c r="AI34" s="366">
        <v>288.73085838531006</v>
      </c>
      <c r="AJ34" s="366">
        <v>138.97784305585827</v>
      </c>
      <c r="AL34" s="366">
        <v>149.75301532945181</v>
      </c>
    </row>
    <row r="35" spans="1:38" x14ac:dyDescent="0.3">
      <c r="A35" s="1">
        <v>21</v>
      </c>
      <c r="B35" s="10">
        <v>3</v>
      </c>
      <c r="C35" s="361">
        <v>42185</v>
      </c>
      <c r="D35" s="361">
        <v>42229</v>
      </c>
      <c r="E35" s="361">
        <v>42296</v>
      </c>
      <c r="S35" s="385">
        <v>10989.168978053051</v>
      </c>
      <c r="T35" s="387"/>
      <c r="U35" s="387"/>
      <c r="V35" s="387"/>
      <c r="X35" s="386">
        <v>0.53066949370612615</v>
      </c>
      <c r="Y35" s="387">
        <v>0.38298622257009951</v>
      </c>
      <c r="Z35" s="385">
        <v>9160.2571235879277</v>
      </c>
      <c r="AA35" s="385">
        <v>21265</v>
      </c>
      <c r="AD35" s="385">
        <v>17704.210392902412</v>
      </c>
      <c r="AG35" s="385">
        <v>28693.379370955463</v>
      </c>
      <c r="AI35" s="366">
        <v>272.53960258783684</v>
      </c>
      <c r="AJ35" s="366">
        <v>144.62845292015621</v>
      </c>
      <c r="AL35" s="366">
        <v>127.91114966768063</v>
      </c>
    </row>
    <row r="36" spans="1:38" x14ac:dyDescent="0.3">
      <c r="A36" s="1">
        <v>24</v>
      </c>
      <c r="B36" s="3">
        <v>1</v>
      </c>
      <c r="C36" s="361">
        <v>42185</v>
      </c>
      <c r="D36" s="361">
        <v>42230</v>
      </c>
      <c r="E36" s="361">
        <v>42303</v>
      </c>
      <c r="S36" s="385">
        <v>9215.798253838042</v>
      </c>
      <c r="T36" s="387"/>
      <c r="U36" s="387"/>
      <c r="V36" s="387"/>
      <c r="X36" s="386">
        <v>0.5318776582529422</v>
      </c>
      <c r="Y36" s="387">
        <v>0.39818390826427913</v>
      </c>
      <c r="Z36" s="385">
        <v>9988.6524822695028</v>
      </c>
      <c r="AA36" s="385">
        <v>18744.397717032145</v>
      </c>
      <c r="AD36" s="385">
        <v>13928.779069767443</v>
      </c>
      <c r="AG36" s="385">
        <v>23144.577323605485</v>
      </c>
      <c r="AI36" s="366">
        <v>235.21285272027001</v>
      </c>
      <c r="AJ36" s="366">
        <v>125.10446129585141</v>
      </c>
      <c r="AL36" s="366">
        <v>110.10839142441861</v>
      </c>
    </row>
    <row r="37" spans="1:38" x14ac:dyDescent="0.3">
      <c r="A37" s="1">
        <v>33</v>
      </c>
      <c r="B37">
        <v>2</v>
      </c>
      <c r="C37" s="361">
        <v>42185</v>
      </c>
      <c r="D37" s="361">
        <v>42230</v>
      </c>
      <c r="E37" s="361">
        <v>42303</v>
      </c>
      <c r="S37" s="385">
        <v>8475.8943014705892</v>
      </c>
      <c r="T37" s="387"/>
      <c r="U37" s="387"/>
      <c r="V37" s="387"/>
      <c r="X37" s="386">
        <v>0.4055607306690725</v>
      </c>
      <c r="Y37" s="387">
        <v>0.28571191207142471</v>
      </c>
      <c r="Z37" s="385">
        <v>9278.458112997494</v>
      </c>
      <c r="AA37" s="385">
        <v>17709.490740740737</v>
      </c>
      <c r="AD37" s="385">
        <v>21189.982210362465</v>
      </c>
      <c r="AG37" s="385">
        <v>29665.876511833052</v>
      </c>
      <c r="AI37" s="366">
        <v>280.32095237147337</v>
      </c>
      <c r="AJ37" s="366">
        <v>113.68717026562501</v>
      </c>
      <c r="AL37" s="366">
        <v>166.63378210584833</v>
      </c>
    </row>
    <row r="38" spans="1:38" x14ac:dyDescent="0.3">
      <c r="A38" s="1">
        <v>36</v>
      </c>
      <c r="B38" s="10">
        <v>3</v>
      </c>
      <c r="C38" s="361">
        <v>42185</v>
      </c>
      <c r="D38" s="361">
        <v>42230</v>
      </c>
      <c r="E38" s="361">
        <v>42303</v>
      </c>
      <c r="S38" s="385">
        <v>8121.7</v>
      </c>
      <c r="T38" s="387"/>
      <c r="U38" s="387"/>
      <c r="V38" s="387"/>
      <c r="X38" s="386">
        <v>0.57728863797879459</v>
      </c>
      <c r="Y38" s="387">
        <v>0.37590954864671333</v>
      </c>
      <c r="Z38" s="385">
        <v>8904.3935487132821</v>
      </c>
      <c r="AA38" s="385">
        <v>18205.170540951553</v>
      </c>
      <c r="AD38" s="385">
        <v>13483.763413308825</v>
      </c>
      <c r="AG38" s="385">
        <v>21605.463413308826</v>
      </c>
      <c r="AI38" s="366">
        <v>201.73107287844766</v>
      </c>
      <c r="AJ38" s="366">
        <v>116.4570563</v>
      </c>
      <c r="AL38" s="366">
        <v>85.274016578447657</v>
      </c>
    </row>
    <row r="39" spans="1:38" x14ac:dyDescent="0.3">
      <c r="A39" s="1">
        <v>37</v>
      </c>
      <c r="B39" s="3">
        <v>1</v>
      </c>
      <c r="C39" s="359">
        <v>42498</v>
      </c>
      <c r="D39" s="384" t="e">
        <f>"27/04/2016"+60</f>
        <v>#VALUE!</v>
      </c>
      <c r="E39" s="384" t="e">
        <f>"27/04/2016"+106</f>
        <v>#VALUE!</v>
      </c>
      <c r="S39" s="366">
        <v>17.654130820668691</v>
      </c>
      <c r="T39" s="366">
        <v>535.29411764705878</v>
      </c>
      <c r="U39" s="366">
        <v>5735.2941176470576</v>
      </c>
      <c r="V39" s="366">
        <v>297.25338491295935</v>
      </c>
      <c r="X39" s="365">
        <v>0.63725512641040349</v>
      </c>
      <c r="Y39" s="365">
        <v>0.49269809136468296</v>
      </c>
      <c r="Z39" s="366">
        <v>13.271115518096181</v>
      </c>
      <c r="AA39" s="366">
        <v>32.44693441246087</v>
      </c>
      <c r="AD39" s="366">
        <v>18.177408067111454</v>
      </c>
      <c r="AG39" s="366">
        <v>35.831538887780141</v>
      </c>
      <c r="AI39" s="366">
        <v>372.63837327827548</v>
      </c>
      <c r="AJ39" s="366">
        <v>237.46571366881454</v>
      </c>
      <c r="AL39" s="366">
        <v>135.17265960946091</v>
      </c>
    </row>
    <row r="40" spans="1:38" x14ac:dyDescent="0.3">
      <c r="A40" s="1">
        <v>52</v>
      </c>
      <c r="B40">
        <v>2</v>
      </c>
      <c r="C40" s="359">
        <v>42498</v>
      </c>
      <c r="D40" s="384" t="e">
        <f>"27/04/2016"+60</f>
        <v>#VALUE!</v>
      </c>
      <c r="E40" s="384" t="e">
        <f t="shared" ref="E40:E41" si="0">"27/04/2016"+106</f>
        <v>#VALUE!</v>
      </c>
      <c r="S40" s="366">
        <v>14.610434610434606</v>
      </c>
      <c r="T40" s="366">
        <v>434.79467515287183</v>
      </c>
      <c r="U40" s="366">
        <v>4813.7981891925092</v>
      </c>
      <c r="V40" s="366">
        <v>303.51157311157311</v>
      </c>
      <c r="X40" s="365">
        <v>0.63998057606334902</v>
      </c>
      <c r="Y40" s="365">
        <v>0.5050631134093706</v>
      </c>
      <c r="Z40" s="366">
        <v>14.005897879099313</v>
      </c>
      <c r="AA40" s="366">
        <v>32.001564328156192</v>
      </c>
      <c r="AD40" s="366">
        <v>14.317503745246416</v>
      </c>
      <c r="AG40" s="366">
        <v>28.927938355681022</v>
      </c>
      <c r="AI40" s="366">
        <v>291.09891563210635</v>
      </c>
      <c r="AJ40" s="366">
        <v>186.29765171765166</v>
      </c>
      <c r="AL40" s="366">
        <v>104.80126391445472</v>
      </c>
    </row>
    <row r="41" spans="1:38" x14ac:dyDescent="0.3">
      <c r="A41" s="1">
        <v>67</v>
      </c>
      <c r="B41" s="10">
        <v>3</v>
      </c>
      <c r="C41" s="359">
        <v>42498</v>
      </c>
      <c r="D41" s="384" t="e">
        <f t="shared" ref="D41" si="1">"27/04/2016"+60</f>
        <v>#VALUE!</v>
      </c>
      <c r="E41" s="384" t="e">
        <f t="shared" si="0"/>
        <v>#VALUE!</v>
      </c>
      <c r="S41" s="366">
        <v>14.171022067363532</v>
      </c>
      <c r="T41" s="366">
        <v>468.60549610252338</v>
      </c>
      <c r="U41" s="366">
        <v>4819.9422456259554</v>
      </c>
      <c r="V41" s="366">
        <v>294.00813008130086</v>
      </c>
      <c r="X41" s="365">
        <v>0.65410388893680904</v>
      </c>
      <c r="Y41" s="365">
        <v>0.48472604904974997</v>
      </c>
      <c r="Z41" s="366">
        <v>12.9147493040568</v>
      </c>
      <c r="AA41" s="366">
        <v>30.923560001865585</v>
      </c>
      <c r="AD41" s="366">
        <v>15.064093510072839</v>
      </c>
      <c r="AG41" s="366">
        <v>29.235115577436371</v>
      </c>
      <c r="AI41" s="366">
        <v>281.33893664185337</v>
      </c>
      <c r="AJ41" s="366">
        <v>184.02489256678282</v>
      </c>
      <c r="AL41" s="366">
        <v>97.314044075070541</v>
      </c>
    </row>
    <row r="42" spans="1:38" x14ac:dyDescent="0.3">
      <c r="A42" s="1">
        <v>38</v>
      </c>
      <c r="B42" s="3">
        <v>1</v>
      </c>
      <c r="C42" s="359">
        <v>42498</v>
      </c>
      <c r="D42" s="384" t="e">
        <f>"27/04/2016"+64</f>
        <v>#VALUE!</v>
      </c>
      <c r="E42" s="384" t="e">
        <f>"27/04/2016"+117</f>
        <v>#VALUE!</v>
      </c>
      <c r="S42" s="366">
        <v>18.098625482142861</v>
      </c>
      <c r="T42" s="366">
        <v>552.6095880651734</v>
      </c>
      <c r="U42" s="366">
        <v>5091.9026328862401</v>
      </c>
      <c r="V42" s="366">
        <v>335.60484374999999</v>
      </c>
      <c r="X42" s="365">
        <v>0.66633945275331719</v>
      </c>
      <c r="Y42" s="365">
        <v>0.46192510088813404</v>
      </c>
      <c r="Z42" s="366">
        <v>14.966486059681985</v>
      </c>
      <c r="AA42" s="366">
        <v>30.026660627177698</v>
      </c>
      <c r="AD42" s="366">
        <v>21.082240522637999</v>
      </c>
      <c r="AG42" s="366">
        <v>39.18086600478086</v>
      </c>
      <c r="AI42" s="366">
        <v>360.07695030717736</v>
      </c>
      <c r="AJ42" s="366">
        <v>239.93347801676794</v>
      </c>
      <c r="AL42" s="366">
        <v>120.14347229040943</v>
      </c>
    </row>
    <row r="43" spans="1:38" x14ac:dyDescent="0.3">
      <c r="A43">
        <f>A42+15</f>
        <v>53</v>
      </c>
      <c r="B43">
        <v>2</v>
      </c>
      <c r="C43" s="359">
        <v>42498</v>
      </c>
      <c r="D43" s="384" t="e">
        <f>"27/04/2016"+64</f>
        <v>#VALUE!</v>
      </c>
      <c r="E43" s="384" t="e">
        <f t="shared" ref="E43:E44" si="2">"27/04/2016"+117</f>
        <v>#VALUE!</v>
      </c>
      <c r="S43" s="366">
        <v>16.15635545556805</v>
      </c>
      <c r="T43" s="366">
        <v>550.63841546176411</v>
      </c>
      <c r="U43" s="366">
        <v>4955.7457391558773</v>
      </c>
      <c r="V43" s="366">
        <v>326.01259842519687</v>
      </c>
      <c r="X43" s="365">
        <v>0.75263842456709851</v>
      </c>
      <c r="Y43" s="365">
        <v>0.54772229668859929</v>
      </c>
      <c r="Z43" s="366">
        <v>13.536463744026591</v>
      </c>
      <c r="AA43" s="366">
        <v>29.936586515794438</v>
      </c>
      <c r="AD43" s="366">
        <v>13.340993024210094</v>
      </c>
      <c r="AG43" s="366">
        <v>29.497348479778147</v>
      </c>
      <c r="AI43" s="366">
        <v>278.13873276294913</v>
      </c>
      <c r="AJ43" s="366">
        <v>209.33789763779527</v>
      </c>
      <c r="AL43" s="366">
        <v>68.800835125153867</v>
      </c>
    </row>
    <row r="44" spans="1:38" x14ac:dyDescent="0.3">
      <c r="A44">
        <v>68</v>
      </c>
      <c r="B44" s="10">
        <v>3</v>
      </c>
      <c r="C44" s="359">
        <v>42498</v>
      </c>
      <c r="D44" s="384" t="e">
        <f t="shared" ref="D44:D47" si="3">"27/04/2016"+64</f>
        <v>#VALUE!</v>
      </c>
      <c r="E44" s="384" t="e">
        <f t="shared" si="2"/>
        <v>#VALUE!</v>
      </c>
      <c r="S44" s="366">
        <v>18.404434850863421</v>
      </c>
      <c r="T44" s="366">
        <v>568.1965885922466</v>
      </c>
      <c r="U44" s="366">
        <v>5438.4530622400744</v>
      </c>
      <c r="V44" s="366">
        <v>338.41304945054941</v>
      </c>
      <c r="X44" s="365">
        <v>0.74040997882276649</v>
      </c>
      <c r="Y44" s="365">
        <v>0.52362236199816126</v>
      </c>
      <c r="Z44" s="366">
        <v>13.484665856622113</v>
      </c>
      <c r="AA44" s="366">
        <v>37.629016365350012</v>
      </c>
      <c r="AD44" s="366">
        <v>16.743863210035762</v>
      </c>
      <c r="AG44" s="366">
        <v>35.14829806089918</v>
      </c>
      <c r="AI44" s="366">
        <v>315.26242742519253</v>
      </c>
      <c r="AJ44" s="366">
        <v>233.42344721350076</v>
      </c>
      <c r="AL44" s="366">
        <v>81.838980211691791</v>
      </c>
    </row>
    <row r="45" spans="1:38" x14ac:dyDescent="0.3">
      <c r="A45">
        <v>39</v>
      </c>
      <c r="B45" s="3">
        <v>1</v>
      </c>
      <c r="C45" s="359">
        <v>42498</v>
      </c>
      <c r="D45" s="384" t="e">
        <f t="shared" si="3"/>
        <v>#VALUE!</v>
      </c>
      <c r="E45" s="384" t="e">
        <f>"27/04/2016"+120</f>
        <v>#VALUE!</v>
      </c>
      <c r="S45" s="366">
        <v>20.162049380053912</v>
      </c>
      <c r="T45" s="366">
        <v>567.40489451882866</v>
      </c>
      <c r="U45" s="366">
        <v>4903.9994454841617</v>
      </c>
      <c r="V45" s="366">
        <v>345.08427672955975</v>
      </c>
      <c r="X45" s="365">
        <v>0.64142755358547632</v>
      </c>
      <c r="Y45" s="365">
        <v>0.52487590058374678</v>
      </c>
      <c r="Z45" s="366">
        <v>15.630372867709958</v>
      </c>
      <c r="AA45" s="366">
        <v>35.011981085247008</v>
      </c>
      <c r="AD45" s="366">
        <v>18.250934255945488</v>
      </c>
      <c r="AG45" s="366">
        <v>38.412983635999396</v>
      </c>
      <c r="AI45" s="366">
        <v>378.42295849257255</v>
      </c>
      <c r="AJ45" s="366">
        <v>242.73091248646904</v>
      </c>
      <c r="AL45" s="366">
        <v>135.69204600610351</v>
      </c>
    </row>
    <row r="46" spans="1:38" x14ac:dyDescent="0.3">
      <c r="A46">
        <v>54</v>
      </c>
      <c r="B46">
        <v>2</v>
      </c>
      <c r="C46" s="359">
        <v>42498</v>
      </c>
      <c r="D46" s="384" t="e">
        <f t="shared" si="3"/>
        <v>#VALUE!</v>
      </c>
      <c r="E46" s="384" t="e">
        <f t="shared" ref="E46:E47" si="4">"27/04/2016"+120</f>
        <v>#VALUE!</v>
      </c>
      <c r="S46" s="366">
        <v>18.736988202637054</v>
      </c>
      <c r="T46" s="366">
        <v>617.34443900048996</v>
      </c>
      <c r="U46" s="366">
        <v>5512.0039196472317</v>
      </c>
      <c r="V46" s="366">
        <v>339.93060374739764</v>
      </c>
      <c r="X46" s="365">
        <v>0.69288659253457041</v>
      </c>
      <c r="Y46" s="365">
        <v>0.59108311831857119</v>
      </c>
      <c r="Z46" s="366">
        <v>17.50530212943325</v>
      </c>
      <c r="AA46" s="366">
        <v>29.728892331525948</v>
      </c>
      <c r="AD46" s="366">
        <v>12.96242533489953</v>
      </c>
      <c r="AG46" s="366">
        <v>31.699413537536586</v>
      </c>
      <c r="AI46" s="366">
        <v>318.31051503891911</v>
      </c>
      <c r="AJ46" s="366">
        <v>220.55308813324078</v>
      </c>
      <c r="AL46" s="366">
        <v>97.757426905678301</v>
      </c>
    </row>
    <row r="47" spans="1:38" x14ac:dyDescent="0.3">
      <c r="A47">
        <v>69</v>
      </c>
      <c r="B47" s="10">
        <v>3</v>
      </c>
      <c r="C47" s="359">
        <v>42498</v>
      </c>
      <c r="D47" s="384" t="e">
        <f t="shared" si="3"/>
        <v>#VALUE!</v>
      </c>
      <c r="E47" s="384" t="e">
        <f t="shared" si="4"/>
        <v>#VALUE!</v>
      </c>
      <c r="S47" s="366">
        <v>16.272081020547276</v>
      </c>
      <c r="T47" s="366">
        <v>596.11192668713022</v>
      </c>
      <c r="U47" s="366">
        <v>5024.3719535058117</v>
      </c>
      <c r="V47" s="366">
        <v>323.86298568507158</v>
      </c>
      <c r="X47" s="365">
        <v>0.65121404059781618</v>
      </c>
      <c r="Y47" s="365">
        <v>0.50045876779322629</v>
      </c>
      <c r="Z47" s="366">
        <v>16.709588862867548</v>
      </c>
      <c r="AA47" s="366">
        <v>34.094168351302784</v>
      </c>
      <c r="AD47" s="366">
        <v>16.242247966631911</v>
      </c>
      <c r="AG47" s="366">
        <v>32.514328987179191</v>
      </c>
      <c r="AI47" s="366">
        <v>290.40240816551369</v>
      </c>
      <c r="AJ47" s="366">
        <v>189.11412562080042</v>
      </c>
      <c r="AL47" s="366">
        <v>101.28828254471327</v>
      </c>
    </row>
    <row r="48" spans="1:38" x14ac:dyDescent="0.3">
      <c r="A48">
        <v>40</v>
      </c>
      <c r="B48" s="3">
        <v>1</v>
      </c>
      <c r="C48" s="359">
        <v>42498</v>
      </c>
      <c r="D48" s="384" t="e">
        <f>"27/04/2016"+68</f>
        <v>#VALUE!</v>
      </c>
      <c r="E48" s="384" t="e">
        <f>"27/04/2016"+127</f>
        <v>#VALUE!</v>
      </c>
      <c r="S48" s="366">
        <v>16.81212485759854</v>
      </c>
      <c r="T48" s="366">
        <v>528.88403292575174</v>
      </c>
      <c r="U48" s="366">
        <v>4268.8496943292821</v>
      </c>
      <c r="V48" s="366">
        <v>332.02424242424246</v>
      </c>
      <c r="X48" s="365">
        <v>0.64110644345914203</v>
      </c>
      <c r="Y48" s="365">
        <v>0.43263175840258777</v>
      </c>
      <c r="Z48" s="366">
        <v>15.580111780683332</v>
      </c>
      <c r="AA48" s="366">
        <v>40.172647710769695</v>
      </c>
      <c r="AD48" s="366">
        <v>22.048001638140427</v>
      </c>
      <c r="AG48" s="366">
        <v>38.860126495738967</v>
      </c>
      <c r="AI48" s="366">
        <v>391.93806377283988</v>
      </c>
      <c r="AJ48" s="366">
        <v>251.27401812166778</v>
      </c>
      <c r="AL48" s="366">
        <v>140.6640456511721</v>
      </c>
    </row>
    <row r="49" spans="1:38" x14ac:dyDescent="0.3">
      <c r="A49">
        <v>55</v>
      </c>
      <c r="B49">
        <v>2</v>
      </c>
      <c r="C49" s="359">
        <v>42498</v>
      </c>
      <c r="D49" s="384" t="e">
        <f t="shared" ref="D49:D53" si="5">"27/04/2016"+68</f>
        <v>#VALUE!</v>
      </c>
      <c r="E49" s="384" t="e">
        <f t="shared" ref="E49:E53" si="6">"27/04/2016"+127</f>
        <v>#VALUE!</v>
      </c>
      <c r="S49" s="366">
        <v>15.114097898814414</v>
      </c>
      <c r="T49" s="366">
        <v>538.17706653711321</v>
      </c>
      <c r="U49" s="366">
        <v>4343.8577513352711</v>
      </c>
      <c r="V49" s="366">
        <v>347.94182415776498</v>
      </c>
      <c r="X49" s="365">
        <v>0.72104896371000782</v>
      </c>
      <c r="Y49" s="365">
        <v>0.5047303064427382</v>
      </c>
      <c r="Z49" s="366">
        <v>16.611165157524507</v>
      </c>
      <c r="AA49" s="366">
        <v>31.881019891816432</v>
      </c>
      <c r="AD49" s="366">
        <v>14.83080080428954</v>
      </c>
      <c r="AG49" s="366">
        <v>29.944898703103956</v>
      </c>
      <c r="AI49" s="366">
        <v>297.16784392698787</v>
      </c>
      <c r="AJ49" s="366">
        <v>214.27256591149194</v>
      </c>
      <c r="AL49" s="366">
        <v>82.895278015495961</v>
      </c>
    </row>
    <row r="50" spans="1:38" x14ac:dyDescent="0.3">
      <c r="A50">
        <v>70</v>
      </c>
      <c r="B50" s="10">
        <v>3</v>
      </c>
      <c r="C50" s="359">
        <v>42498</v>
      </c>
      <c r="D50" s="384" t="e">
        <f t="shared" si="5"/>
        <v>#VALUE!</v>
      </c>
      <c r="E50" s="384" t="e">
        <f t="shared" si="6"/>
        <v>#VALUE!</v>
      </c>
      <c r="S50" s="366">
        <v>16.159817127126143</v>
      </c>
      <c r="T50" s="366">
        <v>569.38036289068737</v>
      </c>
      <c r="U50" s="366">
        <v>4758.3930327293165</v>
      </c>
      <c r="V50" s="366">
        <v>339.60660701995869</v>
      </c>
      <c r="X50" s="365">
        <v>0.74447088680483342</v>
      </c>
      <c r="Y50" s="365">
        <v>0.53374169075612465</v>
      </c>
      <c r="Z50" s="366">
        <v>17.293651432712551</v>
      </c>
      <c r="AA50" s="366">
        <v>39.319653718185094</v>
      </c>
      <c r="AD50" s="366">
        <v>14.116658192299166</v>
      </c>
      <c r="AG50" s="366">
        <v>30.276475319425309</v>
      </c>
      <c r="AI50" s="366">
        <v>293.14555366763562</v>
      </c>
      <c r="AJ50" s="366">
        <v>218.23833030183857</v>
      </c>
      <c r="AL50" s="366">
        <v>74.907223365797066</v>
      </c>
    </row>
    <row r="51" spans="1:38" x14ac:dyDescent="0.3">
      <c r="A51">
        <v>41</v>
      </c>
      <c r="B51" s="3">
        <v>1</v>
      </c>
      <c r="C51" s="359">
        <v>42498</v>
      </c>
      <c r="D51" s="384" t="e">
        <f>"27/04/2016"+68</f>
        <v>#VALUE!</v>
      </c>
      <c r="E51" s="384" t="e">
        <f t="shared" si="6"/>
        <v>#VALUE!</v>
      </c>
      <c r="S51" s="366">
        <v>15.450529361942408</v>
      </c>
      <c r="T51" s="366">
        <v>644.28326987765627</v>
      </c>
      <c r="U51" s="366">
        <v>5200.2863925839401</v>
      </c>
      <c r="V51" s="366">
        <v>307.17588932806325</v>
      </c>
      <c r="X51" s="365">
        <v>0.5824792166087428</v>
      </c>
      <c r="Y51" s="365">
        <v>0.43177225191495011</v>
      </c>
      <c r="Z51" s="366">
        <v>19.748791459538751</v>
      </c>
      <c r="AA51" s="366">
        <v>30.628847583643129</v>
      </c>
      <c r="AD51" s="366">
        <v>20.333450023990508</v>
      </c>
      <c r="AG51" s="366">
        <v>35.783979385932916</v>
      </c>
      <c r="AI51" s="366">
        <v>351.80718055574721</v>
      </c>
      <c r="AJ51" s="366">
        <v>204.92037092744215</v>
      </c>
      <c r="AL51" s="366">
        <v>146.88680962830503</v>
      </c>
    </row>
    <row r="52" spans="1:38" x14ac:dyDescent="0.3">
      <c r="A52">
        <v>56</v>
      </c>
      <c r="B52">
        <v>2</v>
      </c>
      <c r="C52" s="359">
        <v>42498</v>
      </c>
      <c r="D52" s="384" t="e">
        <f t="shared" si="5"/>
        <v>#VALUE!</v>
      </c>
      <c r="E52" s="384" t="e">
        <f t="shared" si="6"/>
        <v>#VALUE!</v>
      </c>
      <c r="S52" s="366">
        <v>15.120209059233446</v>
      </c>
      <c r="T52" s="366">
        <v>628.31327747795524</v>
      </c>
      <c r="U52" s="366">
        <v>4981.6267000037878</v>
      </c>
      <c r="V52" s="366">
        <v>303.51951219512193</v>
      </c>
      <c r="X52" s="365">
        <v>0.70468273181683083</v>
      </c>
      <c r="Y52" s="365">
        <v>0.48445521544162989</v>
      </c>
      <c r="Z52" s="366">
        <v>17.250537440279771</v>
      </c>
      <c r="AA52" s="366">
        <v>33.420342353860363</v>
      </c>
      <c r="AD52" s="366">
        <v>16.090537728681401</v>
      </c>
      <c r="AG52" s="366">
        <v>31.210746787914847</v>
      </c>
      <c r="AI52" s="366">
        <v>284.40936897008334</v>
      </c>
      <c r="AJ52" s="366">
        <v>200.41837108013931</v>
      </c>
      <c r="AL52" s="366">
        <v>83.99099788994404</v>
      </c>
    </row>
    <row r="53" spans="1:38" x14ac:dyDescent="0.3">
      <c r="A53">
        <v>71</v>
      </c>
      <c r="B53" s="10">
        <v>3</v>
      </c>
      <c r="C53" s="359">
        <v>42498</v>
      </c>
      <c r="D53" s="384" t="e">
        <f t="shared" si="5"/>
        <v>#VALUE!</v>
      </c>
      <c r="E53" s="384" t="e">
        <f t="shared" si="6"/>
        <v>#VALUE!</v>
      </c>
      <c r="S53" s="366">
        <v>13.709974130497269</v>
      </c>
      <c r="T53" s="366">
        <v>588.51342514813427</v>
      </c>
      <c r="U53" s="366">
        <v>4497.9240350607406</v>
      </c>
      <c r="V53" s="366">
        <v>304.80670690811536</v>
      </c>
      <c r="X53" s="365">
        <v>0.53865939551225639</v>
      </c>
      <c r="Y53" s="365">
        <v>0.44769144988903092</v>
      </c>
      <c r="Z53" s="366">
        <v>19.605756395143057</v>
      </c>
      <c r="AA53" s="366">
        <v>26.767110283852954</v>
      </c>
      <c r="AD53" s="366">
        <v>16.913738102326374</v>
      </c>
      <c r="AG53" s="366">
        <v>30.623712232823642</v>
      </c>
      <c r="AI53" s="366">
        <v>347.70015738537631</v>
      </c>
      <c r="AJ53" s="366">
        <v>187.2919565967232</v>
      </c>
      <c r="AL53" s="366">
        <v>160.40820078865309</v>
      </c>
    </row>
    <row r="54" spans="1:38" x14ac:dyDescent="0.3">
      <c r="A54">
        <v>42</v>
      </c>
      <c r="B54" s="3">
        <v>1</v>
      </c>
      <c r="C54" s="359">
        <v>42516</v>
      </c>
      <c r="D54" s="384" t="e">
        <f>"17/05/2016"+48</f>
        <v>#VALUE!</v>
      </c>
      <c r="E54" s="384" t="e">
        <f>"17/05/2016"+100</f>
        <v>#VALUE!</v>
      </c>
      <c r="S54" s="366">
        <v>14.265192110363698</v>
      </c>
      <c r="T54" s="366">
        <v>520.11252521415076</v>
      </c>
      <c r="U54" s="366">
        <v>4792.4654109018174</v>
      </c>
      <c r="V54" s="366">
        <v>297.65873902633678</v>
      </c>
      <c r="X54" s="365">
        <v>0.65966541616483299</v>
      </c>
      <c r="Y54" s="365">
        <v>0.49133950572416318</v>
      </c>
      <c r="Z54" s="366">
        <v>11.80620036867057</v>
      </c>
      <c r="AA54" s="366">
        <v>25.98232581147338</v>
      </c>
      <c r="AD54" s="366">
        <v>14.768077032810272</v>
      </c>
      <c r="AG54" s="366">
        <v>29.033269143173971</v>
      </c>
      <c r="AI54" s="366">
        <v>288.6490327113886</v>
      </c>
      <c r="AJ54" s="366">
        <v>190.41178428913466</v>
      </c>
      <c r="AL54" s="366">
        <v>98.237248422253941</v>
      </c>
    </row>
    <row r="55" spans="1:38" x14ac:dyDescent="0.3">
      <c r="A55">
        <v>57</v>
      </c>
      <c r="B55">
        <v>2</v>
      </c>
      <c r="C55" s="359">
        <v>42516</v>
      </c>
      <c r="D55" s="384" t="e">
        <f t="shared" ref="D55:D56" si="7">"17/05/2016"+48</f>
        <v>#VALUE!</v>
      </c>
      <c r="E55" s="384" t="e">
        <f t="shared" ref="E55:E56" si="8">"17/05/2016"+100</f>
        <v>#VALUE!</v>
      </c>
      <c r="S55" s="366">
        <v>12.873306002400961</v>
      </c>
      <c r="T55" s="366">
        <v>603.50911347431452</v>
      </c>
      <c r="U55" s="366">
        <v>5604.0131965472065</v>
      </c>
      <c r="V55" s="366">
        <v>273.59915966386558</v>
      </c>
      <c r="X55" s="365">
        <v>0.62576157079338046</v>
      </c>
      <c r="Y55" s="365">
        <v>0.42044684986954295</v>
      </c>
      <c r="Z55" s="366">
        <v>11.470542413308978</v>
      </c>
      <c r="AA55" s="366">
        <v>27.175617255586705</v>
      </c>
      <c r="AD55" s="366">
        <v>17.744847056410904</v>
      </c>
      <c r="AG55" s="366">
        <v>30.618153058811867</v>
      </c>
      <c r="AI55" s="366">
        <v>274.61859252266544</v>
      </c>
      <c r="AJ55" s="366">
        <v>171.84576182605042</v>
      </c>
      <c r="AL55" s="366">
        <v>102.77283069661502</v>
      </c>
    </row>
    <row r="56" spans="1:38" x14ac:dyDescent="0.3">
      <c r="A56">
        <v>72</v>
      </c>
      <c r="B56" s="10">
        <v>3</v>
      </c>
      <c r="C56" s="359">
        <v>42516</v>
      </c>
      <c r="D56" s="384" t="e">
        <f t="shared" si="7"/>
        <v>#VALUE!</v>
      </c>
      <c r="E56" s="384" t="e">
        <f t="shared" si="8"/>
        <v>#VALUE!</v>
      </c>
      <c r="S56" s="366">
        <v>15.050676450355425</v>
      </c>
      <c r="T56" s="366">
        <v>554.64629932715013</v>
      </c>
      <c r="U56" s="366">
        <v>5150.2870651806807</v>
      </c>
      <c r="V56" s="366">
        <v>292.22985553772077</v>
      </c>
      <c r="X56" s="365">
        <v>0.75309642359855655</v>
      </c>
      <c r="Y56" s="365">
        <v>0.51751360827575366</v>
      </c>
      <c r="Z56" s="366">
        <v>14.219630860095974</v>
      </c>
      <c r="AA56" s="366">
        <v>31.233999164229004</v>
      </c>
      <c r="AD56" s="366">
        <v>14.031991540735879</v>
      </c>
      <c r="AG56" s="366">
        <v>29.082667991091302</v>
      </c>
      <c r="AI56" s="366">
        <v>264.88197184607259</v>
      </c>
      <c r="AJ56" s="366">
        <v>199.48166567301081</v>
      </c>
      <c r="AL56" s="366">
        <v>65.400306173061779</v>
      </c>
    </row>
    <row r="57" spans="1:38" x14ac:dyDescent="0.3">
      <c r="A57">
        <v>43</v>
      </c>
      <c r="B57" s="3">
        <v>1</v>
      </c>
      <c r="C57" s="359">
        <v>42516</v>
      </c>
      <c r="D57" s="384" t="e">
        <f>"17/05/2016"+55</f>
        <v>#VALUE!</v>
      </c>
      <c r="E57" s="384" t="e">
        <f>"17/05/2016"+107</f>
        <v>#VALUE!</v>
      </c>
      <c r="S57" s="366">
        <v>16.171261110395463</v>
      </c>
      <c r="T57" s="366">
        <v>555.43885729058934</v>
      </c>
      <c r="U57" s="366">
        <v>5078.2981237996737</v>
      </c>
      <c r="V57" s="366">
        <v>318.43859332732194</v>
      </c>
      <c r="X57" s="365">
        <v>0.6732374498893281</v>
      </c>
      <c r="Y57" s="365">
        <v>0.49899369761612261</v>
      </c>
      <c r="Z57" s="366">
        <v>15.911468885672935</v>
      </c>
      <c r="AA57" s="366">
        <v>32.706443980514962</v>
      </c>
      <c r="AD57" s="366">
        <v>16.236485094920472</v>
      </c>
      <c r="AG57" s="366">
        <v>32.407746205315931</v>
      </c>
      <c r="AI57" s="366">
        <v>312.16580335102782</v>
      </c>
      <c r="AJ57" s="366">
        <v>210.16170939069946</v>
      </c>
      <c r="AL57" s="366">
        <v>102.00409396032838</v>
      </c>
    </row>
    <row r="58" spans="1:38" x14ac:dyDescent="0.3">
      <c r="A58">
        <v>58</v>
      </c>
      <c r="B58">
        <v>2</v>
      </c>
      <c r="C58" s="359">
        <v>42516</v>
      </c>
      <c r="D58" s="384" t="e">
        <f t="shared" ref="D58:D62" si="9">"17/05/2016"+55</f>
        <v>#VALUE!</v>
      </c>
      <c r="E58" s="384" t="e">
        <f t="shared" ref="E58:E59" si="10">"17/05/2016"+107</f>
        <v>#VALUE!</v>
      </c>
      <c r="S58" s="366">
        <v>15.942669520707302</v>
      </c>
      <c r="T58" s="366">
        <v>560.50783360345758</v>
      </c>
      <c r="U58" s="366">
        <v>4804.3528594582076</v>
      </c>
      <c r="V58" s="366">
        <v>304.17899022801311</v>
      </c>
      <c r="X58" s="365">
        <v>0.59033737088674931</v>
      </c>
      <c r="Y58" s="365">
        <v>0.48066657136514679</v>
      </c>
      <c r="Z58" s="366">
        <v>14.762578458448409</v>
      </c>
      <c r="AA58" s="366">
        <v>25.696743829940552</v>
      </c>
      <c r="AD58" s="366">
        <v>17.225165461925954</v>
      </c>
      <c r="AG58" s="366">
        <v>33.167834982633259</v>
      </c>
      <c r="AI58" s="366">
        <v>325.63872551712041</v>
      </c>
      <c r="AJ58" s="366">
        <v>192.23670908068866</v>
      </c>
      <c r="AL58" s="366">
        <v>133.40201643643175</v>
      </c>
    </row>
    <row r="59" spans="1:38" x14ac:dyDescent="0.3">
      <c r="A59">
        <v>73</v>
      </c>
      <c r="B59" s="10">
        <v>3</v>
      </c>
      <c r="C59" s="359">
        <v>42516</v>
      </c>
      <c r="D59" s="384" t="e">
        <f t="shared" si="9"/>
        <v>#VALUE!</v>
      </c>
      <c r="E59" s="384" t="e">
        <f t="shared" si="10"/>
        <v>#VALUE!</v>
      </c>
      <c r="S59" s="366">
        <v>14.43</v>
      </c>
      <c r="T59" s="366">
        <v>584.90383374209387</v>
      </c>
      <c r="U59" s="366">
        <v>5305.9133489461374</v>
      </c>
      <c r="V59" s="366">
        <v>322.04476534296032</v>
      </c>
      <c r="X59" s="365">
        <v>0.58095414166064863</v>
      </c>
      <c r="Y59" s="365">
        <v>0.44523295279234809</v>
      </c>
      <c r="Z59" s="366">
        <v>22.077341609522783</v>
      </c>
      <c r="AA59" s="366">
        <v>29.659015585811535</v>
      </c>
      <c r="AD59" s="366">
        <v>21.291741695407524</v>
      </c>
      <c r="AG59" s="366">
        <v>32.409999999999997</v>
      </c>
      <c r="AI59" s="366">
        <v>305.38873428607741</v>
      </c>
      <c r="AJ59" s="366">
        <v>177.41685000000001</v>
      </c>
      <c r="AL59" s="366">
        <v>127.97188428607738</v>
      </c>
    </row>
    <row r="60" spans="1:38" x14ac:dyDescent="0.3">
      <c r="A60">
        <v>44</v>
      </c>
      <c r="B60" s="3">
        <v>1</v>
      </c>
      <c r="C60" s="359">
        <v>42516</v>
      </c>
      <c r="D60" s="384" t="e">
        <f>"17/05/2016"+55</f>
        <v>#VALUE!</v>
      </c>
      <c r="E60" s="384" t="e">
        <f>"17/05/2016"+111</f>
        <v>#VALUE!</v>
      </c>
      <c r="S60" s="366">
        <v>15.397717295873569</v>
      </c>
      <c r="T60" s="366">
        <v>585.39804807044675</v>
      </c>
      <c r="U60" s="366">
        <v>4766.8126771450661</v>
      </c>
      <c r="V60" s="366">
        <v>323.01913959613694</v>
      </c>
      <c r="X60" s="365">
        <v>0.69742755622758046</v>
      </c>
      <c r="Y60" s="365">
        <v>0.51508933334255136</v>
      </c>
      <c r="Z60" s="366">
        <v>18.351139335076581</v>
      </c>
      <c r="AA60" s="366">
        <v>29.515052271057897</v>
      </c>
      <c r="AD60" s="366">
        <v>14.495577515637464</v>
      </c>
      <c r="AG60" s="366">
        <v>29.893294811511034</v>
      </c>
      <c r="AI60" s="366">
        <v>271.97732248189197</v>
      </c>
      <c r="AJ60" s="366">
        <v>189.68447936786649</v>
      </c>
      <c r="AL60" s="366">
        <v>82.292843114025459</v>
      </c>
    </row>
    <row r="61" spans="1:38" x14ac:dyDescent="0.3">
      <c r="A61">
        <v>59</v>
      </c>
      <c r="B61">
        <v>2</v>
      </c>
      <c r="C61" s="359">
        <v>42516</v>
      </c>
      <c r="D61" s="384" t="e">
        <f t="shared" si="9"/>
        <v>#VALUE!</v>
      </c>
      <c r="E61" s="384" t="e">
        <f t="shared" ref="E61:E62" si="11">"17/05/2016"+111</f>
        <v>#VALUE!</v>
      </c>
      <c r="S61" s="366">
        <v>16.89755700911854</v>
      </c>
      <c r="T61" s="366">
        <v>586.25366408540071</v>
      </c>
      <c r="U61" s="366">
        <v>4773.7798361239766</v>
      </c>
      <c r="V61" s="366">
        <v>333.76851063829787</v>
      </c>
      <c r="X61" s="365">
        <v>0.7069063111547913</v>
      </c>
      <c r="Y61" s="365">
        <v>0.50829398657513258</v>
      </c>
      <c r="Z61" s="366">
        <v>13.868205398953261</v>
      </c>
      <c r="AA61" s="366">
        <v>26.980309050772629</v>
      </c>
      <c r="AD61" s="366">
        <v>16.346111921481441</v>
      </c>
      <c r="AG61" s="366">
        <v>33.243668930599981</v>
      </c>
      <c r="AI61" s="366">
        <v>291.67088675222806</v>
      </c>
      <c r="AJ61" s="366">
        <v>206.18399062526441</v>
      </c>
      <c r="AL61" s="366">
        <v>85.486896126963643</v>
      </c>
    </row>
    <row r="62" spans="1:38" x14ac:dyDescent="0.3">
      <c r="A62">
        <v>74</v>
      </c>
      <c r="B62" s="10">
        <v>3</v>
      </c>
      <c r="C62" s="359">
        <v>42516</v>
      </c>
      <c r="D62" s="384" t="e">
        <f t="shared" si="9"/>
        <v>#VALUE!</v>
      </c>
      <c r="E62" s="384" t="e">
        <f t="shared" si="11"/>
        <v>#VALUE!</v>
      </c>
      <c r="S62" s="366">
        <v>16.271328203412512</v>
      </c>
      <c r="T62" s="366">
        <v>576.10832518581606</v>
      </c>
      <c r="U62" s="366">
        <v>4814.6195747671773</v>
      </c>
      <c r="V62" s="366">
        <v>337.95667447306795</v>
      </c>
      <c r="X62" s="365">
        <v>0.69340310971669261</v>
      </c>
      <c r="Y62" s="365">
        <v>0.54051994404646586</v>
      </c>
      <c r="Z62" s="366">
        <v>17.1343537414966</v>
      </c>
      <c r="AA62" s="366">
        <v>33.541044299757438</v>
      </c>
      <c r="AD62" s="366">
        <v>13.831776006954508</v>
      </c>
      <c r="AG62" s="366">
        <v>30.103104210367018</v>
      </c>
      <c r="AI62" s="366">
        <v>304.21193079913542</v>
      </c>
      <c r="AJ62" s="366">
        <v>210.9414988290398</v>
      </c>
      <c r="AL62" s="366">
        <v>93.270431970095643</v>
      </c>
    </row>
    <row r="63" spans="1:38" x14ac:dyDescent="0.3">
      <c r="A63">
        <v>45</v>
      </c>
      <c r="B63" s="3">
        <v>1</v>
      </c>
      <c r="C63" s="359">
        <v>42516</v>
      </c>
      <c r="D63" s="384" t="e">
        <f>"17/05/2016"+58</f>
        <v>#VALUE!</v>
      </c>
      <c r="E63" s="384" t="e">
        <f>"17/05/2016"+115</f>
        <v>#VALUE!</v>
      </c>
      <c r="S63" s="366">
        <v>14.570344266738955</v>
      </c>
      <c r="T63" s="366">
        <v>560.35217013188446</v>
      </c>
      <c r="U63" s="366">
        <v>4322.7167410173943</v>
      </c>
      <c r="V63" s="366">
        <v>337.06451612903226</v>
      </c>
      <c r="X63" s="365">
        <v>0.68861032617242168</v>
      </c>
      <c r="Y63" s="365">
        <v>0.49025258843011676</v>
      </c>
      <c r="Z63" s="366">
        <v>14.745955249569706</v>
      </c>
      <c r="AA63" s="366">
        <v>30.543920703607959</v>
      </c>
      <c r="AD63" s="366">
        <v>15.149731895216672</v>
      </c>
      <c r="AG63" s="366">
        <v>29.720076161955625</v>
      </c>
      <c r="AI63" s="366">
        <v>289.68863197961167</v>
      </c>
      <c r="AJ63" s="366">
        <v>199.48258335592303</v>
      </c>
      <c r="AL63" s="366">
        <v>90.206048623688631</v>
      </c>
    </row>
    <row r="64" spans="1:38" x14ac:dyDescent="0.3">
      <c r="A64">
        <v>60</v>
      </c>
      <c r="B64">
        <v>2</v>
      </c>
      <c r="C64" s="359">
        <v>42516</v>
      </c>
      <c r="D64" s="384" t="e">
        <f t="shared" ref="D64:D65" si="12">"17/05/2016"+58</f>
        <v>#VALUE!</v>
      </c>
      <c r="E64" s="384" t="e">
        <f t="shared" ref="E64:E65" si="13">"17/05/2016"+115</f>
        <v>#VALUE!</v>
      </c>
      <c r="S64" s="366">
        <v>14.751831371173472</v>
      </c>
      <c r="T64" s="366">
        <v>564.00027512208544</v>
      </c>
      <c r="U64" s="366">
        <v>4230.0020634156408</v>
      </c>
      <c r="V64" s="366">
        <v>340.85053571428574</v>
      </c>
      <c r="X64" s="365">
        <v>0.56055691411931441</v>
      </c>
      <c r="Y64" s="365">
        <v>0.46317261573723928</v>
      </c>
      <c r="Z64" s="366">
        <v>16.180461288356025</v>
      </c>
      <c r="AA64" s="366">
        <v>35.135082215674331</v>
      </c>
      <c r="AD64" s="366">
        <v>17.097701329918422</v>
      </c>
      <c r="AG64" s="366">
        <v>31.849532701091892</v>
      </c>
      <c r="AI64" s="366">
        <v>330.24431099507046</v>
      </c>
      <c r="AJ64" s="366">
        <v>185.12073187685587</v>
      </c>
      <c r="AL64" s="366">
        <v>145.12357911821459</v>
      </c>
    </row>
    <row r="65" spans="1:38" x14ac:dyDescent="0.3">
      <c r="A65">
        <v>75</v>
      </c>
      <c r="B65" s="10">
        <v>3</v>
      </c>
      <c r="C65" s="359">
        <v>42516</v>
      </c>
      <c r="D65" s="384" t="e">
        <f t="shared" si="12"/>
        <v>#VALUE!</v>
      </c>
      <c r="E65" s="384" t="e">
        <f t="shared" si="13"/>
        <v>#VALUE!</v>
      </c>
      <c r="S65" s="366">
        <v>15.099832915622391</v>
      </c>
      <c r="T65" s="366">
        <v>556.10426418173222</v>
      </c>
      <c r="U65" s="366">
        <v>4369.3906471421815</v>
      </c>
      <c r="V65" s="366">
        <v>345.58212197159571</v>
      </c>
      <c r="X65" s="365">
        <v>0.6934685136011306</v>
      </c>
      <c r="Y65" s="365">
        <v>0.50730208821043876</v>
      </c>
      <c r="Z65" s="366">
        <v>20.988243933867693</v>
      </c>
      <c r="AA65" s="366">
        <v>35.376107969375319</v>
      </c>
      <c r="AD65" s="366">
        <v>14.665140000000003</v>
      </c>
      <c r="AG65" s="366">
        <v>29.764972915622394</v>
      </c>
      <c r="AI65" s="366">
        <v>306.10394987581958</v>
      </c>
      <c r="AJ65" s="366">
        <v>212.27345112781958</v>
      </c>
      <c r="AL65" s="366">
        <v>93.830498748000025</v>
      </c>
    </row>
    <row r="66" spans="1:38" x14ac:dyDescent="0.3">
      <c r="A66">
        <v>46</v>
      </c>
      <c r="B66" s="3">
        <v>1</v>
      </c>
      <c r="C66" s="359">
        <v>42516</v>
      </c>
      <c r="D66" s="384" t="e">
        <f>"17/05/2016"+57</f>
        <v>#VALUE!</v>
      </c>
      <c r="E66" s="384" t="e">
        <f>"17/05/2016"+118</f>
        <v>#VALUE!</v>
      </c>
      <c r="S66" s="366">
        <v>13.980129764801298</v>
      </c>
      <c r="T66" s="366">
        <v>637.5227686703098</v>
      </c>
      <c r="U66" s="366">
        <v>4553.7340619307843</v>
      </c>
      <c r="V66" s="366">
        <v>307.00364963503648</v>
      </c>
      <c r="X66" s="365">
        <v>0.56914560890590882</v>
      </c>
      <c r="Y66" s="365">
        <v>0.42230928469514839</v>
      </c>
      <c r="Z66" s="366">
        <v>19.187773437499999</v>
      </c>
      <c r="AA66" s="366">
        <v>34.0910588404546</v>
      </c>
      <c r="AD66" s="366">
        <v>19.123877822654674</v>
      </c>
      <c r="AG66" s="366">
        <v>33.104007587455975</v>
      </c>
      <c r="AI66" s="366">
        <v>347.08030859867279</v>
      </c>
      <c r="AJ66" s="366">
        <v>197.53923357664235</v>
      </c>
      <c r="AL66" s="366">
        <v>149.54107502203047</v>
      </c>
    </row>
    <row r="67" spans="1:38" x14ac:dyDescent="0.3">
      <c r="A67">
        <v>61</v>
      </c>
      <c r="B67">
        <v>2</v>
      </c>
      <c r="C67" s="359">
        <v>42516</v>
      </c>
      <c r="D67" s="384" t="e">
        <f t="shared" ref="D67:D68" si="14">"17/05/2016"+57</f>
        <v>#VALUE!</v>
      </c>
      <c r="E67" s="384" t="e">
        <f t="shared" ref="E67:E68" si="15">"17/05/2016"+118</f>
        <v>#VALUE!</v>
      </c>
      <c r="S67" s="366">
        <v>12.206447061849042</v>
      </c>
      <c r="T67" s="366">
        <v>587.74118816779014</v>
      </c>
      <c r="U67" s="366">
        <v>4240.1328574962008</v>
      </c>
      <c r="V67" s="366">
        <v>319.87371737173726</v>
      </c>
      <c r="X67" s="365">
        <v>0.5297398595097178</v>
      </c>
      <c r="Y67" s="365">
        <v>0.40279280863535427</v>
      </c>
      <c r="Z67" s="366">
        <v>18.597030935346442</v>
      </c>
      <c r="AA67" s="366">
        <v>34.692971636540619</v>
      </c>
      <c r="AD67" s="366">
        <v>18.098083704735373</v>
      </c>
      <c r="AG67" s="366">
        <v>30.304530766584417</v>
      </c>
      <c r="AI67" s="366">
        <v>319.73553884915879</v>
      </c>
      <c r="AJ67" s="366">
        <v>169.3766594302173</v>
      </c>
      <c r="AL67" s="366">
        <v>150.35887941894148</v>
      </c>
    </row>
    <row r="68" spans="1:38" x14ac:dyDescent="0.3">
      <c r="A68">
        <v>76</v>
      </c>
      <c r="B68" s="10">
        <v>3</v>
      </c>
      <c r="C68" s="359">
        <v>42516</v>
      </c>
      <c r="D68" s="384" t="e">
        <f t="shared" si="14"/>
        <v>#VALUE!</v>
      </c>
      <c r="E68" s="384" t="e">
        <f t="shared" si="15"/>
        <v>#VALUE!</v>
      </c>
      <c r="S68" s="366">
        <v>15.235311295409412</v>
      </c>
      <c r="T68" s="366">
        <v>625.39526386058594</v>
      </c>
      <c r="U68" s="366">
        <v>4779.8066595059072</v>
      </c>
      <c r="V68" s="366">
        <v>318.74325429272278</v>
      </c>
      <c r="X68" s="365">
        <v>0.61622886751954919</v>
      </c>
      <c r="Y68" s="365">
        <v>0.46212338504843842</v>
      </c>
      <c r="Z68" s="366">
        <v>22.283644647630055</v>
      </c>
      <c r="AA68" s="366">
        <v>37.590227125593437</v>
      </c>
      <c r="AD68" s="366">
        <v>17.732748292859402</v>
      </c>
      <c r="AG68" s="366">
        <v>32.968059588268815</v>
      </c>
      <c r="AI68" s="366">
        <v>331.46746169121019</v>
      </c>
      <c r="AJ68" s="366">
        <v>204.259818537554</v>
      </c>
      <c r="AL68" s="366">
        <v>127.20764315365621</v>
      </c>
    </row>
    <row r="69" spans="1:38" x14ac:dyDescent="0.3">
      <c r="A69">
        <v>47</v>
      </c>
      <c r="B69" s="3">
        <v>1</v>
      </c>
      <c r="C69" s="359">
        <v>42548</v>
      </c>
      <c r="D69" s="384" t="e">
        <f>"21/06/2016"+50</f>
        <v>#VALUE!</v>
      </c>
      <c r="E69" s="384" t="e">
        <f>"21/06/2016"+96</f>
        <v>#VALUE!</v>
      </c>
      <c r="S69" s="366">
        <v>10.4</v>
      </c>
      <c r="T69" s="366">
        <v>478.12968855621318</v>
      </c>
      <c r="U69" s="366">
        <v>4473.9278000617096</v>
      </c>
      <c r="V69" s="366">
        <v>269.84662576687117</v>
      </c>
      <c r="X69" s="365">
        <v>0.52925482423643799</v>
      </c>
      <c r="Y69" s="365">
        <v>0.48970296844719763</v>
      </c>
      <c r="Z69" s="366">
        <v>9.9735453798721778</v>
      </c>
      <c r="AA69" s="366">
        <v>23.201945907278319</v>
      </c>
      <c r="AD69" s="366">
        <v>11.551859662396062</v>
      </c>
      <c r="AG69" s="366">
        <v>21.237363606304918</v>
      </c>
      <c r="AI69" s="366">
        <v>248.14360490614899</v>
      </c>
      <c r="AJ69" s="366">
        <v>131.3312</v>
      </c>
      <c r="AL69" s="366">
        <v>116.81240490614898</v>
      </c>
    </row>
    <row r="70" spans="1:38" x14ac:dyDescent="0.3">
      <c r="A70">
        <v>62</v>
      </c>
      <c r="B70">
        <v>2</v>
      </c>
      <c r="C70" s="359">
        <v>42548</v>
      </c>
      <c r="D70" s="384" t="e">
        <f t="shared" ref="D70:D71" si="16">"21/06/2016"+50</f>
        <v>#VALUE!</v>
      </c>
      <c r="E70" s="384" t="e">
        <f t="shared" ref="E70:E71" si="17">"21/06/2016"+96</f>
        <v>#VALUE!</v>
      </c>
      <c r="S70" s="366">
        <v>14.621967350037966</v>
      </c>
      <c r="T70" s="366">
        <v>483.58204888946403</v>
      </c>
      <c r="U70" s="366">
        <v>4248.6137152431484</v>
      </c>
      <c r="V70" s="366">
        <v>291.75497342444947</v>
      </c>
      <c r="X70" s="365">
        <v>0.58416617622421507</v>
      </c>
      <c r="Y70" s="365">
        <v>0.49416017370661947</v>
      </c>
      <c r="Z70" s="366">
        <v>11.079155422499577</v>
      </c>
      <c r="AA70" s="366">
        <v>27.790791330941591</v>
      </c>
      <c r="AD70" s="366">
        <v>14.967562782187859</v>
      </c>
      <c r="AG70" s="366">
        <v>29.589530132225828</v>
      </c>
      <c r="AI70" s="366">
        <v>331.77918392584803</v>
      </c>
      <c r="AJ70" s="366">
        <v>193.81417722475322</v>
      </c>
      <c r="AL70" s="366">
        <v>137.96500670109481</v>
      </c>
    </row>
    <row r="71" spans="1:38" x14ac:dyDescent="0.3">
      <c r="A71">
        <v>77</v>
      </c>
      <c r="B71" s="10">
        <v>3</v>
      </c>
      <c r="C71" s="359">
        <v>42548</v>
      </c>
      <c r="D71" s="384" t="e">
        <f t="shared" si="16"/>
        <v>#VALUE!</v>
      </c>
      <c r="E71" s="384" t="e">
        <f t="shared" si="17"/>
        <v>#VALUE!</v>
      </c>
      <c r="S71" s="366">
        <v>14.38034946714032</v>
      </c>
      <c r="T71" s="366">
        <v>480.17867113344494</v>
      </c>
      <c r="U71" s="366">
        <v>4287.3095636914732</v>
      </c>
      <c r="V71" s="366">
        <v>289.48667850799296</v>
      </c>
      <c r="X71" s="365">
        <v>0.6100187962463911</v>
      </c>
      <c r="Y71" s="365">
        <v>0.50311932266156967</v>
      </c>
      <c r="Z71" s="366">
        <v>9.5792079207920811</v>
      </c>
      <c r="AA71" s="366">
        <v>26.236434731146439</v>
      </c>
      <c r="AD71" s="366">
        <v>14.202034113490836</v>
      </c>
      <c r="AG71" s="366">
        <v>28.582383580631159</v>
      </c>
      <c r="AI71" s="366">
        <v>310.55883039313369</v>
      </c>
      <c r="AJ71" s="366">
        <v>189.44672388010656</v>
      </c>
      <c r="AL71" s="366">
        <v>121.11210651302714</v>
      </c>
    </row>
    <row r="72" spans="1:38" x14ac:dyDescent="0.3">
      <c r="A72">
        <v>48</v>
      </c>
      <c r="B72" s="3">
        <v>1</v>
      </c>
      <c r="C72" s="359">
        <v>42548</v>
      </c>
      <c r="D72" s="384" t="e">
        <f>"21/06/2016"+54</f>
        <v>#VALUE!</v>
      </c>
      <c r="E72" s="384" t="e">
        <f>"21/06/2016"+103</f>
        <v>#VALUE!</v>
      </c>
      <c r="S72" s="366">
        <v>13.330635792778653</v>
      </c>
      <c r="T72" s="366">
        <v>552.75463489219089</v>
      </c>
      <c r="U72" s="366">
        <v>5093.2391357923298</v>
      </c>
      <c r="V72" s="366">
        <v>271.67893772893768</v>
      </c>
      <c r="X72" s="365">
        <v>0.65408277138591508</v>
      </c>
      <c r="Y72" s="365">
        <v>0.526211007680915</v>
      </c>
      <c r="Z72" s="366">
        <v>16.362377994676134</v>
      </c>
      <c r="AA72" s="366">
        <v>19.793473758838783</v>
      </c>
      <c r="AD72" s="366">
        <v>12.002615694164991</v>
      </c>
      <c r="AG72" s="366">
        <v>25.333251486943645</v>
      </c>
      <c r="AI72" s="366">
        <v>288.28437552225444</v>
      </c>
      <c r="AJ72" s="366">
        <v>188.56184328885405</v>
      </c>
      <c r="AL72" s="366">
        <v>99.722532233400415</v>
      </c>
    </row>
    <row r="73" spans="1:38" x14ac:dyDescent="0.3">
      <c r="A73">
        <v>63</v>
      </c>
      <c r="B73">
        <v>2</v>
      </c>
      <c r="C73" s="359">
        <v>42548</v>
      </c>
      <c r="D73" s="384" t="e">
        <f t="shared" ref="D73:D83" si="18">"21/06/2016"+54</f>
        <v>#VALUE!</v>
      </c>
      <c r="E73" s="384" t="e">
        <f t="shared" ref="E73:E74" si="19">"21/06/2016"+103</f>
        <v>#VALUE!</v>
      </c>
      <c r="S73" s="366">
        <v>15.912907059662468</v>
      </c>
      <c r="T73" s="366">
        <v>525.32893673423212</v>
      </c>
      <c r="U73" s="366">
        <v>4727.9604306080892</v>
      </c>
      <c r="V73" s="366">
        <v>294.10981697171383</v>
      </c>
      <c r="X73" s="365">
        <v>0.69095730964645508</v>
      </c>
      <c r="Y73" s="365">
        <v>0.55327042497634971</v>
      </c>
      <c r="Z73" s="366">
        <v>13.514490202980172</v>
      </c>
      <c r="AA73" s="366">
        <v>27.238438113284161</v>
      </c>
      <c r="AD73" s="366">
        <v>12.848628604100302</v>
      </c>
      <c r="AG73" s="366">
        <v>28.761535663762771</v>
      </c>
      <c r="AI73" s="366">
        <v>288.1312310384335</v>
      </c>
      <c r="AJ73" s="366">
        <v>199.08638022343717</v>
      </c>
      <c r="AL73" s="366">
        <v>89.044850814996323</v>
      </c>
    </row>
    <row r="74" spans="1:38" x14ac:dyDescent="0.3">
      <c r="A74">
        <v>78</v>
      </c>
      <c r="B74" s="10">
        <v>3</v>
      </c>
      <c r="C74" s="359">
        <v>42548</v>
      </c>
      <c r="D74" s="384" t="e">
        <f t="shared" si="18"/>
        <v>#VALUE!</v>
      </c>
      <c r="E74" s="384" t="e">
        <f t="shared" si="19"/>
        <v>#VALUE!</v>
      </c>
      <c r="S74" s="366">
        <v>16.542674045053868</v>
      </c>
      <c r="T74" s="366">
        <v>532.79136807415341</v>
      </c>
      <c r="U74" s="366">
        <v>4909.2918915404134</v>
      </c>
      <c r="V74" s="366">
        <v>329.65759059745346</v>
      </c>
      <c r="X74" s="365">
        <v>0.61834081617709225</v>
      </c>
      <c r="Y74" s="365">
        <v>0.51644689058377402</v>
      </c>
      <c r="Z74" s="366">
        <v>16.365633033928965</v>
      </c>
      <c r="AA74" s="366">
        <v>26.803795516801234</v>
      </c>
      <c r="AD74" s="366">
        <v>15.489030175983437</v>
      </c>
      <c r="AG74" s="366">
        <v>32.031704221037309</v>
      </c>
      <c r="AI74" s="366">
        <v>314.88665864573954</v>
      </c>
      <c r="AJ74" s="366">
        <v>194.70727351028404</v>
      </c>
      <c r="AL74" s="366">
        <v>120.1793851354555</v>
      </c>
    </row>
    <row r="75" spans="1:38" x14ac:dyDescent="0.3">
      <c r="A75">
        <v>49</v>
      </c>
      <c r="B75" s="3">
        <v>1</v>
      </c>
      <c r="C75" s="359">
        <v>42548</v>
      </c>
      <c r="D75" s="384" t="e">
        <f t="shared" si="18"/>
        <v>#VALUE!</v>
      </c>
      <c r="E75" s="384" t="e">
        <f>"21/06/2016"+110</f>
        <v>#VALUE!</v>
      </c>
      <c r="S75" s="366">
        <v>10.947698863636363</v>
      </c>
      <c r="T75" s="366">
        <v>603.69510686635431</v>
      </c>
      <c r="U75" s="366">
        <v>5217.6505664877759</v>
      </c>
      <c r="V75" s="366">
        <v>266.7954545454545</v>
      </c>
      <c r="X75" s="365">
        <v>0.58641730924605273</v>
      </c>
      <c r="Y75" s="365">
        <v>0.48086924374760515</v>
      </c>
      <c r="Z75" s="366">
        <v>16.449133839582348</v>
      </c>
      <c r="AA75" s="366">
        <v>20.990974243148159</v>
      </c>
      <c r="AD75" s="366">
        <v>11.818778730806143</v>
      </c>
      <c r="AG75" s="366">
        <v>22.766477594442502</v>
      </c>
      <c r="AI75" s="366">
        <v>265.30210841006755</v>
      </c>
      <c r="AJ75" s="366">
        <v>155.57774855113638</v>
      </c>
      <c r="AL75" s="366">
        <v>109.72435985893115</v>
      </c>
    </row>
    <row r="76" spans="1:38" x14ac:dyDescent="0.3">
      <c r="A76">
        <v>64</v>
      </c>
      <c r="B76">
        <v>2</v>
      </c>
      <c r="C76" s="359">
        <v>42548</v>
      </c>
      <c r="D76" s="384" t="e">
        <f t="shared" si="18"/>
        <v>#VALUE!</v>
      </c>
      <c r="E76" s="384" t="e">
        <f t="shared" ref="E76:E77" si="20">"21/06/2016"+110</f>
        <v>#VALUE!</v>
      </c>
      <c r="S76" s="366">
        <v>16.470313655663606</v>
      </c>
      <c r="T76" s="366">
        <v>572.23738752401175</v>
      </c>
      <c r="U76" s="366">
        <v>5150.1364877161059</v>
      </c>
      <c r="V76" s="366">
        <v>304.44151486097797</v>
      </c>
      <c r="X76" s="365">
        <v>0.6780988505117137</v>
      </c>
      <c r="Y76" s="365">
        <v>0.54191934279168963</v>
      </c>
      <c r="Z76" s="366">
        <v>16.219852340264229</v>
      </c>
      <c r="AA76" s="366">
        <v>23.347330817729087</v>
      </c>
      <c r="AD76" s="366">
        <v>13.922241758241761</v>
      </c>
      <c r="AG76" s="366">
        <v>30.392555413905367</v>
      </c>
      <c r="AI76" s="366">
        <v>307.86252686905272</v>
      </c>
      <c r="AJ76" s="366">
        <v>208.76122558553621</v>
      </c>
      <c r="AL76" s="366">
        <v>99.101301283516506</v>
      </c>
    </row>
    <row r="77" spans="1:38" x14ac:dyDescent="0.3">
      <c r="A77">
        <v>79</v>
      </c>
      <c r="B77" s="10">
        <v>3</v>
      </c>
      <c r="C77" s="359">
        <v>42548</v>
      </c>
      <c r="D77" s="384" t="e">
        <f t="shared" si="18"/>
        <v>#VALUE!</v>
      </c>
      <c r="E77" s="384" t="e">
        <f t="shared" si="20"/>
        <v>#VALUE!</v>
      </c>
      <c r="S77" s="366">
        <v>15.278609592445328</v>
      </c>
      <c r="T77" s="366">
        <v>533.05795489702564</v>
      </c>
      <c r="U77" s="366">
        <v>4492.9170484177876</v>
      </c>
      <c r="V77" s="366">
        <v>300.22166998011926</v>
      </c>
      <c r="X77" s="365">
        <v>0.63272548079395075</v>
      </c>
      <c r="Y77" s="365">
        <v>0.51822883719675217</v>
      </c>
      <c r="Z77" s="366">
        <v>13.503422997697808</v>
      </c>
      <c r="AA77" s="366">
        <v>21.785393508826424</v>
      </c>
      <c r="AD77" s="366">
        <v>14.20375127942682</v>
      </c>
      <c r="AG77" s="366">
        <v>29.482360871872146</v>
      </c>
      <c r="AI77" s="366">
        <v>291.16809747338232</v>
      </c>
      <c r="AJ77" s="366">
        <v>184.22947446570575</v>
      </c>
      <c r="AL77" s="366">
        <v>106.93862300767657</v>
      </c>
    </row>
    <row r="78" spans="1:38" x14ac:dyDescent="0.3">
      <c r="A78">
        <v>50</v>
      </c>
      <c r="B78" s="3">
        <v>1</v>
      </c>
      <c r="C78" s="359">
        <v>42548</v>
      </c>
      <c r="D78" s="384" t="e">
        <f t="shared" si="18"/>
        <v>#VALUE!</v>
      </c>
      <c r="E78" s="384" t="e">
        <f>"21/06/2016"+117</f>
        <v>#VALUE!</v>
      </c>
      <c r="S78" s="366">
        <v>11.043001888964115</v>
      </c>
      <c r="T78" s="366">
        <v>520.43411608947122</v>
      </c>
      <c r="U78" s="366">
        <v>4200.6467941507317</v>
      </c>
      <c r="V78" s="366">
        <v>323.96436018957343</v>
      </c>
      <c r="X78" s="365">
        <v>0.60144824077439629</v>
      </c>
      <c r="Y78" s="365">
        <v>0.46513054599714859</v>
      </c>
      <c r="Z78" s="366">
        <v>13.147326960523987</v>
      </c>
      <c r="AA78" s="366">
        <v>22.497577429813063</v>
      </c>
      <c r="AD78" s="366">
        <v>12.698723921130954</v>
      </c>
      <c r="AG78" s="366">
        <v>23.741725810095069</v>
      </c>
      <c r="AI78" s="366">
        <v>259.63845120035347</v>
      </c>
      <c r="AJ78" s="366">
        <v>156.15908971184155</v>
      </c>
      <c r="AL78" s="366">
        <v>103.47936148851191</v>
      </c>
    </row>
    <row r="79" spans="1:38" x14ac:dyDescent="0.3">
      <c r="A79">
        <v>65</v>
      </c>
      <c r="B79">
        <v>2</v>
      </c>
      <c r="C79" s="359">
        <v>42548</v>
      </c>
      <c r="D79" s="384" t="e">
        <f t="shared" si="18"/>
        <v>#VALUE!</v>
      </c>
      <c r="E79" s="384" t="e">
        <f t="shared" ref="E79:E80" si="21">"21/06/2016"+117</f>
        <v>#VALUE!</v>
      </c>
      <c r="S79" s="366">
        <v>11.442752223190935</v>
      </c>
      <c r="T79" s="366">
        <v>556.70931544117991</v>
      </c>
      <c r="U79" s="366">
        <v>4413.909572426498</v>
      </c>
      <c r="V79" s="366">
        <v>300.81028770706189</v>
      </c>
      <c r="X79" s="365">
        <v>0.6178705333416491</v>
      </c>
      <c r="Y79" s="365">
        <v>0.47390851269463363</v>
      </c>
      <c r="Z79" s="366">
        <v>15.137247838616712</v>
      </c>
      <c r="AA79" s="366">
        <v>24.95535502387062</v>
      </c>
      <c r="AD79" s="366">
        <v>12.702735601300107</v>
      </c>
      <c r="AG79" s="366">
        <v>24.145487824491042</v>
      </c>
      <c r="AI79" s="366">
        <v>233.81070794308997</v>
      </c>
      <c r="AJ79" s="366">
        <v>144.46474681778554</v>
      </c>
      <c r="AL79" s="366">
        <v>89.345961125304427</v>
      </c>
    </row>
    <row r="80" spans="1:38" x14ac:dyDescent="0.3">
      <c r="A80">
        <v>80</v>
      </c>
      <c r="B80" s="10">
        <v>3</v>
      </c>
      <c r="C80" s="359">
        <v>42548</v>
      </c>
      <c r="D80" s="384" t="e">
        <f t="shared" si="18"/>
        <v>#VALUE!</v>
      </c>
      <c r="E80" s="384" t="e">
        <f t="shared" si="21"/>
        <v>#VALUE!</v>
      </c>
      <c r="S80" s="366">
        <v>12.979602811550153</v>
      </c>
      <c r="T80" s="366">
        <v>575.93478646110236</v>
      </c>
      <c r="U80" s="366">
        <v>4525.201893622947</v>
      </c>
      <c r="V80" s="366">
        <v>322.26223404255313</v>
      </c>
      <c r="X80" s="365">
        <v>0.64223853320284885</v>
      </c>
      <c r="Y80" s="365">
        <v>0.52902197019264663</v>
      </c>
      <c r="Z80" s="366">
        <v>16.833091912295043</v>
      </c>
      <c r="AA80" s="366">
        <v>29.373236853532003</v>
      </c>
      <c r="AD80" s="366">
        <v>11.555489382869577</v>
      </c>
      <c r="AG80" s="366">
        <v>24.535092194419732</v>
      </c>
      <c r="AI80" s="366">
        <v>289.87118259262684</v>
      </c>
      <c r="AJ80" s="366">
        <v>186.16644312606383</v>
      </c>
      <c r="AL80" s="366">
        <v>103.70473946656303</v>
      </c>
    </row>
    <row r="81" spans="1:38" x14ac:dyDescent="0.3">
      <c r="A81">
        <v>51</v>
      </c>
      <c r="B81" s="3">
        <v>1</v>
      </c>
      <c r="C81" s="359">
        <v>42548</v>
      </c>
      <c r="D81" s="384" t="e">
        <f t="shared" si="18"/>
        <v>#VALUE!</v>
      </c>
      <c r="E81" s="384" t="e">
        <f>"21/06/2016"+121</f>
        <v>#VALUE!</v>
      </c>
      <c r="S81" s="366">
        <v>11.916167602040817</v>
      </c>
      <c r="T81" s="366">
        <v>631.83168004043728</v>
      </c>
      <c r="U81" s="366">
        <v>4603.3450974374718</v>
      </c>
      <c r="V81" s="366">
        <v>278.63499999999999</v>
      </c>
      <c r="X81" s="365">
        <v>0.52531788848220917</v>
      </c>
      <c r="Y81" s="365">
        <v>0.44131342997025086</v>
      </c>
      <c r="Z81" s="366">
        <v>20.817517246275635</v>
      </c>
      <c r="AA81" s="366">
        <v>24.668137432188065</v>
      </c>
      <c r="AD81" s="366">
        <v>15.085429885812864</v>
      </c>
      <c r="AG81" s="366">
        <v>27.00159748785368</v>
      </c>
      <c r="AI81" s="366">
        <v>294.66161450877848</v>
      </c>
      <c r="AJ81" s="366">
        <v>154.79101715051021</v>
      </c>
      <c r="AL81" s="366">
        <v>139.8705973582683</v>
      </c>
    </row>
    <row r="82" spans="1:38" x14ac:dyDescent="0.3">
      <c r="A82">
        <v>66</v>
      </c>
      <c r="B82">
        <v>2</v>
      </c>
      <c r="C82" s="359">
        <v>42548</v>
      </c>
      <c r="D82" s="384" t="e">
        <f t="shared" si="18"/>
        <v>#VALUE!</v>
      </c>
      <c r="E82" s="384" t="e">
        <f t="shared" ref="E82:E83" si="22">"21/06/2016"+121</f>
        <v>#VALUE!</v>
      </c>
      <c r="S82" s="366">
        <v>14.668103544929929</v>
      </c>
      <c r="T82" s="366">
        <v>488.98225190018496</v>
      </c>
      <c r="U82" s="366">
        <v>3876.9307114943235</v>
      </c>
      <c r="V82" s="366">
        <v>334.91277823577911</v>
      </c>
      <c r="X82" s="365">
        <v>0.63786805065093755</v>
      </c>
      <c r="Y82" s="365">
        <v>0.42940411350866758</v>
      </c>
      <c r="Z82" s="366">
        <v>16.822378462832763</v>
      </c>
      <c r="AA82" s="366">
        <v>28.667579830493963</v>
      </c>
      <c r="AD82" s="366">
        <v>19.491102395312769</v>
      </c>
      <c r="AG82" s="366">
        <v>34.1592059402427</v>
      </c>
      <c r="AI82" s="366">
        <v>389.81994950194439</v>
      </c>
      <c r="AJ82" s="366">
        <v>248.65369129365217</v>
      </c>
      <c r="AL82" s="366">
        <v>141.16625820829225</v>
      </c>
    </row>
    <row r="83" spans="1:38" x14ac:dyDescent="0.3">
      <c r="A83">
        <v>81</v>
      </c>
      <c r="B83" s="10">
        <v>3</v>
      </c>
      <c r="C83" s="359">
        <v>42548</v>
      </c>
      <c r="D83" s="384" t="e">
        <f t="shared" si="18"/>
        <v>#VALUE!</v>
      </c>
      <c r="E83" s="384" t="e">
        <f t="shared" si="22"/>
        <v>#VALUE!</v>
      </c>
      <c r="S83" s="366">
        <v>14.29685523809524</v>
      </c>
      <c r="T83" s="366">
        <v>591.75685010361485</v>
      </c>
      <c r="U83" s="366">
        <v>4269.1029900332214</v>
      </c>
      <c r="V83" s="366">
        <v>298.13333333333338</v>
      </c>
      <c r="X83" s="365">
        <v>0.58135192698945581</v>
      </c>
      <c r="Y83" s="365">
        <v>0.44113248515652309</v>
      </c>
      <c r="Z83" s="366">
        <v>16.593545338141247</v>
      </c>
      <c r="AA83" s="366">
        <v>26.206652354341518</v>
      </c>
      <c r="AD83" s="366">
        <v>18.112581199174656</v>
      </c>
      <c r="AG83" s="366">
        <v>32.409436437269896</v>
      </c>
      <c r="AI83" s="366">
        <v>302.78196995573251</v>
      </c>
      <c r="AJ83" s="366">
        <v>176.02288169142861</v>
      </c>
      <c r="AL83" s="366">
        <v>126.75908826430393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CI2882"/>
  <sheetViews>
    <sheetView workbookViewId="0">
      <pane ySplit="2" topLeftCell="A210" activePane="bottomLeft" state="frozen"/>
      <selection pane="bottomLeft" activeCell="L220" sqref="L220"/>
    </sheetView>
  </sheetViews>
  <sheetFormatPr defaultColWidth="9.21875" defaultRowHeight="14.4" x14ac:dyDescent="0.3"/>
  <cols>
    <col min="1" max="1" width="12.44140625" style="1" bestFit="1" customWidth="1"/>
    <col min="2" max="2" width="17.77734375" bestFit="1" customWidth="1"/>
    <col min="3" max="3" width="10.44140625" style="1" bestFit="1" customWidth="1"/>
    <col min="4" max="4" width="26" style="1" bestFit="1" customWidth="1"/>
    <col min="5" max="5" width="22.77734375" style="1" bestFit="1" customWidth="1"/>
    <col min="6" max="6" width="26.21875" style="1" bestFit="1" customWidth="1"/>
    <col min="7" max="7" width="13.21875" style="1" bestFit="1" customWidth="1"/>
    <col min="8" max="8" width="13" style="1" bestFit="1" customWidth="1"/>
    <col min="9" max="9" width="15.77734375" style="1" bestFit="1" customWidth="1"/>
    <col min="10" max="10" width="14.44140625" style="1" bestFit="1" customWidth="1"/>
    <col min="11" max="11" width="10.77734375" style="1" bestFit="1" customWidth="1"/>
    <col min="12" max="12" width="17.77734375" style="1" bestFit="1" customWidth="1"/>
    <col min="13" max="13" width="15.5546875" style="1" bestFit="1" customWidth="1"/>
    <col min="14" max="14" width="15.5546875" style="1" customWidth="1"/>
    <col min="15" max="15" width="15.21875" style="1" bestFit="1" customWidth="1"/>
    <col min="16" max="16" width="17.21875" style="1" bestFit="1" customWidth="1"/>
    <col min="17" max="17" width="23.21875" style="1" customWidth="1"/>
    <col min="18" max="18" width="21.44140625" style="1" bestFit="1" customWidth="1"/>
    <col min="19" max="19" width="24.21875" style="1" customWidth="1"/>
    <col min="20" max="20" width="13.77734375" style="1" bestFit="1" customWidth="1"/>
    <col min="21" max="21" width="17.44140625" style="1" customWidth="1"/>
    <col min="22" max="22" width="22.21875" style="1" customWidth="1"/>
    <col min="23" max="23" width="12.21875" style="1" bestFit="1" customWidth="1"/>
    <col min="24" max="24" width="13.77734375" style="1" bestFit="1" customWidth="1"/>
    <col min="25" max="25" width="22.77734375" style="1" bestFit="1" customWidth="1"/>
    <col min="26" max="26" width="25" style="1" bestFit="1" customWidth="1"/>
    <col min="27" max="27" width="16.21875" style="1" bestFit="1" customWidth="1"/>
    <col min="28" max="28" width="13" style="1" customWidth="1"/>
    <col min="29" max="29" width="13" style="1" bestFit="1" customWidth="1"/>
    <col min="30" max="30" width="18" style="1" bestFit="1" customWidth="1"/>
    <col min="31" max="31" width="24.77734375" style="1" bestFit="1" customWidth="1"/>
    <col min="32" max="32" width="15.44140625" style="1" bestFit="1" customWidth="1"/>
    <col min="33" max="33" width="16.77734375" style="1" customWidth="1"/>
    <col min="34" max="34" width="17.77734375" style="1" bestFit="1" customWidth="1"/>
    <col min="35" max="35" width="15.5546875" style="1" bestFit="1" customWidth="1"/>
    <col min="36" max="36" width="16.5546875" style="1" bestFit="1" customWidth="1"/>
    <col min="37" max="37" width="23" style="1" bestFit="1" customWidth="1"/>
    <col min="38" max="38" width="16.77734375" style="1" bestFit="1" customWidth="1"/>
    <col min="39" max="39" width="12.77734375" style="1" bestFit="1" customWidth="1"/>
    <col min="40" max="40" width="21.44140625" style="1" bestFit="1" customWidth="1"/>
    <col min="41" max="41" width="22.21875" style="1" customWidth="1"/>
    <col min="42" max="42" width="26.77734375" style="1" customWidth="1"/>
    <col min="43" max="43" width="22.21875" style="1" customWidth="1"/>
    <col min="44" max="44" width="18.77734375" style="1" customWidth="1"/>
    <col min="45" max="45" width="22.21875" style="1" customWidth="1"/>
    <col min="46" max="46" width="24.77734375" style="1" customWidth="1"/>
    <col min="47" max="47" width="13.77734375" style="1" customWidth="1"/>
    <col min="48" max="48" width="19.21875" style="1" bestFit="1" customWidth="1"/>
    <col min="49" max="50" width="22.21875" style="1" customWidth="1"/>
    <col min="51" max="51" width="14.77734375" style="1" bestFit="1" customWidth="1"/>
    <col min="52" max="52" width="12.77734375" style="1" bestFit="1" customWidth="1"/>
    <col min="53" max="53" width="22" style="1" customWidth="1"/>
    <col min="54" max="54" width="13.77734375" style="1" bestFit="1" customWidth="1"/>
    <col min="55" max="55" width="18.44140625" style="1" bestFit="1" customWidth="1"/>
    <col min="56" max="56" width="28.77734375" style="1" customWidth="1"/>
    <col min="57" max="57" width="7.5546875" style="1" bestFit="1" customWidth="1"/>
    <col min="58" max="58" width="21.44140625" style="1" customWidth="1"/>
    <col min="59" max="59" width="8.21875" style="1" bestFit="1" customWidth="1"/>
    <col min="60" max="60" width="13.21875" style="1" bestFit="1" customWidth="1"/>
    <col min="61" max="61" width="6.77734375" style="1" bestFit="1" customWidth="1"/>
    <col min="62" max="62" width="9.21875" style="1" bestFit="1" customWidth="1"/>
    <col min="63" max="63" width="8.77734375" style="1" bestFit="1" customWidth="1"/>
    <col min="64" max="64" width="19.21875" style="1" bestFit="1" customWidth="1"/>
    <col min="65" max="65" width="20.21875" style="1" customWidth="1"/>
    <col min="66" max="66" width="8.21875" style="1" bestFit="1" customWidth="1"/>
    <col min="67" max="67" width="7.21875" style="1" bestFit="1" customWidth="1"/>
    <col min="68" max="68" width="12.5546875" style="1" bestFit="1" customWidth="1"/>
    <col min="69" max="69" width="15.21875" style="1" bestFit="1" customWidth="1"/>
    <col min="70" max="70" width="11.44140625" style="1" customWidth="1"/>
    <col min="71" max="71" width="19.5546875" style="1" customWidth="1"/>
    <col min="72" max="72" width="18.77734375" style="1" customWidth="1"/>
    <col min="73" max="73" width="26.21875" style="1" customWidth="1"/>
    <col min="74" max="74" width="13" style="1" customWidth="1"/>
    <col min="75" max="75" width="20.5546875" style="1" customWidth="1"/>
    <col min="76" max="76" width="19.5546875" style="1" customWidth="1"/>
    <col min="77" max="77" width="20.77734375" style="1" customWidth="1"/>
    <col min="78" max="78" width="24.77734375" style="1" customWidth="1"/>
    <col min="79" max="79" width="15.21875" style="1" customWidth="1"/>
    <col min="80" max="80" width="18.21875" style="1" customWidth="1"/>
    <col min="81" max="81" width="22.21875" style="1" customWidth="1"/>
    <col min="82" max="82" width="24.44140625" style="1" customWidth="1"/>
    <col min="83" max="83" width="23" style="1" customWidth="1"/>
    <col min="84" max="84" width="22.21875" style="1" customWidth="1"/>
    <col min="85" max="85" width="15.21875" style="1" bestFit="1" customWidth="1"/>
    <col min="86" max="86" width="24.44140625" style="1" customWidth="1"/>
    <col min="87" max="87" width="28.77734375" style="1" customWidth="1"/>
    <col min="88" max="16384" width="9.21875" style="1"/>
  </cols>
  <sheetData>
    <row r="1" spans="1:87" s="13" customFormat="1" ht="19.5" customHeight="1" x14ac:dyDescent="0.3">
      <c r="A1" s="231" t="s">
        <v>423</v>
      </c>
      <c r="B1" s="176" t="s">
        <v>348</v>
      </c>
      <c r="C1" s="195" t="s">
        <v>64</v>
      </c>
      <c r="D1" s="198" t="s">
        <v>713</v>
      </c>
      <c r="E1" s="195" t="s">
        <v>554</v>
      </c>
      <c r="F1" s="195" t="s">
        <v>557</v>
      </c>
      <c r="G1" s="197" t="s">
        <v>857</v>
      </c>
      <c r="H1" s="196" t="s">
        <v>710</v>
      </c>
      <c r="I1" s="176" t="s">
        <v>685</v>
      </c>
      <c r="J1" s="195" t="s">
        <v>288</v>
      </c>
      <c r="K1" s="197" t="s">
        <v>860</v>
      </c>
      <c r="L1" s="199" t="s">
        <v>717</v>
      </c>
      <c r="M1" s="195" t="s">
        <v>289</v>
      </c>
      <c r="N1" s="195" t="s">
        <v>1073</v>
      </c>
      <c r="O1" s="197" t="s">
        <v>848</v>
      </c>
      <c r="P1" s="197" t="s">
        <v>851</v>
      </c>
      <c r="Q1" s="197" t="s">
        <v>854</v>
      </c>
      <c r="R1" s="195" t="s">
        <v>227</v>
      </c>
      <c r="S1" s="197" t="s">
        <v>863</v>
      </c>
      <c r="T1" s="195" t="s">
        <v>297</v>
      </c>
      <c r="U1" s="197" t="s">
        <v>867</v>
      </c>
      <c r="V1" s="197" t="s">
        <v>870</v>
      </c>
      <c r="W1" s="196" t="s">
        <v>731</v>
      </c>
      <c r="X1" s="195" t="s">
        <v>293</v>
      </c>
      <c r="Y1" s="195" t="s">
        <v>294</v>
      </c>
      <c r="Z1" s="196" t="s">
        <v>782</v>
      </c>
      <c r="AA1" s="195" t="s">
        <v>291</v>
      </c>
      <c r="AB1" s="197" t="s">
        <v>842</v>
      </c>
      <c r="AC1" s="195" t="s">
        <v>571</v>
      </c>
      <c r="AD1" s="196" t="s">
        <v>722</v>
      </c>
      <c r="AE1" s="195" t="s">
        <v>574</v>
      </c>
      <c r="AF1" s="195" t="s">
        <v>292</v>
      </c>
      <c r="AG1" s="197" t="s">
        <v>839</v>
      </c>
      <c r="AH1" s="195" t="s">
        <v>579</v>
      </c>
      <c r="AI1" s="195" t="s">
        <v>583</v>
      </c>
      <c r="AJ1" s="195" t="s">
        <v>586</v>
      </c>
      <c r="AK1" s="196" t="s">
        <v>725</v>
      </c>
      <c r="AL1" s="196" t="s">
        <v>728</v>
      </c>
      <c r="AM1" s="195" t="s">
        <v>588</v>
      </c>
      <c r="AN1" s="196" t="s">
        <v>720</v>
      </c>
      <c r="AO1" s="197" t="s">
        <v>830</v>
      </c>
      <c r="AP1" s="197" t="s">
        <v>833</v>
      </c>
      <c r="AQ1" s="197" t="s">
        <v>836</v>
      </c>
      <c r="AR1" s="195" t="s">
        <v>290</v>
      </c>
      <c r="AS1" s="197" t="s">
        <v>877</v>
      </c>
      <c r="AT1" s="197" t="s">
        <v>889</v>
      </c>
      <c r="AU1" s="195" t="s">
        <v>591</v>
      </c>
      <c r="AV1" s="195" t="s">
        <v>594</v>
      </c>
      <c r="AW1" s="197" t="s">
        <v>883</v>
      </c>
      <c r="AX1" s="197" t="s">
        <v>886</v>
      </c>
      <c r="AY1" s="195" t="s">
        <v>600</v>
      </c>
      <c r="AZ1" s="195" t="s">
        <v>603</v>
      </c>
      <c r="BA1" s="197" t="s">
        <v>874</v>
      </c>
      <c r="BB1" s="195" t="s">
        <v>606</v>
      </c>
      <c r="BC1" s="195" t="s">
        <v>597</v>
      </c>
      <c r="BD1" s="197" t="s">
        <v>880</v>
      </c>
      <c r="BE1" s="195" t="s">
        <v>609</v>
      </c>
      <c r="BF1" s="197" t="s">
        <v>892</v>
      </c>
      <c r="BG1" s="195" t="s">
        <v>612</v>
      </c>
      <c r="BH1" s="195" t="s">
        <v>615</v>
      </c>
      <c r="BI1" s="195" t="s">
        <v>621</v>
      </c>
      <c r="BJ1" s="195" t="s">
        <v>624</v>
      </c>
      <c r="BK1" s="195" t="s">
        <v>627</v>
      </c>
      <c r="BL1" s="195" t="s">
        <v>630</v>
      </c>
      <c r="BM1" s="197" t="s">
        <v>895</v>
      </c>
      <c r="BN1" s="195" t="s">
        <v>633</v>
      </c>
      <c r="BO1" s="197" t="s">
        <v>898</v>
      </c>
      <c r="BP1" s="195" t="s">
        <v>618</v>
      </c>
      <c r="BQ1" s="195" t="s">
        <v>567</v>
      </c>
      <c r="BR1" s="197" t="s">
        <v>815</v>
      </c>
      <c r="BS1" s="197" t="s">
        <v>819</v>
      </c>
      <c r="BT1" s="197" t="s">
        <v>823</v>
      </c>
      <c r="BU1" s="197" t="s">
        <v>827</v>
      </c>
      <c r="BV1" s="197" t="s">
        <v>845</v>
      </c>
      <c r="BW1" s="197" t="s">
        <v>901</v>
      </c>
      <c r="BX1" s="197" t="s">
        <v>910</v>
      </c>
      <c r="BY1" s="197" t="s">
        <v>904</v>
      </c>
      <c r="BZ1" s="197" t="s">
        <v>907</v>
      </c>
      <c r="CA1" s="197" t="s">
        <v>922</v>
      </c>
      <c r="CB1" s="197" t="s">
        <v>913</v>
      </c>
      <c r="CC1" s="197" t="s">
        <v>916</v>
      </c>
      <c r="CD1" s="197" t="s">
        <v>919</v>
      </c>
      <c r="CE1" s="197" t="s">
        <v>932</v>
      </c>
      <c r="CF1" s="197" t="s">
        <v>935</v>
      </c>
      <c r="CG1" s="196" t="s">
        <v>785</v>
      </c>
      <c r="CH1" s="197" t="s">
        <v>938</v>
      </c>
      <c r="CI1" s="197" t="s">
        <v>941</v>
      </c>
    </row>
    <row r="2" spans="1:87" s="13" customFormat="1" ht="15" thickBot="1" x14ac:dyDescent="0.35">
      <c r="A2" s="255" t="s">
        <v>423</v>
      </c>
      <c r="B2" s="239" t="s">
        <v>347</v>
      </c>
      <c r="C2" s="239" t="s">
        <v>64</v>
      </c>
      <c r="D2" s="239" t="s">
        <v>712</v>
      </c>
      <c r="E2" s="239" t="s">
        <v>553</v>
      </c>
      <c r="F2" s="239" t="s">
        <v>556</v>
      </c>
      <c r="G2" s="293" t="s">
        <v>858</v>
      </c>
      <c r="H2" s="239" t="s">
        <v>709</v>
      </c>
      <c r="I2" s="239" t="s">
        <v>684</v>
      </c>
      <c r="J2" s="241" t="s">
        <v>65</v>
      </c>
      <c r="K2" s="293" t="s">
        <v>861</v>
      </c>
      <c r="L2" s="293" t="s">
        <v>716</v>
      </c>
      <c r="M2" s="239" t="s">
        <v>66</v>
      </c>
      <c r="N2" s="239"/>
      <c r="O2" s="293" t="s">
        <v>849</v>
      </c>
      <c r="P2" s="293" t="s">
        <v>852</v>
      </c>
      <c r="Q2" s="293" t="s">
        <v>855</v>
      </c>
      <c r="R2" s="239" t="s">
        <v>68</v>
      </c>
      <c r="S2" s="293" t="s">
        <v>864</v>
      </c>
      <c r="T2" s="239" t="s">
        <v>296</v>
      </c>
      <c r="U2" s="293" t="s">
        <v>868</v>
      </c>
      <c r="V2" s="293" t="s">
        <v>871</v>
      </c>
      <c r="W2" s="238" t="s">
        <v>730</v>
      </c>
      <c r="X2" s="239" t="s">
        <v>54</v>
      </c>
      <c r="Y2" s="239" t="s">
        <v>295</v>
      </c>
      <c r="Z2" s="238" t="s">
        <v>781</v>
      </c>
      <c r="AA2" s="239" t="s">
        <v>67</v>
      </c>
      <c r="AB2" s="284" t="s">
        <v>843</v>
      </c>
      <c r="AC2" s="239" t="s">
        <v>33</v>
      </c>
      <c r="AD2" s="239" t="s">
        <v>721</v>
      </c>
      <c r="AE2" s="239" t="s">
        <v>573</v>
      </c>
      <c r="AF2" s="239" t="s">
        <v>32</v>
      </c>
      <c r="AG2" s="284" t="s">
        <v>840</v>
      </c>
      <c r="AH2" s="239" t="s">
        <v>578</v>
      </c>
      <c r="AI2" s="239" t="s">
        <v>582</v>
      </c>
      <c r="AJ2" s="239" t="s">
        <v>585</v>
      </c>
      <c r="AK2" s="239" t="s">
        <v>724</v>
      </c>
      <c r="AL2" s="239" t="s">
        <v>727</v>
      </c>
      <c r="AM2" s="239" t="s">
        <v>31</v>
      </c>
      <c r="AN2" s="239" t="s">
        <v>719</v>
      </c>
      <c r="AO2" s="284" t="s">
        <v>831</v>
      </c>
      <c r="AP2" s="284" t="s">
        <v>834</v>
      </c>
      <c r="AQ2" s="284" t="s">
        <v>837</v>
      </c>
      <c r="AR2" s="239" t="s">
        <v>69</v>
      </c>
      <c r="AS2" s="284" t="s">
        <v>878</v>
      </c>
      <c r="AT2" s="284" t="s">
        <v>890</v>
      </c>
      <c r="AU2" s="239" t="s">
        <v>590</v>
      </c>
      <c r="AV2" s="239" t="s">
        <v>593</v>
      </c>
      <c r="AW2" s="284" t="s">
        <v>884</v>
      </c>
      <c r="AX2" s="284" t="s">
        <v>887</v>
      </c>
      <c r="AY2" s="239" t="s">
        <v>599</v>
      </c>
      <c r="AZ2" s="239" t="s">
        <v>602</v>
      </c>
      <c r="BA2" s="284" t="s">
        <v>875</v>
      </c>
      <c r="BB2" s="239" t="s">
        <v>605</v>
      </c>
      <c r="BC2" s="239" t="s">
        <v>596</v>
      </c>
      <c r="BD2" s="284" t="s">
        <v>881</v>
      </c>
      <c r="BE2" s="239" t="s">
        <v>608</v>
      </c>
      <c r="BF2" s="284" t="s">
        <v>893</v>
      </c>
      <c r="BG2" s="294" t="s">
        <v>611</v>
      </c>
      <c r="BH2" s="294" t="s">
        <v>614</v>
      </c>
      <c r="BI2" s="239" t="s">
        <v>620</v>
      </c>
      <c r="BJ2" s="239" t="s">
        <v>623</v>
      </c>
      <c r="BK2" s="239" t="s">
        <v>626</v>
      </c>
      <c r="BL2" s="239" t="s">
        <v>629</v>
      </c>
      <c r="BM2" s="284" t="s">
        <v>896</v>
      </c>
      <c r="BN2" s="294" t="s">
        <v>632</v>
      </c>
      <c r="BO2" s="284" t="s">
        <v>899</v>
      </c>
      <c r="BP2" s="294" t="s">
        <v>617</v>
      </c>
      <c r="BQ2" s="239" t="s">
        <v>566</v>
      </c>
      <c r="BR2" s="293" t="s">
        <v>816</v>
      </c>
      <c r="BS2" s="293" t="s">
        <v>820</v>
      </c>
      <c r="BT2" s="293" t="s">
        <v>824</v>
      </c>
      <c r="BU2" s="293" t="s">
        <v>828</v>
      </c>
      <c r="BV2" s="293" t="s">
        <v>846</v>
      </c>
      <c r="BW2" s="293" t="s">
        <v>902</v>
      </c>
      <c r="BX2" s="293" t="s">
        <v>911</v>
      </c>
      <c r="BY2" s="293" t="s">
        <v>905</v>
      </c>
      <c r="BZ2" s="293" t="s">
        <v>908</v>
      </c>
      <c r="CA2" s="293" t="s">
        <v>923</v>
      </c>
      <c r="CB2" s="293" t="s">
        <v>914</v>
      </c>
      <c r="CC2" s="293" t="s">
        <v>917</v>
      </c>
      <c r="CD2" s="293" t="s">
        <v>920</v>
      </c>
      <c r="CE2" s="293" t="s">
        <v>933</v>
      </c>
      <c r="CF2" s="293" t="s">
        <v>936</v>
      </c>
      <c r="CG2" s="238" t="s">
        <v>784</v>
      </c>
      <c r="CH2" s="293" t="s">
        <v>939</v>
      </c>
      <c r="CI2" s="293" t="s">
        <v>942</v>
      </c>
    </row>
    <row r="3" spans="1:87" x14ac:dyDescent="0.3">
      <c r="A3" s="4">
        <v>1</v>
      </c>
      <c r="C3" s="390">
        <v>42139</v>
      </c>
      <c r="D3" s="144">
        <v>1</v>
      </c>
      <c r="E3" s="73"/>
      <c r="F3" s="90"/>
      <c r="G3" s="185"/>
      <c r="H3" s="73"/>
      <c r="I3" s="73"/>
      <c r="J3" s="141"/>
      <c r="K3" s="185"/>
      <c r="L3" s="394"/>
      <c r="M3" s="73"/>
      <c r="N3" s="73"/>
      <c r="O3" s="185"/>
      <c r="P3" s="185"/>
      <c r="Q3" s="185"/>
      <c r="R3" s="73"/>
      <c r="S3" s="185"/>
      <c r="T3" s="73"/>
      <c r="U3" s="185"/>
      <c r="V3" s="185"/>
      <c r="W3" s="76"/>
      <c r="X3" s="73"/>
      <c r="Y3" s="73"/>
      <c r="Z3" s="173"/>
      <c r="AA3" s="73"/>
      <c r="AB3" s="178"/>
      <c r="AC3" s="73"/>
      <c r="AD3" s="73"/>
      <c r="AE3" s="90"/>
      <c r="AF3" s="90"/>
      <c r="AG3" s="178"/>
      <c r="AH3" s="73"/>
      <c r="AI3" s="73"/>
      <c r="AJ3" s="90"/>
      <c r="AK3" s="73"/>
      <c r="AL3" s="73"/>
      <c r="AM3" s="73"/>
      <c r="AN3" s="73"/>
      <c r="AO3" s="178"/>
      <c r="AP3" s="178"/>
      <c r="AQ3" s="178"/>
      <c r="AR3" s="73"/>
      <c r="AS3" s="178"/>
      <c r="AT3" s="178"/>
      <c r="AU3" s="73"/>
      <c r="AV3" s="90"/>
      <c r="AW3" s="178"/>
      <c r="AX3" s="178"/>
      <c r="AY3" s="90"/>
      <c r="AZ3" s="90"/>
      <c r="BA3" s="178"/>
      <c r="BB3" s="73"/>
      <c r="BC3" s="90"/>
      <c r="BD3" s="178"/>
      <c r="BE3" s="90"/>
      <c r="BF3" s="178"/>
      <c r="BG3" s="109"/>
      <c r="BH3" s="109"/>
      <c r="BI3" s="90"/>
      <c r="BJ3" s="90"/>
      <c r="BK3" s="90"/>
      <c r="BL3" s="90"/>
      <c r="BM3" s="178"/>
      <c r="BN3" s="109"/>
      <c r="BO3" s="178"/>
      <c r="BP3" s="109"/>
      <c r="BQ3" s="73"/>
      <c r="BR3" s="185"/>
      <c r="BS3" s="185"/>
      <c r="BT3" s="185"/>
      <c r="BU3" s="185"/>
      <c r="BV3" s="185"/>
      <c r="BW3" s="185"/>
      <c r="BX3" s="185"/>
      <c r="BY3" s="185"/>
      <c r="BZ3" s="185"/>
      <c r="CA3" s="185"/>
      <c r="CB3" s="185"/>
      <c r="CC3" s="185"/>
      <c r="CD3" s="185"/>
      <c r="CE3" s="185"/>
      <c r="CF3" s="185"/>
      <c r="CG3" s="173"/>
      <c r="CH3" s="185"/>
      <c r="CI3" s="185"/>
    </row>
    <row r="4" spans="1:87" x14ac:dyDescent="0.3">
      <c r="A4" s="4">
        <v>13</v>
      </c>
      <c r="C4" s="390">
        <v>42139</v>
      </c>
      <c r="D4" s="144">
        <v>1</v>
      </c>
      <c r="E4" s="73"/>
      <c r="F4" s="90"/>
      <c r="G4" s="185"/>
      <c r="H4" s="73"/>
      <c r="I4" s="73"/>
      <c r="J4" s="141"/>
      <c r="K4" s="185"/>
      <c r="L4" s="394"/>
      <c r="M4" s="73"/>
      <c r="N4" s="73"/>
      <c r="O4" s="185"/>
      <c r="P4" s="185"/>
      <c r="Q4" s="185"/>
      <c r="R4" s="73"/>
      <c r="S4" s="185"/>
      <c r="T4" s="73"/>
      <c r="U4" s="185"/>
      <c r="V4" s="185"/>
      <c r="W4" s="76"/>
      <c r="X4" s="73"/>
      <c r="Y4" s="73"/>
      <c r="Z4" s="173"/>
      <c r="AA4" s="73"/>
      <c r="AB4" s="178"/>
      <c r="AC4" s="73"/>
      <c r="AD4" s="73"/>
      <c r="AE4" s="90"/>
      <c r="AF4" s="90"/>
      <c r="AG4" s="178"/>
      <c r="AH4" s="73"/>
      <c r="AI4" s="73"/>
      <c r="AJ4" s="90"/>
      <c r="AK4" s="73"/>
      <c r="AL4" s="73"/>
      <c r="AM4" s="73"/>
      <c r="AN4" s="73"/>
      <c r="AO4" s="178"/>
      <c r="AP4" s="178"/>
      <c r="AQ4" s="178"/>
      <c r="AR4" s="73"/>
      <c r="AS4" s="178"/>
      <c r="AT4" s="178"/>
      <c r="AU4" s="73"/>
      <c r="AV4" s="90"/>
      <c r="AW4" s="178"/>
      <c r="AX4" s="178"/>
      <c r="AY4" s="90"/>
      <c r="AZ4" s="90"/>
      <c r="BA4" s="178"/>
      <c r="BB4" s="73"/>
      <c r="BC4" s="90"/>
      <c r="BD4" s="178"/>
      <c r="BE4" s="90"/>
      <c r="BF4" s="178"/>
      <c r="BG4" s="109"/>
      <c r="BH4" s="109"/>
      <c r="BI4" s="90"/>
      <c r="BJ4" s="90"/>
      <c r="BK4" s="90"/>
      <c r="BL4" s="90"/>
      <c r="BM4" s="178"/>
      <c r="BN4" s="109"/>
      <c r="BO4" s="178"/>
      <c r="BP4" s="109"/>
      <c r="BQ4" s="73"/>
      <c r="BR4" s="185"/>
      <c r="BS4" s="185"/>
      <c r="BT4" s="185"/>
      <c r="BU4" s="185"/>
      <c r="BV4" s="185"/>
      <c r="BW4" s="185"/>
      <c r="BX4" s="185"/>
      <c r="BY4" s="185"/>
      <c r="BZ4" s="185"/>
      <c r="CA4" s="185"/>
      <c r="CB4" s="185"/>
      <c r="CC4" s="185"/>
      <c r="CD4" s="185"/>
      <c r="CE4" s="185"/>
      <c r="CF4" s="185"/>
      <c r="CG4" s="173"/>
      <c r="CH4" s="185"/>
      <c r="CI4" s="185"/>
    </row>
    <row r="5" spans="1:87" x14ac:dyDescent="0.3">
      <c r="A5" s="4">
        <v>25</v>
      </c>
      <c r="C5" s="390">
        <v>42139</v>
      </c>
      <c r="D5" s="144">
        <v>1</v>
      </c>
      <c r="E5" s="73"/>
      <c r="F5" s="90"/>
      <c r="G5" s="185"/>
      <c r="H5" s="73"/>
      <c r="I5" s="73"/>
      <c r="J5" s="141"/>
      <c r="K5" s="185"/>
      <c r="L5" s="394"/>
      <c r="M5" s="73"/>
      <c r="N5" s="73"/>
      <c r="O5" s="185"/>
      <c r="P5" s="185"/>
      <c r="Q5" s="185"/>
      <c r="R5" s="73"/>
      <c r="S5" s="185"/>
      <c r="T5" s="73"/>
      <c r="U5" s="185"/>
      <c r="V5" s="185"/>
      <c r="W5" s="76"/>
      <c r="X5" s="73"/>
      <c r="Y5" s="73"/>
      <c r="Z5" s="173"/>
      <c r="AA5" s="73"/>
      <c r="AB5" s="178"/>
      <c r="AC5" s="73"/>
      <c r="AD5" s="73"/>
      <c r="AE5" s="90"/>
      <c r="AF5" s="90"/>
      <c r="AG5" s="178"/>
      <c r="AH5" s="73"/>
      <c r="AI5" s="73"/>
      <c r="AJ5" s="90"/>
      <c r="AK5" s="73"/>
      <c r="AL5" s="73"/>
      <c r="AM5" s="73"/>
      <c r="AN5" s="73"/>
      <c r="AO5" s="178"/>
      <c r="AP5" s="178"/>
      <c r="AQ5" s="178"/>
      <c r="AR5" s="73"/>
      <c r="AS5" s="178"/>
      <c r="AT5" s="178"/>
      <c r="AU5" s="73"/>
      <c r="AV5" s="90"/>
      <c r="AW5" s="178"/>
      <c r="AX5" s="178"/>
      <c r="AY5" s="90"/>
      <c r="AZ5" s="90"/>
      <c r="BA5" s="178"/>
      <c r="BB5" s="73"/>
      <c r="BC5" s="90"/>
      <c r="BD5" s="178"/>
      <c r="BE5" s="90"/>
      <c r="BF5" s="178"/>
      <c r="BG5" s="109"/>
      <c r="BH5" s="109"/>
      <c r="BI5" s="90"/>
      <c r="BJ5" s="90"/>
      <c r="BK5" s="90"/>
      <c r="BL5" s="90"/>
      <c r="BM5" s="178"/>
      <c r="BN5" s="109"/>
      <c r="BO5" s="178"/>
      <c r="BP5" s="109"/>
      <c r="BQ5" s="73"/>
      <c r="BR5" s="185"/>
      <c r="BS5" s="185"/>
      <c r="BT5" s="185"/>
      <c r="BU5" s="185"/>
      <c r="BV5" s="185"/>
      <c r="BW5" s="185"/>
      <c r="BX5" s="185"/>
      <c r="BY5" s="185"/>
      <c r="BZ5" s="185"/>
      <c r="CA5" s="185"/>
      <c r="CB5" s="185"/>
      <c r="CC5" s="185"/>
      <c r="CD5" s="185"/>
      <c r="CE5" s="185"/>
      <c r="CF5" s="185"/>
      <c r="CG5" s="173"/>
      <c r="CH5" s="185"/>
      <c r="CI5" s="185"/>
    </row>
    <row r="6" spans="1:87" x14ac:dyDescent="0.3">
      <c r="A6" s="1">
        <v>4</v>
      </c>
      <c r="C6" s="390">
        <v>42139</v>
      </c>
      <c r="D6" s="144">
        <v>0.8</v>
      </c>
      <c r="E6" s="73"/>
      <c r="F6" s="90"/>
      <c r="G6" s="185"/>
      <c r="H6" s="73"/>
      <c r="I6" s="73"/>
      <c r="J6" s="141"/>
      <c r="K6" s="185"/>
      <c r="L6" s="394"/>
      <c r="M6" s="73"/>
      <c r="N6" s="73"/>
      <c r="O6" s="185"/>
      <c r="P6" s="185"/>
      <c r="Q6" s="185"/>
      <c r="R6" s="73"/>
      <c r="S6" s="185"/>
      <c r="T6" s="73"/>
      <c r="U6" s="185"/>
      <c r="V6" s="185"/>
      <c r="W6" s="76"/>
      <c r="X6" s="73"/>
      <c r="Y6" s="73"/>
      <c r="Z6" s="173"/>
      <c r="AA6" s="73"/>
      <c r="AB6" s="178"/>
      <c r="AC6" s="73"/>
      <c r="AD6" s="73"/>
      <c r="AE6" s="90"/>
      <c r="AF6" s="90"/>
      <c r="AG6" s="178"/>
      <c r="AH6" s="73"/>
      <c r="AI6" s="73"/>
      <c r="AJ6" s="90"/>
      <c r="AK6" s="73"/>
      <c r="AL6" s="73"/>
      <c r="AM6" s="73"/>
      <c r="AN6" s="73"/>
      <c r="AO6" s="178"/>
      <c r="AP6" s="178"/>
      <c r="AQ6" s="178"/>
      <c r="AR6" s="73"/>
      <c r="AS6" s="178"/>
      <c r="AT6" s="178"/>
      <c r="AU6" s="73"/>
      <c r="AV6" s="90"/>
      <c r="AW6" s="178"/>
      <c r="AX6" s="178"/>
      <c r="AY6" s="90"/>
      <c r="AZ6" s="90"/>
      <c r="BA6" s="178"/>
      <c r="BB6" s="73"/>
      <c r="BC6" s="90"/>
      <c r="BD6" s="178"/>
      <c r="BE6" s="90"/>
      <c r="BF6" s="178"/>
      <c r="BG6" s="109"/>
      <c r="BH6" s="109"/>
      <c r="BI6" s="90"/>
      <c r="BJ6" s="90"/>
      <c r="BK6" s="90"/>
      <c r="BL6" s="90"/>
      <c r="BM6" s="178"/>
      <c r="BN6" s="109"/>
      <c r="BO6" s="178"/>
      <c r="BP6" s="109"/>
      <c r="BQ6" s="73"/>
      <c r="BR6" s="185"/>
      <c r="BS6" s="185"/>
      <c r="BT6" s="185"/>
      <c r="BU6" s="185"/>
      <c r="BV6" s="185"/>
      <c r="BW6" s="185"/>
      <c r="BX6" s="185"/>
      <c r="BY6" s="185"/>
      <c r="BZ6" s="185"/>
      <c r="CA6" s="185"/>
      <c r="CB6" s="185"/>
      <c r="CC6" s="185"/>
      <c r="CD6" s="185"/>
      <c r="CE6" s="185"/>
      <c r="CF6" s="185"/>
      <c r="CG6" s="173"/>
      <c r="CH6" s="185"/>
      <c r="CI6" s="185"/>
    </row>
    <row r="7" spans="1:87" x14ac:dyDescent="0.3">
      <c r="A7" s="1">
        <v>16</v>
      </c>
      <c r="C7" s="390">
        <v>42139</v>
      </c>
      <c r="D7" s="144">
        <v>0.8</v>
      </c>
      <c r="E7" s="73"/>
      <c r="F7" s="90"/>
      <c r="G7" s="185"/>
      <c r="H7" s="73"/>
      <c r="I7" s="73"/>
      <c r="J7" s="141"/>
      <c r="K7" s="185"/>
      <c r="L7" s="394"/>
      <c r="M7" s="73"/>
      <c r="N7" s="73"/>
      <c r="O7" s="185"/>
      <c r="P7" s="185"/>
      <c r="Q7" s="185"/>
      <c r="R7" s="73"/>
      <c r="S7" s="185"/>
      <c r="T7" s="73"/>
      <c r="U7" s="185"/>
      <c r="V7" s="185"/>
      <c r="W7" s="76"/>
      <c r="X7" s="73"/>
      <c r="Y7" s="73"/>
      <c r="Z7" s="173"/>
      <c r="AA7" s="73"/>
      <c r="AB7" s="178"/>
      <c r="AC7" s="73"/>
      <c r="AD7" s="73"/>
      <c r="AE7" s="90"/>
      <c r="AF7" s="90"/>
      <c r="AG7" s="178"/>
      <c r="AH7" s="73"/>
      <c r="AI7" s="73"/>
      <c r="AJ7" s="90"/>
      <c r="AK7" s="73"/>
      <c r="AL7" s="73"/>
      <c r="AM7" s="73"/>
      <c r="AN7" s="73"/>
      <c r="AO7" s="178"/>
      <c r="AP7" s="178"/>
      <c r="AQ7" s="178"/>
      <c r="AR7" s="73"/>
      <c r="AS7" s="178"/>
      <c r="AT7" s="178"/>
      <c r="AU7" s="73"/>
      <c r="AV7" s="90"/>
      <c r="AW7" s="178"/>
      <c r="AX7" s="178"/>
      <c r="AY7" s="90"/>
      <c r="AZ7" s="90"/>
      <c r="BA7" s="178"/>
      <c r="BB7" s="73"/>
      <c r="BC7" s="90"/>
      <c r="BD7" s="178"/>
      <c r="BE7" s="90"/>
      <c r="BF7" s="178"/>
      <c r="BG7" s="109"/>
      <c r="BH7" s="109"/>
      <c r="BI7" s="90"/>
      <c r="BJ7" s="90"/>
      <c r="BK7" s="90"/>
      <c r="BL7" s="90"/>
      <c r="BM7" s="178"/>
      <c r="BN7" s="109"/>
      <c r="BO7" s="178"/>
      <c r="BP7" s="109"/>
      <c r="BQ7" s="73"/>
      <c r="BR7" s="185"/>
      <c r="BS7" s="185"/>
      <c r="BT7" s="185"/>
      <c r="BU7" s="185"/>
      <c r="BV7" s="185"/>
      <c r="BW7" s="185"/>
      <c r="BX7" s="185"/>
      <c r="BY7" s="185"/>
      <c r="BZ7" s="185"/>
      <c r="CA7" s="185"/>
      <c r="CB7" s="185"/>
      <c r="CC7" s="185"/>
      <c r="CD7" s="185"/>
      <c r="CE7" s="185"/>
      <c r="CF7" s="185"/>
      <c r="CG7" s="173"/>
      <c r="CH7" s="185"/>
      <c r="CI7" s="185"/>
    </row>
    <row r="8" spans="1:87" x14ac:dyDescent="0.3">
      <c r="A8" s="1">
        <v>28</v>
      </c>
      <c r="C8" s="390">
        <v>42139</v>
      </c>
      <c r="D8" s="144">
        <v>0.8</v>
      </c>
      <c r="E8" s="73"/>
      <c r="F8" s="90"/>
      <c r="G8" s="185"/>
      <c r="H8" s="73"/>
      <c r="I8" s="73"/>
      <c r="J8" s="141"/>
      <c r="K8" s="185"/>
      <c r="L8" s="394"/>
      <c r="M8" s="73"/>
      <c r="N8" s="73"/>
      <c r="O8" s="185"/>
      <c r="P8" s="185"/>
      <c r="Q8" s="185"/>
      <c r="R8" s="73"/>
      <c r="S8" s="185"/>
      <c r="T8" s="73"/>
      <c r="U8" s="185"/>
      <c r="V8" s="185"/>
      <c r="W8" s="76"/>
      <c r="X8" s="73"/>
      <c r="Y8" s="73"/>
      <c r="Z8" s="173"/>
      <c r="AA8" s="73"/>
      <c r="AB8" s="178"/>
      <c r="AC8" s="73"/>
      <c r="AD8" s="73"/>
      <c r="AE8" s="90"/>
      <c r="AF8" s="90"/>
      <c r="AG8" s="178"/>
      <c r="AH8" s="73"/>
      <c r="AI8" s="73"/>
      <c r="AJ8" s="90"/>
      <c r="AK8" s="73"/>
      <c r="AL8" s="73"/>
      <c r="AM8" s="73"/>
      <c r="AN8" s="73"/>
      <c r="AO8" s="178"/>
      <c r="AP8" s="178"/>
      <c r="AQ8" s="178"/>
      <c r="AR8" s="73"/>
      <c r="AS8" s="178"/>
      <c r="AT8" s="178"/>
      <c r="AU8" s="73"/>
      <c r="AV8" s="90"/>
      <c r="AW8" s="178"/>
      <c r="AX8" s="178"/>
      <c r="AY8" s="90"/>
      <c r="AZ8" s="90"/>
      <c r="BA8" s="178"/>
      <c r="BB8" s="73"/>
      <c r="BC8" s="90"/>
      <c r="BD8" s="178"/>
      <c r="BE8" s="90"/>
      <c r="BF8" s="178"/>
      <c r="BG8" s="109"/>
      <c r="BH8" s="109"/>
      <c r="BI8" s="90"/>
      <c r="BJ8" s="90"/>
      <c r="BK8" s="90"/>
      <c r="BL8" s="90"/>
      <c r="BM8" s="178"/>
      <c r="BN8" s="109"/>
      <c r="BO8" s="178"/>
      <c r="BP8" s="109"/>
      <c r="BQ8" s="73"/>
      <c r="BR8" s="185"/>
      <c r="BS8" s="185"/>
      <c r="BT8" s="185"/>
      <c r="BU8" s="185"/>
      <c r="BV8" s="185"/>
      <c r="BW8" s="185"/>
      <c r="BX8" s="185"/>
      <c r="BY8" s="185"/>
      <c r="BZ8" s="185"/>
      <c r="CA8" s="185"/>
      <c r="CB8" s="185"/>
      <c r="CC8" s="185"/>
      <c r="CD8" s="185"/>
      <c r="CE8" s="185"/>
      <c r="CF8" s="185"/>
      <c r="CG8" s="173"/>
      <c r="CH8" s="185"/>
      <c r="CI8" s="185"/>
    </row>
    <row r="9" spans="1:87" x14ac:dyDescent="0.3">
      <c r="A9" s="1">
        <v>7</v>
      </c>
      <c r="C9" s="390">
        <v>42139</v>
      </c>
      <c r="D9" s="144">
        <v>0.6</v>
      </c>
      <c r="E9" s="73"/>
      <c r="F9" s="90"/>
      <c r="G9" s="185"/>
      <c r="H9" s="73"/>
      <c r="I9" s="73"/>
      <c r="J9" s="141"/>
      <c r="K9" s="185"/>
      <c r="L9" s="394"/>
      <c r="M9" s="73"/>
      <c r="N9" s="73"/>
      <c r="O9" s="185"/>
      <c r="P9" s="185"/>
      <c r="Q9" s="185"/>
      <c r="R9" s="73"/>
      <c r="S9" s="185"/>
      <c r="T9" s="73"/>
      <c r="U9" s="185"/>
      <c r="V9" s="185"/>
      <c r="W9" s="76"/>
      <c r="X9" s="73"/>
      <c r="Y9" s="73"/>
      <c r="Z9" s="173"/>
      <c r="AA9" s="73"/>
      <c r="AB9" s="178"/>
      <c r="AC9" s="73"/>
      <c r="AD9" s="73"/>
      <c r="AE9" s="90"/>
      <c r="AF9" s="90"/>
      <c r="AG9" s="178"/>
      <c r="AH9" s="73"/>
      <c r="AI9" s="73"/>
      <c r="AJ9" s="90"/>
      <c r="AK9" s="73"/>
      <c r="AL9" s="73"/>
      <c r="AM9" s="73"/>
      <c r="AN9" s="73"/>
      <c r="AO9" s="178"/>
      <c r="AP9" s="178"/>
      <c r="AQ9" s="178"/>
      <c r="AR9" s="73"/>
      <c r="AS9" s="178"/>
      <c r="AT9" s="178"/>
      <c r="AU9" s="73"/>
      <c r="AV9" s="90"/>
      <c r="AW9" s="178"/>
      <c r="AX9" s="178"/>
      <c r="AY9" s="90"/>
      <c r="AZ9" s="90"/>
      <c r="BA9" s="178"/>
      <c r="BB9" s="73"/>
      <c r="BC9" s="90"/>
      <c r="BD9" s="178"/>
      <c r="BE9" s="90"/>
      <c r="BF9" s="178"/>
      <c r="BG9" s="109"/>
      <c r="BH9" s="109"/>
      <c r="BI9" s="90"/>
      <c r="BJ9" s="90"/>
      <c r="BK9" s="90"/>
      <c r="BL9" s="90"/>
      <c r="BM9" s="178"/>
      <c r="BN9" s="109"/>
      <c r="BO9" s="178"/>
      <c r="BP9" s="109"/>
      <c r="BQ9" s="73"/>
      <c r="BR9" s="185"/>
      <c r="BS9" s="185"/>
      <c r="BT9" s="185"/>
      <c r="BU9" s="185"/>
      <c r="BV9" s="185"/>
      <c r="BW9" s="185"/>
      <c r="BX9" s="185"/>
      <c r="BY9" s="185"/>
      <c r="BZ9" s="185"/>
      <c r="CA9" s="185"/>
      <c r="CB9" s="185"/>
      <c r="CC9" s="185"/>
      <c r="CD9" s="185"/>
      <c r="CE9" s="185"/>
      <c r="CF9" s="185"/>
      <c r="CG9" s="173"/>
      <c r="CH9" s="185"/>
      <c r="CI9" s="185"/>
    </row>
    <row r="10" spans="1:87" x14ac:dyDescent="0.3">
      <c r="A10" s="1">
        <v>19</v>
      </c>
      <c r="C10" s="390">
        <v>42139</v>
      </c>
      <c r="D10" s="144">
        <v>0.6</v>
      </c>
      <c r="E10" s="73"/>
      <c r="F10" s="90"/>
      <c r="G10" s="185"/>
      <c r="H10" s="73"/>
      <c r="I10" s="73"/>
      <c r="J10" s="141"/>
      <c r="K10" s="185"/>
      <c r="L10" s="394"/>
      <c r="M10" s="73"/>
      <c r="N10" s="73"/>
      <c r="O10" s="185"/>
      <c r="P10" s="185"/>
      <c r="Q10" s="185"/>
      <c r="R10" s="73"/>
      <c r="S10" s="185"/>
      <c r="T10" s="73"/>
      <c r="U10" s="185"/>
      <c r="V10" s="185"/>
      <c r="W10" s="76"/>
      <c r="X10" s="73"/>
      <c r="Y10" s="73"/>
      <c r="Z10" s="173"/>
      <c r="AA10" s="73"/>
      <c r="AB10" s="178"/>
      <c r="AC10" s="73"/>
      <c r="AD10" s="73"/>
      <c r="AE10" s="90"/>
      <c r="AF10" s="90"/>
      <c r="AG10" s="178"/>
      <c r="AH10" s="73"/>
      <c r="AI10" s="73"/>
      <c r="AJ10" s="90"/>
      <c r="AK10" s="73"/>
      <c r="AL10" s="73"/>
      <c r="AM10" s="73"/>
      <c r="AN10" s="73"/>
      <c r="AO10" s="178"/>
      <c r="AP10" s="178"/>
      <c r="AQ10" s="178"/>
      <c r="AR10" s="73"/>
      <c r="AS10" s="178"/>
      <c r="AT10" s="178"/>
      <c r="AU10" s="73"/>
      <c r="AV10" s="90"/>
      <c r="AW10" s="178"/>
      <c r="AX10" s="178"/>
      <c r="AY10" s="90"/>
      <c r="AZ10" s="90"/>
      <c r="BA10" s="178"/>
      <c r="BB10" s="73"/>
      <c r="BC10" s="90"/>
      <c r="BD10" s="178"/>
      <c r="BE10" s="90"/>
      <c r="BF10" s="178"/>
      <c r="BG10" s="109"/>
      <c r="BH10" s="109"/>
      <c r="BI10" s="90"/>
      <c r="BJ10" s="90"/>
      <c r="BK10" s="90"/>
      <c r="BL10" s="90"/>
      <c r="BM10" s="178"/>
      <c r="BN10" s="109"/>
      <c r="BO10" s="178"/>
      <c r="BP10" s="109"/>
      <c r="BQ10" s="73"/>
      <c r="BR10" s="185"/>
      <c r="BS10" s="185"/>
      <c r="BT10" s="185"/>
      <c r="BU10" s="185"/>
      <c r="BV10" s="185"/>
      <c r="BW10" s="185"/>
      <c r="BX10" s="185"/>
      <c r="BY10" s="185"/>
      <c r="BZ10" s="185"/>
      <c r="CA10" s="185"/>
      <c r="CB10" s="185"/>
      <c r="CC10" s="185"/>
      <c r="CD10" s="185"/>
      <c r="CE10" s="185"/>
      <c r="CF10" s="185"/>
      <c r="CG10" s="173"/>
      <c r="CH10" s="185"/>
      <c r="CI10" s="185"/>
    </row>
    <row r="11" spans="1:87" x14ac:dyDescent="0.3">
      <c r="A11" s="1">
        <v>31</v>
      </c>
      <c r="C11" s="390">
        <v>42139</v>
      </c>
      <c r="D11" s="144">
        <v>0.6</v>
      </c>
      <c r="E11" s="73"/>
      <c r="F11" s="90"/>
      <c r="G11" s="185"/>
      <c r="H11" s="73"/>
      <c r="I11" s="73"/>
      <c r="J11" s="141"/>
      <c r="K11" s="185"/>
      <c r="L11" s="394"/>
      <c r="M11" s="73"/>
      <c r="N11" s="73"/>
      <c r="O11" s="185"/>
      <c r="P11" s="185"/>
      <c r="Q11" s="185"/>
      <c r="R11" s="73"/>
      <c r="S11" s="185"/>
      <c r="T11" s="73"/>
      <c r="U11" s="185"/>
      <c r="V11" s="185"/>
      <c r="W11" s="76"/>
      <c r="X11" s="73"/>
      <c r="Y11" s="73"/>
      <c r="Z11" s="173"/>
      <c r="AA11" s="73"/>
      <c r="AB11" s="178"/>
      <c r="AC11" s="73"/>
      <c r="AD11" s="73"/>
      <c r="AE11" s="90"/>
      <c r="AF11" s="90"/>
      <c r="AG11" s="178"/>
      <c r="AH11" s="73"/>
      <c r="AI11" s="73"/>
      <c r="AJ11" s="90"/>
      <c r="AK11" s="73"/>
      <c r="AL11" s="73"/>
      <c r="AM11" s="73"/>
      <c r="AN11" s="73"/>
      <c r="AO11" s="178"/>
      <c r="AP11" s="178"/>
      <c r="AQ11" s="178"/>
      <c r="AR11" s="73"/>
      <c r="AS11" s="178"/>
      <c r="AT11" s="178"/>
      <c r="AU11" s="73"/>
      <c r="AV11" s="90"/>
      <c r="AW11" s="178"/>
      <c r="AX11" s="178"/>
      <c r="AY11" s="90"/>
      <c r="AZ11" s="90"/>
      <c r="BA11" s="178"/>
      <c r="BB11" s="73"/>
      <c r="BC11" s="90"/>
      <c r="BD11" s="178"/>
      <c r="BE11" s="90"/>
      <c r="BF11" s="178"/>
      <c r="BG11" s="109"/>
      <c r="BH11" s="109"/>
      <c r="BI11" s="90"/>
      <c r="BJ11" s="90"/>
      <c r="BK11" s="90"/>
      <c r="BL11" s="90"/>
      <c r="BM11" s="178"/>
      <c r="BN11" s="109"/>
      <c r="BO11" s="178"/>
      <c r="BP11" s="109"/>
      <c r="BQ11" s="73"/>
      <c r="BR11" s="185"/>
      <c r="BS11" s="185"/>
      <c r="BT11" s="185"/>
      <c r="BU11" s="185"/>
      <c r="BV11" s="185"/>
      <c r="BW11" s="185"/>
      <c r="BX11" s="185"/>
      <c r="BY11" s="185"/>
      <c r="BZ11" s="185"/>
      <c r="CA11" s="185"/>
      <c r="CB11" s="185"/>
      <c r="CC11" s="185"/>
      <c r="CD11" s="185"/>
      <c r="CE11" s="185"/>
      <c r="CF11" s="185"/>
      <c r="CG11" s="173"/>
      <c r="CH11" s="185"/>
      <c r="CI11" s="185"/>
    </row>
    <row r="12" spans="1:87" x14ac:dyDescent="0.3">
      <c r="A12" s="1">
        <v>10</v>
      </c>
      <c r="C12" s="390">
        <v>42139</v>
      </c>
      <c r="D12" s="144">
        <v>1.2</v>
      </c>
      <c r="E12" s="73"/>
      <c r="F12" s="90"/>
      <c r="G12" s="185"/>
      <c r="H12" s="73"/>
      <c r="I12" s="73"/>
      <c r="J12" s="141"/>
      <c r="K12" s="185"/>
      <c r="L12" s="394"/>
      <c r="M12" s="73"/>
      <c r="N12" s="73"/>
      <c r="O12" s="185"/>
      <c r="P12" s="185"/>
      <c r="Q12" s="185"/>
      <c r="R12" s="73"/>
      <c r="S12" s="185"/>
      <c r="T12" s="73"/>
      <c r="U12" s="185"/>
      <c r="V12" s="185"/>
      <c r="W12" s="76"/>
      <c r="X12" s="73"/>
      <c r="Y12" s="73"/>
      <c r="Z12" s="173"/>
      <c r="AA12" s="73"/>
      <c r="AB12" s="178"/>
      <c r="AC12" s="73"/>
      <c r="AD12" s="73"/>
      <c r="AE12" s="90"/>
      <c r="AF12" s="90"/>
      <c r="AG12" s="178"/>
      <c r="AH12" s="73"/>
      <c r="AI12" s="73"/>
      <c r="AJ12" s="90"/>
      <c r="AK12" s="73"/>
      <c r="AL12" s="73"/>
      <c r="AM12" s="73"/>
      <c r="AN12" s="73"/>
      <c r="AO12" s="178"/>
      <c r="AP12" s="178"/>
      <c r="AQ12" s="178"/>
      <c r="AR12" s="73"/>
      <c r="AS12" s="178"/>
      <c r="AT12" s="178"/>
      <c r="AU12" s="73"/>
      <c r="AV12" s="90"/>
      <c r="AW12" s="178"/>
      <c r="AX12" s="178"/>
      <c r="AY12" s="90"/>
      <c r="AZ12" s="90"/>
      <c r="BA12" s="178"/>
      <c r="BB12" s="73"/>
      <c r="BC12" s="90"/>
      <c r="BD12" s="178"/>
      <c r="BE12" s="90"/>
      <c r="BF12" s="178"/>
      <c r="BG12" s="109"/>
      <c r="BH12" s="109"/>
      <c r="BI12" s="90"/>
      <c r="BJ12" s="90"/>
      <c r="BK12" s="90"/>
      <c r="BL12" s="90"/>
      <c r="BM12" s="178"/>
      <c r="BN12" s="109"/>
      <c r="BO12" s="178"/>
      <c r="BP12" s="109"/>
      <c r="BQ12" s="73"/>
      <c r="BR12" s="185"/>
      <c r="BS12" s="185"/>
      <c r="BT12" s="185"/>
      <c r="BU12" s="185"/>
      <c r="BV12" s="185"/>
      <c r="BW12" s="185"/>
      <c r="BX12" s="185"/>
      <c r="BY12" s="185"/>
      <c r="BZ12" s="185"/>
      <c r="CA12" s="185"/>
      <c r="CB12" s="185"/>
      <c r="CC12" s="185"/>
      <c r="CD12" s="185"/>
      <c r="CE12" s="185"/>
      <c r="CF12" s="185"/>
      <c r="CG12" s="173"/>
      <c r="CH12" s="185"/>
      <c r="CI12" s="185"/>
    </row>
    <row r="13" spans="1:87" x14ac:dyDescent="0.3">
      <c r="A13" s="1">
        <v>22</v>
      </c>
      <c r="C13" s="390">
        <v>42139</v>
      </c>
      <c r="D13" s="144">
        <v>1.2</v>
      </c>
      <c r="E13" s="73"/>
      <c r="F13" s="90"/>
      <c r="G13" s="185"/>
      <c r="H13" s="73"/>
      <c r="I13" s="73"/>
      <c r="J13" s="141"/>
      <c r="K13" s="185"/>
      <c r="L13" s="394"/>
      <c r="M13" s="73"/>
      <c r="N13" s="73"/>
      <c r="O13" s="185"/>
      <c r="P13" s="185"/>
      <c r="Q13" s="185"/>
      <c r="R13" s="73"/>
      <c r="S13" s="185"/>
      <c r="T13" s="73"/>
      <c r="U13" s="185"/>
      <c r="V13" s="185"/>
      <c r="W13" s="76"/>
      <c r="X13" s="73"/>
      <c r="Y13" s="73"/>
      <c r="Z13" s="173"/>
      <c r="AA13" s="73"/>
      <c r="AB13" s="178"/>
      <c r="AC13" s="73"/>
      <c r="AD13" s="73"/>
      <c r="AE13" s="90"/>
      <c r="AF13" s="90"/>
      <c r="AG13" s="178"/>
      <c r="AH13" s="73"/>
      <c r="AI13" s="73"/>
      <c r="AJ13" s="90"/>
      <c r="AK13" s="73"/>
      <c r="AL13" s="73"/>
      <c r="AM13" s="73"/>
      <c r="AN13" s="73"/>
      <c r="AO13" s="178"/>
      <c r="AP13" s="178"/>
      <c r="AQ13" s="178"/>
      <c r="AR13" s="73"/>
      <c r="AS13" s="178"/>
      <c r="AT13" s="178"/>
      <c r="AU13" s="73"/>
      <c r="AV13" s="90"/>
      <c r="AW13" s="178"/>
      <c r="AX13" s="178"/>
      <c r="AY13" s="90"/>
      <c r="AZ13" s="90"/>
      <c r="BA13" s="178"/>
      <c r="BB13" s="73"/>
      <c r="BC13" s="90"/>
      <c r="BD13" s="178"/>
      <c r="BE13" s="90"/>
      <c r="BF13" s="178"/>
      <c r="BG13" s="109"/>
      <c r="BH13" s="109"/>
      <c r="BI13" s="90"/>
      <c r="BJ13" s="90"/>
      <c r="BK13" s="90"/>
      <c r="BL13" s="90"/>
      <c r="BM13" s="178"/>
      <c r="BN13" s="109"/>
      <c r="BO13" s="178"/>
      <c r="BP13" s="109"/>
      <c r="BQ13" s="73"/>
      <c r="BR13" s="185"/>
      <c r="BS13" s="185"/>
      <c r="BT13" s="185"/>
      <c r="BU13" s="185"/>
      <c r="BV13" s="185"/>
      <c r="BW13" s="185"/>
      <c r="BX13" s="185"/>
      <c r="BY13" s="185"/>
      <c r="BZ13" s="185"/>
      <c r="CA13" s="185"/>
      <c r="CB13" s="185"/>
      <c r="CC13" s="185"/>
      <c r="CD13" s="185"/>
      <c r="CE13" s="185"/>
      <c r="CF13" s="185"/>
      <c r="CG13" s="173"/>
      <c r="CH13" s="185"/>
      <c r="CI13" s="185"/>
    </row>
    <row r="14" spans="1:87" x14ac:dyDescent="0.3">
      <c r="A14" s="1">
        <v>34</v>
      </c>
      <c r="C14" s="390">
        <v>42139</v>
      </c>
      <c r="D14" s="144">
        <v>1.2</v>
      </c>
      <c r="E14" s="73"/>
      <c r="F14" s="90"/>
      <c r="G14" s="185"/>
      <c r="H14" s="73"/>
      <c r="I14" s="73"/>
      <c r="J14" s="141"/>
      <c r="K14" s="185"/>
      <c r="L14" s="394"/>
      <c r="M14" s="73"/>
      <c r="N14" s="73"/>
      <c r="O14" s="185"/>
      <c r="P14" s="185"/>
      <c r="Q14" s="185"/>
      <c r="R14" s="73"/>
      <c r="S14" s="185"/>
      <c r="T14" s="73"/>
      <c r="U14" s="185"/>
      <c r="V14" s="185"/>
      <c r="W14" s="76"/>
      <c r="X14" s="73"/>
      <c r="Y14" s="73"/>
      <c r="Z14" s="173"/>
      <c r="AA14" s="73"/>
      <c r="AB14" s="178"/>
      <c r="AC14" s="73"/>
      <c r="AD14" s="73"/>
      <c r="AE14" s="90"/>
      <c r="AF14" s="90"/>
      <c r="AG14" s="178"/>
      <c r="AH14" s="73"/>
      <c r="AI14" s="73"/>
      <c r="AJ14" s="90"/>
      <c r="AK14" s="73"/>
      <c r="AL14" s="73"/>
      <c r="AM14" s="73"/>
      <c r="AN14" s="73"/>
      <c r="AO14" s="178"/>
      <c r="AP14" s="178"/>
      <c r="AQ14" s="178"/>
      <c r="AR14" s="73"/>
      <c r="AS14" s="178"/>
      <c r="AT14" s="178"/>
      <c r="AU14" s="73"/>
      <c r="AV14" s="90"/>
      <c r="AW14" s="178"/>
      <c r="AX14" s="178"/>
      <c r="AY14" s="90"/>
      <c r="AZ14" s="90"/>
      <c r="BA14" s="178"/>
      <c r="BB14" s="73"/>
      <c r="BC14" s="90"/>
      <c r="BD14" s="178"/>
      <c r="BE14" s="90"/>
      <c r="BF14" s="178"/>
      <c r="BG14" s="109"/>
      <c r="BH14" s="109"/>
      <c r="BI14" s="90"/>
      <c r="BJ14" s="90"/>
      <c r="BK14" s="90"/>
      <c r="BL14" s="90"/>
      <c r="BM14" s="178"/>
      <c r="BN14" s="109"/>
      <c r="BO14" s="178"/>
      <c r="BP14" s="109"/>
      <c r="BQ14" s="73"/>
      <c r="BR14" s="185"/>
      <c r="BS14" s="185"/>
      <c r="BT14" s="185"/>
      <c r="BU14" s="185"/>
      <c r="BV14" s="185"/>
      <c r="BW14" s="185"/>
      <c r="BX14" s="185"/>
      <c r="BY14" s="185"/>
      <c r="BZ14" s="185"/>
      <c r="CA14" s="185"/>
      <c r="CB14" s="185"/>
      <c r="CC14" s="185"/>
      <c r="CD14" s="185"/>
      <c r="CE14" s="185"/>
      <c r="CF14" s="185"/>
      <c r="CG14" s="173"/>
      <c r="CH14" s="185"/>
      <c r="CI14" s="185"/>
    </row>
    <row r="15" spans="1:87" x14ac:dyDescent="0.3">
      <c r="A15" s="4">
        <v>1</v>
      </c>
      <c r="C15" s="391">
        <v>42142</v>
      </c>
      <c r="D15" s="144">
        <v>5</v>
      </c>
      <c r="E15" s="73"/>
      <c r="F15" s="90"/>
      <c r="G15" s="185"/>
      <c r="H15" s="73"/>
      <c r="I15" s="73"/>
      <c r="J15" s="141"/>
      <c r="K15" s="185"/>
      <c r="L15" s="394"/>
      <c r="M15" s="73"/>
      <c r="N15" s="73"/>
      <c r="O15" s="185"/>
      <c r="P15" s="185"/>
      <c r="Q15" s="185"/>
      <c r="R15" s="73"/>
      <c r="S15" s="185"/>
      <c r="T15" s="73"/>
      <c r="U15" s="185"/>
      <c r="V15" s="185"/>
      <c r="W15" s="76"/>
      <c r="X15" s="73"/>
      <c r="Y15" s="73"/>
      <c r="Z15" s="173"/>
      <c r="AA15" s="73"/>
      <c r="AB15" s="178"/>
      <c r="AC15" s="73"/>
      <c r="AD15" s="73"/>
      <c r="AE15" s="90"/>
      <c r="AF15" s="90"/>
      <c r="AG15" s="178"/>
      <c r="AH15" s="73"/>
      <c r="AI15" s="73"/>
      <c r="AJ15" s="90"/>
      <c r="AK15" s="73"/>
      <c r="AL15" s="73"/>
      <c r="AM15" s="73"/>
      <c r="AN15" s="73"/>
      <c r="AO15" s="178"/>
      <c r="AP15" s="178"/>
      <c r="AQ15" s="178"/>
      <c r="AR15" s="73"/>
      <c r="AS15" s="178"/>
      <c r="AT15" s="178"/>
      <c r="AU15" s="73"/>
      <c r="AV15" s="90"/>
      <c r="AW15" s="178"/>
      <c r="AX15" s="178"/>
      <c r="AY15" s="90"/>
      <c r="AZ15" s="90"/>
      <c r="BA15" s="178"/>
      <c r="BB15" s="73"/>
      <c r="BC15" s="90"/>
      <c r="BD15" s="178"/>
      <c r="BE15" s="90"/>
      <c r="BF15" s="178"/>
      <c r="BG15" s="109"/>
      <c r="BH15" s="109"/>
      <c r="BI15" s="90"/>
      <c r="BJ15" s="90"/>
      <c r="BK15" s="90"/>
      <c r="BL15" s="90"/>
      <c r="BM15" s="178"/>
      <c r="BN15" s="109"/>
      <c r="BO15" s="178"/>
      <c r="BP15" s="109"/>
      <c r="BQ15" s="73"/>
      <c r="BR15" s="185"/>
      <c r="BS15" s="185"/>
      <c r="BT15" s="185"/>
      <c r="BU15" s="185"/>
      <c r="BV15" s="185"/>
      <c r="BW15" s="185"/>
      <c r="BX15" s="185"/>
      <c r="BY15" s="185"/>
      <c r="BZ15" s="185"/>
      <c r="CA15" s="185"/>
      <c r="CB15" s="185"/>
      <c r="CC15" s="185"/>
      <c r="CD15" s="185"/>
      <c r="CE15" s="185"/>
      <c r="CF15" s="185"/>
      <c r="CG15" s="173"/>
      <c r="CH15" s="185"/>
      <c r="CI15" s="185"/>
    </row>
    <row r="16" spans="1:87" x14ac:dyDescent="0.3">
      <c r="A16" s="4">
        <v>13</v>
      </c>
      <c r="C16" s="391">
        <v>42142</v>
      </c>
      <c r="D16" s="144">
        <v>5</v>
      </c>
      <c r="E16" s="73"/>
      <c r="F16" s="90"/>
      <c r="G16" s="185"/>
      <c r="H16" s="73"/>
      <c r="I16" s="73"/>
      <c r="J16" s="141"/>
      <c r="K16" s="185"/>
      <c r="L16" s="394"/>
      <c r="M16" s="73"/>
      <c r="N16" s="73"/>
      <c r="O16" s="185"/>
      <c r="P16" s="185"/>
      <c r="Q16" s="185"/>
      <c r="R16" s="73"/>
      <c r="S16" s="185"/>
      <c r="T16" s="73"/>
      <c r="U16" s="185"/>
      <c r="V16" s="185"/>
      <c r="W16" s="76"/>
      <c r="X16" s="73"/>
      <c r="Y16" s="73"/>
      <c r="Z16" s="173"/>
      <c r="AA16" s="73"/>
      <c r="AB16" s="178"/>
      <c r="AC16" s="73"/>
      <c r="AD16" s="73"/>
      <c r="AE16" s="90"/>
      <c r="AF16" s="90"/>
      <c r="AG16" s="178"/>
      <c r="AH16" s="73"/>
      <c r="AI16" s="73"/>
      <c r="AJ16" s="90"/>
      <c r="AK16" s="73"/>
      <c r="AL16" s="73"/>
      <c r="AM16" s="73"/>
      <c r="AN16" s="73"/>
      <c r="AO16" s="178"/>
      <c r="AP16" s="178"/>
      <c r="AQ16" s="178"/>
      <c r="AR16" s="73"/>
      <c r="AS16" s="178"/>
      <c r="AT16" s="178"/>
      <c r="AU16" s="73"/>
      <c r="AV16" s="90"/>
      <c r="AW16" s="178"/>
      <c r="AX16" s="178"/>
      <c r="AY16" s="90"/>
      <c r="AZ16" s="90"/>
      <c r="BA16" s="178"/>
      <c r="BB16" s="73"/>
      <c r="BC16" s="90"/>
      <c r="BD16" s="178"/>
      <c r="BE16" s="90"/>
      <c r="BF16" s="178"/>
      <c r="BG16" s="109"/>
      <c r="BH16" s="109"/>
      <c r="BI16" s="90"/>
      <c r="BJ16" s="90"/>
      <c r="BK16" s="90"/>
      <c r="BL16" s="90"/>
      <c r="BM16" s="178"/>
      <c r="BN16" s="109"/>
      <c r="BO16" s="178"/>
      <c r="BP16" s="109"/>
      <c r="BQ16" s="73"/>
      <c r="BR16" s="185"/>
      <c r="BS16" s="185"/>
      <c r="BT16" s="185"/>
      <c r="BU16" s="185"/>
      <c r="BV16" s="185"/>
      <c r="BW16" s="185"/>
      <c r="BX16" s="185"/>
      <c r="BY16" s="185"/>
      <c r="BZ16" s="185"/>
      <c r="CA16" s="185"/>
      <c r="CB16" s="185"/>
      <c r="CC16" s="185"/>
      <c r="CD16" s="185"/>
      <c r="CE16" s="185"/>
      <c r="CF16" s="185"/>
      <c r="CG16" s="173"/>
      <c r="CH16" s="185"/>
      <c r="CI16" s="185"/>
    </row>
    <row r="17" spans="1:87" x14ac:dyDescent="0.3">
      <c r="A17" s="4">
        <v>25</v>
      </c>
      <c r="C17" s="391">
        <v>42142</v>
      </c>
      <c r="D17" s="144">
        <v>5</v>
      </c>
      <c r="E17" s="73"/>
      <c r="F17" s="90"/>
      <c r="G17" s="185"/>
      <c r="H17" s="73"/>
      <c r="I17" s="73"/>
      <c r="J17" s="141"/>
      <c r="K17" s="185"/>
      <c r="L17" s="394"/>
      <c r="M17" s="73"/>
      <c r="N17" s="73"/>
      <c r="O17" s="185"/>
      <c r="P17" s="185"/>
      <c r="Q17" s="185"/>
      <c r="R17" s="73"/>
      <c r="S17" s="185"/>
      <c r="T17" s="73"/>
      <c r="U17" s="185"/>
      <c r="V17" s="185"/>
      <c r="W17" s="76"/>
      <c r="X17" s="73"/>
      <c r="Y17" s="73"/>
      <c r="Z17" s="173"/>
      <c r="AA17" s="73"/>
      <c r="AB17" s="178"/>
      <c r="AC17" s="73"/>
      <c r="AD17" s="73"/>
      <c r="AE17" s="90"/>
      <c r="AF17" s="90"/>
      <c r="AG17" s="178"/>
      <c r="AH17" s="73"/>
      <c r="AI17" s="73"/>
      <c r="AJ17" s="90"/>
      <c r="AK17" s="73"/>
      <c r="AL17" s="73"/>
      <c r="AM17" s="73"/>
      <c r="AN17" s="73"/>
      <c r="AO17" s="178"/>
      <c r="AP17" s="178"/>
      <c r="AQ17" s="178"/>
      <c r="AR17" s="73"/>
      <c r="AS17" s="178"/>
      <c r="AT17" s="178"/>
      <c r="AU17" s="73"/>
      <c r="AV17" s="90"/>
      <c r="AW17" s="178"/>
      <c r="AX17" s="178"/>
      <c r="AY17" s="90"/>
      <c r="AZ17" s="90"/>
      <c r="BA17" s="178"/>
      <c r="BB17" s="73"/>
      <c r="BC17" s="90"/>
      <c r="BD17" s="178"/>
      <c r="BE17" s="90"/>
      <c r="BF17" s="178"/>
      <c r="BG17" s="109"/>
      <c r="BH17" s="109"/>
      <c r="BI17" s="90"/>
      <c r="BJ17" s="90"/>
      <c r="BK17" s="90"/>
      <c r="BL17" s="90"/>
      <c r="BM17" s="178"/>
      <c r="BN17" s="109"/>
      <c r="BO17" s="178"/>
      <c r="BP17" s="109"/>
      <c r="BQ17" s="73"/>
      <c r="BR17" s="185"/>
      <c r="BS17" s="185"/>
      <c r="BT17" s="185"/>
      <c r="BU17" s="185"/>
      <c r="BV17" s="185"/>
      <c r="BW17" s="185"/>
      <c r="BX17" s="185"/>
      <c r="BY17" s="185"/>
      <c r="BZ17" s="185"/>
      <c r="CA17" s="185"/>
      <c r="CB17" s="185"/>
      <c r="CC17" s="185"/>
      <c r="CD17" s="185"/>
      <c r="CE17" s="185"/>
      <c r="CF17" s="185"/>
      <c r="CG17" s="173"/>
      <c r="CH17" s="185"/>
      <c r="CI17" s="185"/>
    </row>
    <row r="18" spans="1:87" x14ac:dyDescent="0.3">
      <c r="A18" s="1">
        <v>4</v>
      </c>
      <c r="C18" s="391">
        <v>42142</v>
      </c>
      <c r="D18" s="144">
        <v>4.4000000000000004</v>
      </c>
      <c r="E18" s="73"/>
      <c r="F18" s="90"/>
      <c r="G18" s="185"/>
      <c r="H18" s="73"/>
      <c r="I18" s="73"/>
      <c r="J18" s="141"/>
      <c r="K18" s="185"/>
      <c r="L18" s="394"/>
      <c r="M18" s="73"/>
      <c r="N18" s="73"/>
      <c r="O18" s="185"/>
      <c r="P18" s="185"/>
      <c r="Q18" s="185"/>
      <c r="R18" s="73"/>
      <c r="S18" s="185"/>
      <c r="T18" s="73"/>
      <c r="U18" s="185"/>
      <c r="V18" s="185"/>
      <c r="W18" s="76"/>
      <c r="X18" s="73"/>
      <c r="Y18" s="73"/>
      <c r="Z18" s="173"/>
      <c r="AA18" s="73"/>
      <c r="AB18" s="178"/>
      <c r="AC18" s="73"/>
      <c r="AD18" s="73"/>
      <c r="AE18" s="90"/>
      <c r="AF18" s="90"/>
      <c r="AG18" s="178"/>
      <c r="AH18" s="73"/>
      <c r="AI18" s="73"/>
      <c r="AJ18" s="90"/>
      <c r="AK18" s="73"/>
      <c r="AL18" s="73"/>
      <c r="AM18" s="73"/>
      <c r="AN18" s="73"/>
      <c r="AO18" s="178"/>
      <c r="AP18" s="178"/>
      <c r="AQ18" s="178"/>
      <c r="AR18" s="73"/>
      <c r="AS18" s="178"/>
      <c r="AT18" s="178"/>
      <c r="AU18" s="73"/>
      <c r="AV18" s="90"/>
      <c r="AW18" s="178"/>
      <c r="AX18" s="178"/>
      <c r="AY18" s="90"/>
      <c r="AZ18" s="90"/>
      <c r="BA18" s="178"/>
      <c r="BB18" s="73"/>
      <c r="BC18" s="90"/>
      <c r="BD18" s="178"/>
      <c r="BE18" s="90"/>
      <c r="BF18" s="178"/>
      <c r="BG18" s="109"/>
      <c r="BH18" s="109"/>
      <c r="BI18" s="90"/>
      <c r="BJ18" s="90"/>
      <c r="BK18" s="90"/>
      <c r="BL18" s="90"/>
      <c r="BM18" s="178"/>
      <c r="BN18" s="109"/>
      <c r="BO18" s="178"/>
      <c r="BP18" s="109"/>
      <c r="BQ18" s="73"/>
      <c r="BR18" s="185"/>
      <c r="BS18" s="185"/>
      <c r="BT18" s="185"/>
      <c r="BU18" s="185"/>
      <c r="BV18" s="185"/>
      <c r="BW18" s="185"/>
      <c r="BX18" s="185"/>
      <c r="BY18" s="185"/>
      <c r="BZ18" s="185"/>
      <c r="CA18" s="185"/>
      <c r="CB18" s="185"/>
      <c r="CC18" s="185"/>
      <c r="CD18" s="185"/>
      <c r="CE18" s="185"/>
      <c r="CF18" s="185"/>
      <c r="CG18" s="173"/>
      <c r="CH18" s="185"/>
      <c r="CI18" s="185"/>
    </row>
    <row r="19" spans="1:87" x14ac:dyDescent="0.3">
      <c r="A19" s="1">
        <v>16</v>
      </c>
      <c r="C19" s="391">
        <v>42142</v>
      </c>
      <c r="D19" s="144">
        <v>4.4000000000000004</v>
      </c>
      <c r="E19" s="73"/>
      <c r="F19" s="90"/>
      <c r="G19" s="185"/>
      <c r="H19" s="73"/>
      <c r="I19" s="73"/>
      <c r="J19" s="141"/>
      <c r="K19" s="185"/>
      <c r="L19" s="394"/>
      <c r="M19" s="73"/>
      <c r="N19" s="73"/>
      <c r="O19" s="185"/>
      <c r="P19" s="185"/>
      <c r="Q19" s="185"/>
      <c r="R19" s="73"/>
      <c r="S19" s="185"/>
      <c r="T19" s="73"/>
      <c r="U19" s="185"/>
      <c r="V19" s="185"/>
      <c r="W19" s="76"/>
      <c r="X19" s="73"/>
      <c r="Y19" s="73"/>
      <c r="Z19" s="173"/>
      <c r="AA19" s="73"/>
      <c r="AB19" s="178"/>
      <c r="AC19" s="73"/>
      <c r="AD19" s="73"/>
      <c r="AE19" s="90"/>
      <c r="AF19" s="90"/>
      <c r="AG19" s="178"/>
      <c r="AH19" s="73"/>
      <c r="AI19" s="73"/>
      <c r="AJ19" s="90"/>
      <c r="AK19" s="73"/>
      <c r="AL19" s="73"/>
      <c r="AM19" s="73"/>
      <c r="AN19" s="73"/>
      <c r="AO19" s="178"/>
      <c r="AP19" s="178"/>
      <c r="AQ19" s="178"/>
      <c r="AR19" s="73"/>
      <c r="AS19" s="178"/>
      <c r="AT19" s="178"/>
      <c r="AU19" s="73"/>
      <c r="AV19" s="90"/>
      <c r="AW19" s="178"/>
      <c r="AX19" s="178"/>
      <c r="AY19" s="90"/>
      <c r="AZ19" s="90"/>
      <c r="BA19" s="178"/>
      <c r="BB19" s="73"/>
      <c r="BC19" s="90"/>
      <c r="BD19" s="178"/>
      <c r="BE19" s="90"/>
      <c r="BF19" s="178"/>
      <c r="BG19" s="109"/>
      <c r="BH19" s="109"/>
      <c r="BI19" s="90"/>
      <c r="BJ19" s="90"/>
      <c r="BK19" s="90"/>
      <c r="BL19" s="90"/>
      <c r="BM19" s="178"/>
      <c r="BN19" s="109"/>
      <c r="BO19" s="178"/>
      <c r="BP19" s="109"/>
      <c r="BQ19" s="73"/>
      <c r="BR19" s="185"/>
      <c r="BS19" s="185"/>
      <c r="BT19" s="185"/>
      <c r="BU19" s="185"/>
      <c r="BV19" s="185"/>
      <c r="BW19" s="185"/>
      <c r="BX19" s="185"/>
      <c r="BY19" s="185"/>
      <c r="BZ19" s="185"/>
      <c r="CA19" s="185"/>
      <c r="CB19" s="185"/>
      <c r="CC19" s="185"/>
      <c r="CD19" s="185"/>
      <c r="CE19" s="185"/>
      <c r="CF19" s="185"/>
      <c r="CG19" s="173"/>
      <c r="CH19" s="185"/>
      <c r="CI19" s="185"/>
    </row>
    <row r="20" spans="1:87" x14ac:dyDescent="0.3">
      <c r="A20" s="1">
        <v>28</v>
      </c>
      <c r="C20" s="391">
        <v>42142</v>
      </c>
      <c r="D20" s="144">
        <v>4.4000000000000004</v>
      </c>
      <c r="E20" s="73"/>
      <c r="F20" s="90"/>
      <c r="G20" s="185"/>
      <c r="H20" s="73"/>
      <c r="I20" s="73"/>
      <c r="J20" s="141"/>
      <c r="K20" s="185"/>
      <c r="L20" s="394"/>
      <c r="M20" s="73"/>
      <c r="N20" s="73"/>
      <c r="O20" s="185"/>
      <c r="P20" s="185"/>
      <c r="Q20" s="185"/>
      <c r="R20" s="73"/>
      <c r="S20" s="185"/>
      <c r="T20" s="73"/>
      <c r="U20" s="185"/>
      <c r="V20" s="185"/>
      <c r="W20" s="76"/>
      <c r="X20" s="73"/>
      <c r="Y20" s="73"/>
      <c r="Z20" s="173"/>
      <c r="AA20" s="73"/>
      <c r="AB20" s="178"/>
      <c r="AC20" s="73"/>
      <c r="AD20" s="73"/>
      <c r="AE20" s="90"/>
      <c r="AF20" s="90"/>
      <c r="AG20" s="178"/>
      <c r="AH20" s="73"/>
      <c r="AI20" s="73"/>
      <c r="AJ20" s="90"/>
      <c r="AK20" s="73"/>
      <c r="AL20" s="73"/>
      <c r="AM20" s="73"/>
      <c r="AN20" s="73"/>
      <c r="AO20" s="178"/>
      <c r="AP20" s="178"/>
      <c r="AQ20" s="178"/>
      <c r="AR20" s="73"/>
      <c r="AS20" s="178"/>
      <c r="AT20" s="178"/>
      <c r="AU20" s="73"/>
      <c r="AV20" s="90"/>
      <c r="AW20" s="178"/>
      <c r="AX20" s="178"/>
      <c r="AY20" s="90"/>
      <c r="AZ20" s="90"/>
      <c r="BA20" s="178"/>
      <c r="BB20" s="73"/>
      <c r="BC20" s="90"/>
      <c r="BD20" s="178"/>
      <c r="BE20" s="90"/>
      <c r="BF20" s="178"/>
      <c r="BG20" s="109"/>
      <c r="BH20" s="109"/>
      <c r="BI20" s="90"/>
      <c r="BJ20" s="90"/>
      <c r="BK20" s="90"/>
      <c r="BL20" s="90"/>
      <c r="BM20" s="178"/>
      <c r="BN20" s="109"/>
      <c r="BO20" s="178"/>
      <c r="BP20" s="109"/>
      <c r="BQ20" s="73"/>
      <c r="BR20" s="185"/>
      <c r="BS20" s="185"/>
      <c r="BT20" s="185"/>
      <c r="BU20" s="185"/>
      <c r="BV20" s="185"/>
      <c r="BW20" s="185"/>
      <c r="BX20" s="185"/>
      <c r="BY20" s="185"/>
      <c r="BZ20" s="185"/>
      <c r="CA20" s="185"/>
      <c r="CB20" s="185"/>
      <c r="CC20" s="185"/>
      <c r="CD20" s="185"/>
      <c r="CE20" s="185"/>
      <c r="CF20" s="185"/>
      <c r="CG20" s="173"/>
      <c r="CH20" s="185"/>
      <c r="CI20" s="185"/>
    </row>
    <row r="21" spans="1:87" x14ac:dyDescent="0.3">
      <c r="A21" s="1">
        <v>7</v>
      </c>
      <c r="C21" s="391">
        <v>42142</v>
      </c>
      <c r="D21" s="144">
        <v>4.4000000000000004</v>
      </c>
      <c r="E21" s="73"/>
      <c r="F21" s="90"/>
      <c r="G21" s="185"/>
      <c r="H21" s="73"/>
      <c r="I21" s="73"/>
      <c r="J21" s="141"/>
      <c r="K21" s="185"/>
      <c r="L21" s="394"/>
      <c r="M21" s="73"/>
      <c r="N21" s="73"/>
      <c r="O21" s="185"/>
      <c r="P21" s="185"/>
      <c r="Q21" s="185"/>
      <c r="R21" s="73"/>
      <c r="S21" s="185"/>
      <c r="T21" s="73"/>
      <c r="U21" s="185"/>
      <c r="V21" s="185"/>
      <c r="W21" s="76"/>
      <c r="X21" s="73"/>
      <c r="Y21" s="73"/>
      <c r="Z21" s="173"/>
      <c r="AA21" s="73"/>
      <c r="AB21" s="178"/>
      <c r="AC21" s="73"/>
      <c r="AD21" s="73"/>
      <c r="AE21" s="90"/>
      <c r="AF21" s="90"/>
      <c r="AG21" s="178"/>
      <c r="AH21" s="73"/>
      <c r="AI21" s="73"/>
      <c r="AJ21" s="90"/>
      <c r="AK21" s="73"/>
      <c r="AL21" s="73"/>
      <c r="AM21" s="73"/>
      <c r="AN21" s="73"/>
      <c r="AO21" s="178"/>
      <c r="AP21" s="178"/>
      <c r="AQ21" s="178"/>
      <c r="AR21" s="73"/>
      <c r="AS21" s="178"/>
      <c r="AT21" s="178"/>
      <c r="AU21" s="73"/>
      <c r="AV21" s="90"/>
      <c r="AW21" s="178"/>
      <c r="AX21" s="178"/>
      <c r="AY21" s="90"/>
      <c r="AZ21" s="90"/>
      <c r="BA21" s="178"/>
      <c r="BB21" s="73"/>
      <c r="BC21" s="90"/>
      <c r="BD21" s="178"/>
      <c r="BE21" s="90"/>
      <c r="BF21" s="178"/>
      <c r="BG21" s="109"/>
      <c r="BH21" s="109"/>
      <c r="BI21" s="90"/>
      <c r="BJ21" s="90"/>
      <c r="BK21" s="90"/>
      <c r="BL21" s="90"/>
      <c r="BM21" s="178"/>
      <c r="BN21" s="109"/>
      <c r="BO21" s="178"/>
      <c r="BP21" s="109"/>
      <c r="BQ21" s="73"/>
      <c r="BR21" s="185"/>
      <c r="BS21" s="185"/>
      <c r="BT21" s="185"/>
      <c r="BU21" s="185"/>
      <c r="BV21" s="185"/>
      <c r="BW21" s="185"/>
      <c r="BX21" s="185"/>
      <c r="BY21" s="185"/>
      <c r="BZ21" s="185"/>
      <c r="CA21" s="185"/>
      <c r="CB21" s="185"/>
      <c r="CC21" s="185"/>
      <c r="CD21" s="185"/>
      <c r="CE21" s="185"/>
      <c r="CF21" s="185"/>
      <c r="CG21" s="173"/>
      <c r="CH21" s="185"/>
      <c r="CI21" s="185"/>
    </row>
    <row r="22" spans="1:87" x14ac:dyDescent="0.3">
      <c r="A22" s="1">
        <v>19</v>
      </c>
      <c r="C22" s="391">
        <v>42142</v>
      </c>
      <c r="D22" s="144">
        <v>4.4000000000000004</v>
      </c>
      <c r="E22" s="73"/>
      <c r="F22" s="90"/>
      <c r="G22" s="185"/>
      <c r="H22" s="73"/>
      <c r="I22" s="73"/>
      <c r="J22" s="141"/>
      <c r="K22" s="185"/>
      <c r="L22" s="394"/>
      <c r="M22" s="73"/>
      <c r="N22" s="73"/>
      <c r="O22" s="185"/>
      <c r="P22" s="185"/>
      <c r="Q22" s="185"/>
      <c r="R22" s="73"/>
      <c r="S22" s="185"/>
      <c r="T22" s="73"/>
      <c r="U22" s="185"/>
      <c r="V22" s="185"/>
      <c r="W22" s="76"/>
      <c r="X22" s="73"/>
      <c r="Y22" s="73"/>
      <c r="Z22" s="173"/>
      <c r="AA22" s="73"/>
      <c r="AB22" s="178"/>
      <c r="AC22" s="73"/>
      <c r="AD22" s="73"/>
      <c r="AE22" s="90"/>
      <c r="AF22" s="90"/>
      <c r="AG22" s="178"/>
      <c r="AH22" s="73"/>
      <c r="AI22" s="73"/>
      <c r="AJ22" s="90"/>
      <c r="AK22" s="73"/>
      <c r="AL22" s="73"/>
      <c r="AM22" s="73"/>
      <c r="AN22" s="73"/>
      <c r="AO22" s="178"/>
      <c r="AP22" s="178"/>
      <c r="AQ22" s="178"/>
      <c r="AR22" s="73"/>
      <c r="AS22" s="178"/>
      <c r="AT22" s="178"/>
      <c r="AU22" s="73"/>
      <c r="AV22" s="90"/>
      <c r="AW22" s="178"/>
      <c r="AX22" s="178"/>
      <c r="AY22" s="90"/>
      <c r="AZ22" s="90"/>
      <c r="BA22" s="178"/>
      <c r="BB22" s="73"/>
      <c r="BC22" s="90"/>
      <c r="BD22" s="178"/>
      <c r="BE22" s="90"/>
      <c r="BF22" s="178"/>
      <c r="BG22" s="109"/>
      <c r="BH22" s="109"/>
      <c r="BI22" s="90"/>
      <c r="BJ22" s="90"/>
      <c r="BK22" s="90"/>
      <c r="BL22" s="90"/>
      <c r="BM22" s="178"/>
      <c r="BN22" s="109"/>
      <c r="BO22" s="178"/>
      <c r="BP22" s="109"/>
      <c r="BQ22" s="73"/>
      <c r="BR22" s="185"/>
      <c r="BS22" s="185"/>
      <c r="BT22" s="185"/>
      <c r="BU22" s="185"/>
      <c r="BV22" s="185"/>
      <c r="BW22" s="185"/>
      <c r="BX22" s="185"/>
      <c r="BY22" s="185"/>
      <c r="BZ22" s="185"/>
      <c r="CA22" s="185"/>
      <c r="CB22" s="185"/>
      <c r="CC22" s="185"/>
      <c r="CD22" s="185"/>
      <c r="CE22" s="185"/>
      <c r="CF22" s="185"/>
      <c r="CG22" s="173"/>
      <c r="CH22" s="185"/>
      <c r="CI22" s="185"/>
    </row>
    <row r="23" spans="1:87" x14ac:dyDescent="0.3">
      <c r="A23" s="1">
        <v>31</v>
      </c>
      <c r="C23" s="391">
        <v>42142</v>
      </c>
      <c r="D23" s="144">
        <v>4.4000000000000004</v>
      </c>
      <c r="E23" s="73"/>
      <c r="F23" s="90"/>
      <c r="G23" s="185"/>
      <c r="H23" s="73"/>
      <c r="I23" s="73"/>
      <c r="J23" s="141"/>
      <c r="K23" s="185"/>
      <c r="L23" s="394"/>
      <c r="M23" s="73"/>
      <c r="N23" s="73"/>
      <c r="O23" s="185"/>
      <c r="P23" s="185"/>
      <c r="Q23" s="185"/>
      <c r="R23" s="73"/>
      <c r="S23" s="185"/>
      <c r="T23" s="73"/>
      <c r="U23" s="185"/>
      <c r="V23" s="185"/>
      <c r="W23" s="76"/>
      <c r="X23" s="73"/>
      <c r="Y23" s="73"/>
      <c r="Z23" s="173"/>
      <c r="AA23" s="73"/>
      <c r="AB23" s="178"/>
      <c r="AC23" s="73"/>
      <c r="AD23" s="73"/>
      <c r="AE23" s="90"/>
      <c r="AF23" s="90"/>
      <c r="AG23" s="178"/>
      <c r="AH23" s="73"/>
      <c r="AI23" s="73"/>
      <c r="AJ23" s="90"/>
      <c r="AK23" s="73"/>
      <c r="AL23" s="73"/>
      <c r="AM23" s="73"/>
      <c r="AN23" s="73"/>
      <c r="AO23" s="178"/>
      <c r="AP23" s="178"/>
      <c r="AQ23" s="178"/>
      <c r="AR23" s="73"/>
      <c r="AS23" s="178"/>
      <c r="AT23" s="178"/>
      <c r="AU23" s="73"/>
      <c r="AV23" s="90"/>
      <c r="AW23" s="178"/>
      <c r="AX23" s="178"/>
      <c r="AY23" s="90"/>
      <c r="AZ23" s="90"/>
      <c r="BA23" s="178"/>
      <c r="BB23" s="73"/>
      <c r="BC23" s="90"/>
      <c r="BD23" s="178"/>
      <c r="BE23" s="90"/>
      <c r="BF23" s="178"/>
      <c r="BG23" s="109"/>
      <c r="BH23" s="109"/>
      <c r="BI23" s="90"/>
      <c r="BJ23" s="90"/>
      <c r="BK23" s="90"/>
      <c r="BL23" s="90"/>
      <c r="BM23" s="178"/>
      <c r="BN23" s="109"/>
      <c r="BO23" s="178"/>
      <c r="BP23" s="109"/>
      <c r="BQ23" s="73"/>
      <c r="BR23" s="185"/>
      <c r="BS23" s="185"/>
      <c r="BT23" s="185"/>
      <c r="BU23" s="185"/>
      <c r="BV23" s="185"/>
      <c r="BW23" s="185"/>
      <c r="BX23" s="185"/>
      <c r="BY23" s="185"/>
      <c r="BZ23" s="185"/>
      <c r="CA23" s="185"/>
      <c r="CB23" s="185"/>
      <c r="CC23" s="185"/>
      <c r="CD23" s="185"/>
      <c r="CE23" s="185"/>
      <c r="CF23" s="185"/>
      <c r="CG23" s="173"/>
      <c r="CH23" s="185"/>
      <c r="CI23" s="185"/>
    </row>
    <row r="24" spans="1:87" x14ac:dyDescent="0.3">
      <c r="A24" s="1">
        <v>10</v>
      </c>
      <c r="C24" s="391">
        <v>42142</v>
      </c>
      <c r="D24" s="144">
        <v>5.3</v>
      </c>
      <c r="E24" s="73"/>
      <c r="F24" s="90"/>
      <c r="G24" s="185"/>
      <c r="H24" s="73"/>
      <c r="I24" s="73"/>
      <c r="J24" s="141"/>
      <c r="K24" s="185"/>
      <c r="L24" s="394"/>
      <c r="M24" s="73"/>
      <c r="N24" s="73"/>
      <c r="O24" s="185"/>
      <c r="P24" s="185"/>
      <c r="Q24" s="185"/>
      <c r="R24" s="73"/>
      <c r="S24" s="185"/>
      <c r="T24" s="73"/>
      <c r="U24" s="185"/>
      <c r="V24" s="185"/>
      <c r="W24" s="76"/>
      <c r="X24" s="73"/>
      <c r="Y24" s="73"/>
      <c r="Z24" s="173"/>
      <c r="AA24" s="73"/>
      <c r="AB24" s="178"/>
      <c r="AC24" s="73"/>
      <c r="AD24" s="73"/>
      <c r="AE24" s="90"/>
      <c r="AF24" s="90"/>
      <c r="AG24" s="178"/>
      <c r="AH24" s="73"/>
      <c r="AI24" s="73"/>
      <c r="AJ24" s="90"/>
      <c r="AK24" s="73"/>
      <c r="AL24" s="73"/>
      <c r="AM24" s="73"/>
      <c r="AN24" s="73"/>
      <c r="AO24" s="178"/>
      <c r="AP24" s="178"/>
      <c r="AQ24" s="178"/>
      <c r="AR24" s="73"/>
      <c r="AS24" s="178"/>
      <c r="AT24" s="178"/>
      <c r="AU24" s="73"/>
      <c r="AV24" s="90"/>
      <c r="AW24" s="178"/>
      <c r="AX24" s="178"/>
      <c r="AY24" s="90"/>
      <c r="AZ24" s="90"/>
      <c r="BA24" s="178"/>
      <c r="BB24" s="73"/>
      <c r="BC24" s="90"/>
      <c r="BD24" s="178"/>
      <c r="BE24" s="90"/>
      <c r="BF24" s="178"/>
      <c r="BG24" s="109"/>
      <c r="BH24" s="109"/>
      <c r="BI24" s="90"/>
      <c r="BJ24" s="90"/>
      <c r="BK24" s="90"/>
      <c r="BL24" s="90"/>
      <c r="BM24" s="178"/>
      <c r="BN24" s="109"/>
      <c r="BO24" s="178"/>
      <c r="BP24" s="109"/>
      <c r="BQ24" s="73"/>
      <c r="BR24" s="185"/>
      <c r="BS24" s="185"/>
      <c r="BT24" s="185"/>
      <c r="BU24" s="185"/>
      <c r="BV24" s="185"/>
      <c r="BW24" s="185"/>
      <c r="BX24" s="185"/>
      <c r="BY24" s="185"/>
      <c r="BZ24" s="185"/>
      <c r="CA24" s="185"/>
      <c r="CB24" s="185"/>
      <c r="CC24" s="185"/>
      <c r="CD24" s="185"/>
      <c r="CE24" s="185"/>
      <c r="CF24" s="185"/>
      <c r="CG24" s="173"/>
      <c r="CH24" s="185"/>
      <c r="CI24" s="185"/>
    </row>
    <row r="25" spans="1:87" x14ac:dyDescent="0.3">
      <c r="A25" s="1">
        <v>22</v>
      </c>
      <c r="C25" s="391">
        <v>42142</v>
      </c>
      <c r="D25" s="144">
        <v>5.3</v>
      </c>
      <c r="E25" s="73"/>
      <c r="F25" s="90"/>
      <c r="G25" s="185"/>
      <c r="H25" s="73"/>
      <c r="I25" s="73"/>
      <c r="J25" s="141"/>
      <c r="K25" s="185"/>
      <c r="L25" s="394"/>
      <c r="M25" s="73"/>
      <c r="N25" s="73"/>
      <c r="O25" s="185"/>
      <c r="P25" s="185"/>
      <c r="Q25" s="185"/>
      <c r="R25" s="73"/>
      <c r="S25" s="185"/>
      <c r="T25" s="73"/>
      <c r="U25" s="185"/>
      <c r="V25" s="185"/>
      <c r="W25" s="76"/>
      <c r="X25" s="73"/>
      <c r="Y25" s="73"/>
      <c r="Z25" s="173"/>
      <c r="AA25" s="73"/>
      <c r="AB25" s="178"/>
      <c r="AC25" s="73"/>
      <c r="AD25" s="73"/>
      <c r="AE25" s="90"/>
      <c r="AF25" s="90"/>
      <c r="AG25" s="178"/>
      <c r="AH25" s="73"/>
      <c r="AI25" s="73"/>
      <c r="AJ25" s="90"/>
      <c r="AK25" s="73"/>
      <c r="AL25" s="73"/>
      <c r="AM25" s="73"/>
      <c r="AN25" s="73"/>
      <c r="AO25" s="178"/>
      <c r="AP25" s="178"/>
      <c r="AQ25" s="178"/>
      <c r="AR25" s="73"/>
      <c r="AS25" s="178"/>
      <c r="AT25" s="178"/>
      <c r="AU25" s="73"/>
      <c r="AV25" s="90"/>
      <c r="AW25" s="178"/>
      <c r="AX25" s="178"/>
      <c r="AY25" s="90"/>
      <c r="AZ25" s="90"/>
      <c r="BA25" s="178"/>
      <c r="BB25" s="73"/>
      <c r="BC25" s="90"/>
      <c r="BD25" s="178"/>
      <c r="BE25" s="90"/>
      <c r="BF25" s="178"/>
      <c r="BG25" s="109"/>
      <c r="BH25" s="109"/>
      <c r="BI25" s="90"/>
      <c r="BJ25" s="90"/>
      <c r="BK25" s="90"/>
      <c r="BL25" s="90"/>
      <c r="BM25" s="178"/>
      <c r="BN25" s="109"/>
      <c r="BO25" s="178"/>
      <c r="BP25" s="109"/>
      <c r="BQ25" s="73"/>
      <c r="BR25" s="185"/>
      <c r="BS25" s="185"/>
      <c r="BT25" s="185"/>
      <c r="BU25" s="185"/>
      <c r="BV25" s="185"/>
      <c r="BW25" s="185"/>
      <c r="BX25" s="185"/>
      <c r="BY25" s="185"/>
      <c r="BZ25" s="185"/>
      <c r="CA25" s="185"/>
      <c r="CB25" s="185"/>
      <c r="CC25" s="185"/>
      <c r="CD25" s="185"/>
      <c r="CE25" s="185"/>
      <c r="CF25" s="185"/>
      <c r="CG25" s="173"/>
      <c r="CH25" s="185"/>
      <c r="CI25" s="185"/>
    </row>
    <row r="26" spans="1:87" x14ac:dyDescent="0.3">
      <c r="A26" s="1">
        <v>34</v>
      </c>
      <c r="C26" s="391">
        <v>42142</v>
      </c>
      <c r="D26" s="144">
        <v>5.3</v>
      </c>
      <c r="E26" s="73"/>
      <c r="F26" s="90"/>
      <c r="G26" s="185"/>
      <c r="H26" s="73"/>
      <c r="I26" s="73"/>
      <c r="J26" s="141"/>
      <c r="K26" s="185"/>
      <c r="L26" s="394"/>
      <c r="M26" s="73"/>
      <c r="N26" s="73"/>
      <c r="O26" s="185"/>
      <c r="P26" s="185"/>
      <c r="Q26" s="185"/>
      <c r="R26" s="73"/>
      <c r="S26" s="185"/>
      <c r="T26" s="73"/>
      <c r="U26" s="185"/>
      <c r="V26" s="185"/>
      <c r="W26" s="76"/>
      <c r="X26" s="73"/>
      <c r="Y26" s="73"/>
      <c r="Z26" s="173"/>
      <c r="AA26" s="73"/>
      <c r="AB26" s="178"/>
      <c r="AC26" s="73"/>
      <c r="AD26" s="73"/>
      <c r="AE26" s="90"/>
      <c r="AF26" s="90"/>
      <c r="AG26" s="178"/>
      <c r="AH26" s="73"/>
      <c r="AI26" s="73"/>
      <c r="AJ26" s="90"/>
      <c r="AK26" s="73"/>
      <c r="AL26" s="73"/>
      <c r="AM26" s="73"/>
      <c r="AN26" s="73"/>
      <c r="AO26" s="178"/>
      <c r="AP26" s="178"/>
      <c r="AQ26" s="178"/>
      <c r="AR26" s="73"/>
      <c r="AS26" s="178"/>
      <c r="AT26" s="178"/>
      <c r="AU26" s="73"/>
      <c r="AV26" s="90"/>
      <c r="AW26" s="178"/>
      <c r="AX26" s="178"/>
      <c r="AY26" s="90"/>
      <c r="AZ26" s="90"/>
      <c r="BA26" s="178"/>
      <c r="BB26" s="73"/>
      <c r="BC26" s="90"/>
      <c r="BD26" s="178"/>
      <c r="BE26" s="90"/>
      <c r="BF26" s="178"/>
      <c r="BG26" s="109"/>
      <c r="BH26" s="109"/>
      <c r="BI26" s="90"/>
      <c r="BJ26" s="90"/>
      <c r="BK26" s="90"/>
      <c r="BL26" s="90"/>
      <c r="BM26" s="178"/>
      <c r="BN26" s="109"/>
      <c r="BO26" s="178"/>
      <c r="BP26" s="109"/>
      <c r="BQ26" s="73"/>
      <c r="BR26" s="185"/>
      <c r="BS26" s="185"/>
      <c r="BT26" s="185"/>
      <c r="BU26" s="185"/>
      <c r="BV26" s="185"/>
      <c r="BW26" s="185"/>
      <c r="BX26" s="185"/>
      <c r="BY26" s="185"/>
      <c r="BZ26" s="185"/>
      <c r="CA26" s="185"/>
      <c r="CB26" s="185"/>
      <c r="CC26" s="185"/>
      <c r="CD26" s="185"/>
      <c r="CE26" s="185"/>
      <c r="CF26" s="185"/>
      <c r="CG26" s="173"/>
      <c r="CH26" s="185"/>
      <c r="CI26" s="185"/>
    </row>
    <row r="27" spans="1:87" x14ac:dyDescent="0.3">
      <c r="A27" s="4">
        <v>1</v>
      </c>
      <c r="C27" s="391">
        <v>42146</v>
      </c>
      <c r="D27" s="144">
        <v>6.5</v>
      </c>
      <c r="E27" s="73"/>
      <c r="F27" s="90"/>
      <c r="G27" s="185"/>
      <c r="H27" s="73"/>
      <c r="I27" s="73"/>
      <c r="J27" s="141"/>
      <c r="K27" s="185"/>
      <c r="L27" s="394"/>
      <c r="M27" s="73"/>
      <c r="N27" s="73"/>
      <c r="O27" s="185"/>
      <c r="P27" s="185"/>
      <c r="Q27" s="185"/>
      <c r="R27" s="73"/>
      <c r="S27" s="185"/>
      <c r="T27" s="73"/>
      <c r="U27" s="185"/>
      <c r="V27" s="185"/>
      <c r="W27" s="76"/>
      <c r="X27" s="73"/>
      <c r="Y27" s="73"/>
      <c r="Z27" s="173"/>
      <c r="AA27" s="73"/>
      <c r="AB27" s="178"/>
      <c r="AC27" s="73"/>
      <c r="AD27" s="73"/>
      <c r="AE27" s="90"/>
      <c r="AF27" s="90"/>
      <c r="AG27" s="178"/>
      <c r="AH27" s="73"/>
      <c r="AI27" s="73"/>
      <c r="AJ27" s="90"/>
      <c r="AK27" s="73"/>
      <c r="AL27" s="73"/>
      <c r="AM27" s="73"/>
      <c r="AN27" s="73"/>
      <c r="AO27" s="178"/>
      <c r="AP27" s="178"/>
      <c r="AQ27" s="178"/>
      <c r="AR27" s="73"/>
      <c r="AS27" s="178"/>
      <c r="AT27" s="178"/>
      <c r="AU27" s="73"/>
      <c r="AV27" s="90"/>
      <c r="AW27" s="178"/>
      <c r="AX27" s="178"/>
      <c r="AY27" s="90"/>
      <c r="AZ27" s="90"/>
      <c r="BA27" s="178"/>
      <c r="BB27" s="73"/>
      <c r="BC27" s="90"/>
      <c r="BD27" s="178"/>
      <c r="BE27" s="90"/>
      <c r="BF27" s="178"/>
      <c r="BG27" s="109"/>
      <c r="BH27" s="109"/>
      <c r="BI27" s="90"/>
      <c r="BJ27" s="90"/>
      <c r="BK27" s="90"/>
      <c r="BL27" s="90"/>
      <c r="BM27" s="178"/>
      <c r="BN27" s="109"/>
      <c r="BO27" s="178"/>
      <c r="BP27" s="109"/>
      <c r="BQ27" s="73"/>
      <c r="BR27" s="185"/>
      <c r="BS27" s="185"/>
      <c r="BT27" s="185"/>
      <c r="BU27" s="185"/>
      <c r="BV27" s="185"/>
      <c r="BW27" s="185"/>
      <c r="BX27" s="185"/>
      <c r="BY27" s="185"/>
      <c r="BZ27" s="185"/>
      <c r="CA27" s="185"/>
      <c r="CB27" s="185"/>
      <c r="CC27" s="185"/>
      <c r="CD27" s="185"/>
      <c r="CE27" s="185"/>
      <c r="CF27" s="185"/>
      <c r="CG27" s="173"/>
      <c r="CH27" s="185"/>
      <c r="CI27" s="185"/>
    </row>
    <row r="28" spans="1:87" x14ac:dyDescent="0.3">
      <c r="A28" s="4">
        <v>13</v>
      </c>
      <c r="C28" s="391">
        <v>42146</v>
      </c>
      <c r="D28" s="144">
        <v>6.5</v>
      </c>
      <c r="E28" s="73"/>
      <c r="F28" s="90"/>
      <c r="G28" s="185"/>
      <c r="H28" s="73"/>
      <c r="I28" s="73"/>
      <c r="J28" s="141"/>
      <c r="K28" s="185"/>
      <c r="L28" s="394"/>
      <c r="M28" s="73"/>
      <c r="N28" s="73"/>
      <c r="O28" s="185"/>
      <c r="P28" s="185"/>
      <c r="Q28" s="185"/>
      <c r="R28" s="73"/>
      <c r="S28" s="185"/>
      <c r="T28" s="73"/>
      <c r="U28" s="185"/>
      <c r="V28" s="185"/>
      <c r="W28" s="76"/>
      <c r="X28" s="73"/>
      <c r="Y28" s="73"/>
      <c r="Z28" s="173"/>
      <c r="AA28" s="73"/>
      <c r="AB28" s="178"/>
      <c r="AC28" s="73"/>
      <c r="AD28" s="73"/>
      <c r="AE28" s="90"/>
      <c r="AF28" s="90"/>
      <c r="AG28" s="178"/>
      <c r="AH28" s="73"/>
      <c r="AI28" s="73"/>
      <c r="AJ28" s="90"/>
      <c r="AK28" s="73"/>
      <c r="AL28" s="73"/>
      <c r="AM28" s="73"/>
      <c r="AN28" s="73"/>
      <c r="AO28" s="178"/>
      <c r="AP28" s="178"/>
      <c r="AQ28" s="178"/>
      <c r="AR28" s="73"/>
      <c r="AS28" s="178"/>
      <c r="AT28" s="178"/>
      <c r="AU28" s="73"/>
      <c r="AV28" s="90"/>
      <c r="AW28" s="178"/>
      <c r="AX28" s="178"/>
      <c r="AY28" s="90"/>
      <c r="AZ28" s="90"/>
      <c r="BA28" s="178"/>
      <c r="BB28" s="73"/>
      <c r="BC28" s="90"/>
      <c r="BD28" s="178"/>
      <c r="BE28" s="90"/>
      <c r="BF28" s="178"/>
      <c r="BG28" s="109"/>
      <c r="BH28" s="109"/>
      <c r="BI28" s="90"/>
      <c r="BJ28" s="90"/>
      <c r="BK28" s="90"/>
      <c r="BL28" s="90"/>
      <c r="BM28" s="178"/>
      <c r="BN28" s="109"/>
      <c r="BO28" s="178"/>
      <c r="BP28" s="109"/>
      <c r="BQ28" s="73"/>
      <c r="BR28" s="185"/>
      <c r="BS28" s="185"/>
      <c r="BT28" s="185"/>
      <c r="BU28" s="185"/>
      <c r="BV28" s="185"/>
      <c r="BW28" s="185"/>
      <c r="BX28" s="185"/>
      <c r="BY28" s="185"/>
      <c r="BZ28" s="185"/>
      <c r="CA28" s="185"/>
      <c r="CB28" s="185"/>
      <c r="CC28" s="185"/>
      <c r="CD28" s="185"/>
      <c r="CE28" s="185"/>
      <c r="CF28" s="185"/>
      <c r="CG28" s="173"/>
      <c r="CH28" s="185"/>
      <c r="CI28" s="185"/>
    </row>
    <row r="29" spans="1:87" x14ac:dyDescent="0.3">
      <c r="A29" s="4">
        <v>25</v>
      </c>
      <c r="C29" s="391">
        <v>42146</v>
      </c>
      <c r="D29" s="144">
        <v>6.5</v>
      </c>
      <c r="E29" s="73"/>
      <c r="F29" s="90"/>
      <c r="G29" s="185"/>
      <c r="H29" s="73"/>
      <c r="I29" s="73"/>
      <c r="J29" s="141"/>
      <c r="K29" s="185"/>
      <c r="L29" s="394"/>
      <c r="M29" s="73"/>
      <c r="N29" s="73"/>
      <c r="O29" s="185"/>
      <c r="P29" s="185"/>
      <c r="Q29" s="185"/>
      <c r="R29" s="73"/>
      <c r="S29" s="185"/>
      <c r="T29" s="73"/>
      <c r="U29" s="185"/>
      <c r="V29" s="185"/>
      <c r="W29" s="76"/>
      <c r="X29" s="73"/>
      <c r="Y29" s="73"/>
      <c r="Z29" s="173"/>
      <c r="AA29" s="73"/>
      <c r="AB29" s="178"/>
      <c r="AC29" s="73"/>
      <c r="AD29" s="73"/>
      <c r="AE29" s="90"/>
      <c r="AF29" s="90"/>
      <c r="AG29" s="178"/>
      <c r="AH29" s="73"/>
      <c r="AI29" s="73"/>
      <c r="AJ29" s="90"/>
      <c r="AK29" s="73"/>
      <c r="AL29" s="73"/>
      <c r="AM29" s="73"/>
      <c r="AN29" s="73"/>
      <c r="AO29" s="178"/>
      <c r="AP29" s="178"/>
      <c r="AQ29" s="178"/>
      <c r="AR29" s="73"/>
      <c r="AS29" s="178"/>
      <c r="AT29" s="178"/>
      <c r="AU29" s="73"/>
      <c r="AV29" s="90"/>
      <c r="AW29" s="178"/>
      <c r="AX29" s="178"/>
      <c r="AY29" s="90"/>
      <c r="AZ29" s="90"/>
      <c r="BA29" s="178"/>
      <c r="BB29" s="73"/>
      <c r="BC29" s="90"/>
      <c r="BD29" s="178"/>
      <c r="BE29" s="90"/>
      <c r="BF29" s="178"/>
      <c r="BG29" s="109"/>
      <c r="BH29" s="109"/>
      <c r="BI29" s="90"/>
      <c r="BJ29" s="90"/>
      <c r="BK29" s="90"/>
      <c r="BL29" s="90"/>
      <c r="BM29" s="178"/>
      <c r="BN29" s="109"/>
      <c r="BO29" s="178"/>
      <c r="BP29" s="109"/>
      <c r="BQ29" s="73"/>
      <c r="BR29" s="185"/>
      <c r="BS29" s="185"/>
      <c r="BT29" s="185"/>
      <c r="BU29" s="185"/>
      <c r="BV29" s="185"/>
      <c r="BW29" s="185"/>
      <c r="BX29" s="185"/>
      <c r="BY29" s="185"/>
      <c r="BZ29" s="185"/>
      <c r="CA29" s="185"/>
      <c r="CB29" s="185"/>
      <c r="CC29" s="185"/>
      <c r="CD29" s="185"/>
      <c r="CE29" s="185"/>
      <c r="CF29" s="185"/>
      <c r="CG29" s="173"/>
      <c r="CH29" s="185"/>
      <c r="CI29" s="185"/>
    </row>
    <row r="30" spans="1:87" x14ac:dyDescent="0.3">
      <c r="A30" s="1">
        <v>4</v>
      </c>
      <c r="C30" s="391">
        <v>42146</v>
      </c>
      <c r="D30" s="144">
        <v>6</v>
      </c>
      <c r="E30" s="73"/>
      <c r="F30" s="90"/>
      <c r="G30" s="185"/>
      <c r="H30" s="73"/>
      <c r="I30" s="73"/>
      <c r="J30" s="141"/>
      <c r="K30" s="185"/>
      <c r="L30" s="394"/>
      <c r="M30" s="73"/>
      <c r="N30" s="73"/>
      <c r="O30" s="185"/>
      <c r="P30" s="185"/>
      <c r="Q30" s="185"/>
      <c r="R30" s="73"/>
      <c r="S30" s="185"/>
      <c r="T30" s="73"/>
      <c r="U30" s="185"/>
      <c r="V30" s="185"/>
      <c r="W30" s="76"/>
      <c r="X30" s="73"/>
      <c r="Y30" s="73"/>
      <c r="Z30" s="173"/>
      <c r="AA30" s="73"/>
      <c r="AB30" s="178"/>
      <c r="AC30" s="73"/>
      <c r="AD30" s="73"/>
      <c r="AE30" s="90"/>
      <c r="AF30" s="90"/>
      <c r="AG30" s="178"/>
      <c r="AH30" s="73"/>
      <c r="AI30" s="73"/>
      <c r="AJ30" s="90"/>
      <c r="AK30" s="73"/>
      <c r="AL30" s="73"/>
      <c r="AM30" s="73"/>
      <c r="AN30" s="73"/>
      <c r="AO30" s="178"/>
      <c r="AP30" s="178"/>
      <c r="AQ30" s="178"/>
      <c r="AR30" s="73"/>
      <c r="AS30" s="178"/>
      <c r="AT30" s="178"/>
      <c r="AU30" s="73"/>
      <c r="AV30" s="90"/>
      <c r="AW30" s="178"/>
      <c r="AX30" s="178"/>
      <c r="AY30" s="90"/>
      <c r="AZ30" s="90"/>
      <c r="BA30" s="178"/>
      <c r="BB30" s="73"/>
      <c r="BC30" s="90"/>
      <c r="BD30" s="178"/>
      <c r="BE30" s="90"/>
      <c r="BF30" s="178"/>
      <c r="BG30" s="109"/>
      <c r="BH30" s="109"/>
      <c r="BI30" s="90"/>
      <c r="BJ30" s="90"/>
      <c r="BK30" s="90"/>
      <c r="BL30" s="90"/>
      <c r="BM30" s="178"/>
      <c r="BN30" s="109"/>
      <c r="BO30" s="178"/>
      <c r="BP30" s="109"/>
      <c r="BQ30" s="73"/>
      <c r="BR30" s="185"/>
      <c r="BS30" s="185"/>
      <c r="BT30" s="185"/>
      <c r="BU30" s="185"/>
      <c r="BV30" s="185"/>
      <c r="BW30" s="185"/>
      <c r="BX30" s="185"/>
      <c r="BY30" s="185"/>
      <c r="BZ30" s="185"/>
      <c r="CA30" s="185"/>
      <c r="CB30" s="185"/>
      <c r="CC30" s="185"/>
      <c r="CD30" s="185"/>
      <c r="CE30" s="185"/>
      <c r="CF30" s="185"/>
      <c r="CG30" s="173"/>
      <c r="CH30" s="185"/>
      <c r="CI30" s="185"/>
    </row>
    <row r="31" spans="1:87" x14ac:dyDescent="0.3">
      <c r="A31" s="1">
        <v>16</v>
      </c>
      <c r="C31" s="391">
        <v>42146</v>
      </c>
      <c r="D31" s="144">
        <v>6</v>
      </c>
      <c r="E31" s="73"/>
      <c r="F31" s="90"/>
      <c r="G31" s="185"/>
      <c r="H31" s="73"/>
      <c r="I31" s="73"/>
      <c r="J31" s="141"/>
      <c r="K31" s="185"/>
      <c r="L31" s="394"/>
      <c r="M31" s="73"/>
      <c r="N31" s="73"/>
      <c r="O31" s="185"/>
      <c r="P31" s="185"/>
      <c r="Q31" s="185"/>
      <c r="R31" s="73"/>
      <c r="S31" s="185"/>
      <c r="T31" s="73"/>
      <c r="U31" s="185"/>
      <c r="V31" s="185"/>
      <c r="W31" s="76"/>
      <c r="X31" s="73"/>
      <c r="Y31" s="73"/>
      <c r="Z31" s="173"/>
      <c r="AA31" s="73"/>
      <c r="AB31" s="178"/>
      <c r="AC31" s="73"/>
      <c r="AD31" s="73"/>
      <c r="AE31" s="90"/>
      <c r="AF31" s="90"/>
      <c r="AG31" s="178"/>
      <c r="AH31" s="73"/>
      <c r="AI31" s="73"/>
      <c r="AJ31" s="90"/>
      <c r="AK31" s="73"/>
      <c r="AL31" s="73"/>
      <c r="AM31" s="73"/>
      <c r="AN31" s="73"/>
      <c r="AO31" s="178"/>
      <c r="AP31" s="178"/>
      <c r="AQ31" s="178"/>
      <c r="AR31" s="73"/>
      <c r="AS31" s="178"/>
      <c r="AT31" s="178"/>
      <c r="AU31" s="73"/>
      <c r="AV31" s="90"/>
      <c r="AW31" s="178"/>
      <c r="AX31" s="178"/>
      <c r="AY31" s="90"/>
      <c r="AZ31" s="90"/>
      <c r="BA31" s="178"/>
      <c r="BB31" s="73"/>
      <c r="BC31" s="90"/>
      <c r="BD31" s="178"/>
      <c r="BE31" s="90"/>
      <c r="BF31" s="178"/>
      <c r="BG31" s="109"/>
      <c r="BH31" s="109"/>
      <c r="BI31" s="90"/>
      <c r="BJ31" s="90"/>
      <c r="BK31" s="90"/>
      <c r="BL31" s="90"/>
      <c r="BM31" s="178"/>
      <c r="BN31" s="109"/>
      <c r="BO31" s="178"/>
      <c r="BP31" s="109"/>
      <c r="BQ31" s="73"/>
      <c r="BR31" s="185"/>
      <c r="BS31" s="185"/>
      <c r="BT31" s="185"/>
      <c r="BU31" s="185"/>
      <c r="BV31" s="185"/>
      <c r="BW31" s="185"/>
      <c r="BX31" s="185"/>
      <c r="BY31" s="185"/>
      <c r="BZ31" s="185"/>
      <c r="CA31" s="185"/>
      <c r="CB31" s="185"/>
      <c r="CC31" s="185"/>
      <c r="CD31" s="185"/>
      <c r="CE31" s="185"/>
      <c r="CF31" s="185"/>
      <c r="CG31" s="173"/>
      <c r="CH31" s="185"/>
      <c r="CI31" s="185"/>
    </row>
    <row r="32" spans="1:87" x14ac:dyDescent="0.3">
      <c r="A32" s="1">
        <v>28</v>
      </c>
      <c r="C32" s="391">
        <v>42146</v>
      </c>
      <c r="D32" s="144">
        <v>6</v>
      </c>
      <c r="E32" s="73"/>
      <c r="F32" s="90"/>
      <c r="G32" s="185"/>
      <c r="H32" s="73"/>
      <c r="I32" s="73"/>
      <c r="J32" s="141"/>
      <c r="K32" s="185"/>
      <c r="L32" s="394"/>
      <c r="M32" s="73"/>
      <c r="N32" s="73"/>
      <c r="O32" s="185"/>
      <c r="P32" s="185"/>
      <c r="Q32" s="185"/>
      <c r="R32" s="73"/>
      <c r="S32" s="185"/>
      <c r="T32" s="73"/>
      <c r="U32" s="185"/>
      <c r="V32" s="185"/>
      <c r="W32" s="76"/>
      <c r="X32" s="73"/>
      <c r="Y32" s="73"/>
      <c r="Z32" s="173"/>
      <c r="AA32" s="73"/>
      <c r="AB32" s="178"/>
      <c r="AC32" s="73"/>
      <c r="AD32" s="73"/>
      <c r="AE32" s="90"/>
      <c r="AF32" s="90"/>
      <c r="AG32" s="178"/>
      <c r="AH32" s="73"/>
      <c r="AI32" s="73"/>
      <c r="AJ32" s="90"/>
      <c r="AK32" s="73"/>
      <c r="AL32" s="73"/>
      <c r="AM32" s="73"/>
      <c r="AN32" s="73"/>
      <c r="AO32" s="178"/>
      <c r="AP32" s="178"/>
      <c r="AQ32" s="178"/>
      <c r="AR32" s="73"/>
      <c r="AS32" s="178"/>
      <c r="AT32" s="178"/>
      <c r="AU32" s="73"/>
      <c r="AV32" s="90"/>
      <c r="AW32" s="178"/>
      <c r="AX32" s="178"/>
      <c r="AY32" s="90"/>
      <c r="AZ32" s="90"/>
      <c r="BA32" s="178"/>
      <c r="BB32" s="73"/>
      <c r="BC32" s="90"/>
      <c r="BD32" s="178"/>
      <c r="BE32" s="90"/>
      <c r="BF32" s="178"/>
      <c r="BG32" s="109"/>
      <c r="BH32" s="109"/>
      <c r="BI32" s="90"/>
      <c r="BJ32" s="90"/>
      <c r="BK32" s="90"/>
      <c r="BL32" s="90"/>
      <c r="BM32" s="178"/>
      <c r="BN32" s="109"/>
      <c r="BO32" s="178"/>
      <c r="BP32" s="109"/>
      <c r="BQ32" s="73"/>
      <c r="BR32" s="185"/>
      <c r="BS32" s="185"/>
      <c r="BT32" s="185"/>
      <c r="BU32" s="185"/>
      <c r="BV32" s="185"/>
      <c r="BW32" s="185"/>
      <c r="BX32" s="185"/>
      <c r="BY32" s="185"/>
      <c r="BZ32" s="185"/>
      <c r="CA32" s="185"/>
      <c r="CB32" s="185"/>
      <c r="CC32" s="185"/>
      <c r="CD32" s="185"/>
      <c r="CE32" s="185"/>
      <c r="CF32" s="185"/>
      <c r="CG32" s="173"/>
      <c r="CH32" s="185"/>
      <c r="CI32" s="185"/>
    </row>
    <row r="33" spans="1:87" x14ac:dyDescent="0.3">
      <c r="A33" s="1">
        <v>7</v>
      </c>
      <c r="C33" s="391">
        <v>42146</v>
      </c>
      <c r="D33" s="144">
        <v>6</v>
      </c>
      <c r="E33" s="73"/>
      <c r="F33" s="90"/>
      <c r="G33" s="185"/>
      <c r="H33" s="73"/>
      <c r="I33" s="73"/>
      <c r="J33" s="141"/>
      <c r="K33" s="185"/>
      <c r="L33" s="394"/>
      <c r="M33" s="73"/>
      <c r="N33" s="73"/>
      <c r="O33" s="185"/>
      <c r="P33" s="185"/>
      <c r="Q33" s="185"/>
      <c r="R33" s="73"/>
      <c r="S33" s="185"/>
      <c r="T33" s="73"/>
      <c r="U33" s="185"/>
      <c r="V33" s="185"/>
      <c r="W33" s="76"/>
      <c r="X33" s="73"/>
      <c r="Y33" s="73"/>
      <c r="Z33" s="173"/>
      <c r="AA33" s="73"/>
      <c r="AB33" s="178"/>
      <c r="AC33" s="73"/>
      <c r="AD33" s="73"/>
      <c r="AE33" s="90"/>
      <c r="AF33" s="90"/>
      <c r="AG33" s="178"/>
      <c r="AH33" s="73"/>
      <c r="AI33" s="73"/>
      <c r="AJ33" s="90"/>
      <c r="AK33" s="73"/>
      <c r="AL33" s="73"/>
      <c r="AM33" s="73"/>
      <c r="AN33" s="73"/>
      <c r="AO33" s="178"/>
      <c r="AP33" s="178"/>
      <c r="AQ33" s="178"/>
      <c r="AR33" s="73"/>
      <c r="AS33" s="178"/>
      <c r="AT33" s="178"/>
      <c r="AU33" s="73"/>
      <c r="AV33" s="90"/>
      <c r="AW33" s="178"/>
      <c r="AX33" s="178"/>
      <c r="AY33" s="90"/>
      <c r="AZ33" s="90"/>
      <c r="BA33" s="178"/>
      <c r="BB33" s="73"/>
      <c r="BC33" s="90"/>
      <c r="BD33" s="178"/>
      <c r="BE33" s="90"/>
      <c r="BF33" s="178"/>
      <c r="BG33" s="109"/>
      <c r="BH33" s="109"/>
      <c r="BI33" s="90"/>
      <c r="BJ33" s="90"/>
      <c r="BK33" s="90"/>
      <c r="BL33" s="90"/>
      <c r="BM33" s="178"/>
      <c r="BN33" s="109"/>
      <c r="BO33" s="178"/>
      <c r="BP33" s="109"/>
      <c r="BQ33" s="73"/>
      <c r="BR33" s="185"/>
      <c r="BS33" s="185"/>
      <c r="BT33" s="185"/>
      <c r="BU33" s="185"/>
      <c r="BV33" s="185"/>
      <c r="BW33" s="185"/>
      <c r="BX33" s="185"/>
      <c r="BY33" s="185"/>
      <c r="BZ33" s="185"/>
      <c r="CA33" s="185"/>
      <c r="CB33" s="185"/>
      <c r="CC33" s="185"/>
      <c r="CD33" s="185"/>
      <c r="CE33" s="185"/>
      <c r="CF33" s="185"/>
      <c r="CG33" s="173"/>
      <c r="CH33" s="185"/>
      <c r="CI33" s="185"/>
    </row>
    <row r="34" spans="1:87" x14ac:dyDescent="0.3">
      <c r="A34" s="1">
        <v>19</v>
      </c>
      <c r="C34" s="391">
        <v>42146</v>
      </c>
      <c r="D34" s="144">
        <v>6</v>
      </c>
      <c r="E34" s="73"/>
      <c r="F34" s="90"/>
      <c r="G34" s="185"/>
      <c r="H34" s="73"/>
      <c r="I34" s="73"/>
      <c r="J34" s="141"/>
      <c r="K34" s="185"/>
      <c r="L34" s="394"/>
      <c r="M34" s="73"/>
      <c r="N34" s="73"/>
      <c r="O34" s="185"/>
      <c r="P34" s="185"/>
      <c r="Q34" s="185"/>
      <c r="R34" s="73"/>
      <c r="S34" s="185"/>
      <c r="T34" s="73"/>
      <c r="U34" s="185"/>
      <c r="V34" s="185"/>
      <c r="W34" s="76"/>
      <c r="X34" s="73"/>
      <c r="Y34" s="73"/>
      <c r="Z34" s="173"/>
      <c r="AA34" s="73"/>
      <c r="AB34" s="178"/>
      <c r="AC34" s="73"/>
      <c r="AD34" s="73"/>
      <c r="AE34" s="90"/>
      <c r="AF34" s="90"/>
      <c r="AG34" s="178"/>
      <c r="AH34" s="73"/>
      <c r="AI34" s="73"/>
      <c r="AJ34" s="90"/>
      <c r="AK34" s="73"/>
      <c r="AL34" s="73"/>
      <c r="AM34" s="73"/>
      <c r="AN34" s="73"/>
      <c r="AO34" s="178"/>
      <c r="AP34" s="178"/>
      <c r="AQ34" s="178"/>
      <c r="AR34" s="73"/>
      <c r="AS34" s="178"/>
      <c r="AT34" s="178"/>
      <c r="AU34" s="73"/>
      <c r="AV34" s="90"/>
      <c r="AW34" s="178"/>
      <c r="AX34" s="178"/>
      <c r="AY34" s="90"/>
      <c r="AZ34" s="90"/>
      <c r="BA34" s="178"/>
      <c r="BB34" s="73"/>
      <c r="BC34" s="90"/>
      <c r="BD34" s="178"/>
      <c r="BE34" s="90"/>
      <c r="BF34" s="178"/>
      <c r="BG34" s="109"/>
      <c r="BH34" s="109"/>
      <c r="BI34" s="90"/>
      <c r="BJ34" s="90"/>
      <c r="BK34" s="90"/>
      <c r="BL34" s="90"/>
      <c r="BM34" s="178"/>
      <c r="BN34" s="109"/>
      <c r="BO34" s="178"/>
      <c r="BP34" s="109"/>
      <c r="BQ34" s="73"/>
      <c r="BR34" s="185"/>
      <c r="BS34" s="185"/>
      <c r="BT34" s="185"/>
      <c r="BU34" s="185"/>
      <c r="BV34" s="185"/>
      <c r="BW34" s="185"/>
      <c r="BX34" s="185"/>
      <c r="BY34" s="185"/>
      <c r="BZ34" s="185"/>
      <c r="CA34" s="185"/>
      <c r="CB34" s="185"/>
      <c r="CC34" s="185"/>
      <c r="CD34" s="185"/>
      <c r="CE34" s="185"/>
      <c r="CF34" s="185"/>
      <c r="CG34" s="173"/>
      <c r="CH34" s="185"/>
      <c r="CI34" s="185"/>
    </row>
    <row r="35" spans="1:87" x14ac:dyDescent="0.3">
      <c r="A35" s="1">
        <v>31</v>
      </c>
      <c r="C35" s="391">
        <v>42146</v>
      </c>
      <c r="D35" s="144">
        <v>6</v>
      </c>
      <c r="E35" s="73"/>
      <c r="F35" s="90"/>
      <c r="G35" s="185"/>
      <c r="H35" s="73"/>
      <c r="I35" s="73"/>
      <c r="J35" s="141"/>
      <c r="K35" s="185"/>
      <c r="L35" s="394"/>
      <c r="M35" s="73"/>
      <c r="N35" s="73"/>
      <c r="O35" s="185"/>
      <c r="P35" s="185"/>
      <c r="Q35" s="185"/>
      <c r="R35" s="73"/>
      <c r="S35" s="185"/>
      <c r="T35" s="73"/>
      <c r="U35" s="185"/>
      <c r="V35" s="185"/>
      <c r="W35" s="76"/>
      <c r="X35" s="73"/>
      <c r="Y35" s="73"/>
      <c r="Z35" s="173"/>
      <c r="AA35" s="73"/>
      <c r="AB35" s="178"/>
      <c r="AC35" s="73"/>
      <c r="AD35" s="73"/>
      <c r="AE35" s="90"/>
      <c r="AF35" s="90"/>
      <c r="AG35" s="178"/>
      <c r="AH35" s="73"/>
      <c r="AI35" s="73"/>
      <c r="AJ35" s="90"/>
      <c r="AK35" s="73"/>
      <c r="AL35" s="73"/>
      <c r="AM35" s="73"/>
      <c r="AN35" s="73"/>
      <c r="AO35" s="178"/>
      <c r="AP35" s="178"/>
      <c r="AQ35" s="178"/>
      <c r="AR35" s="73"/>
      <c r="AS35" s="178"/>
      <c r="AT35" s="178"/>
      <c r="AU35" s="73"/>
      <c r="AV35" s="90"/>
      <c r="AW35" s="178"/>
      <c r="AX35" s="178"/>
      <c r="AY35" s="90"/>
      <c r="AZ35" s="90"/>
      <c r="BA35" s="178"/>
      <c r="BB35" s="73"/>
      <c r="BC35" s="90"/>
      <c r="BD35" s="178"/>
      <c r="BE35" s="90"/>
      <c r="BF35" s="178"/>
      <c r="BG35" s="109"/>
      <c r="BH35" s="109"/>
      <c r="BI35" s="90"/>
      <c r="BJ35" s="90"/>
      <c r="BK35" s="90"/>
      <c r="BL35" s="90"/>
      <c r="BM35" s="178"/>
      <c r="BN35" s="109"/>
      <c r="BO35" s="178"/>
      <c r="BP35" s="109"/>
      <c r="BQ35" s="73"/>
      <c r="BR35" s="185"/>
      <c r="BS35" s="185"/>
      <c r="BT35" s="185"/>
      <c r="BU35" s="185"/>
      <c r="BV35" s="185"/>
      <c r="BW35" s="185"/>
      <c r="BX35" s="185"/>
      <c r="BY35" s="185"/>
      <c r="BZ35" s="185"/>
      <c r="CA35" s="185"/>
      <c r="CB35" s="185"/>
      <c r="CC35" s="185"/>
      <c r="CD35" s="185"/>
      <c r="CE35" s="185"/>
      <c r="CF35" s="185"/>
      <c r="CG35" s="173"/>
      <c r="CH35" s="185"/>
      <c r="CI35" s="185"/>
    </row>
    <row r="36" spans="1:87" x14ac:dyDescent="0.3">
      <c r="A36" s="1">
        <v>10</v>
      </c>
      <c r="C36" s="391">
        <v>42146</v>
      </c>
      <c r="D36" s="144">
        <v>6.6</v>
      </c>
      <c r="E36" s="73"/>
      <c r="F36" s="90"/>
      <c r="G36" s="185"/>
      <c r="H36" s="73"/>
      <c r="I36" s="73"/>
      <c r="J36" s="141"/>
      <c r="K36" s="185"/>
      <c r="L36" s="394"/>
      <c r="M36" s="73"/>
      <c r="N36" s="73"/>
      <c r="O36" s="185"/>
      <c r="P36" s="185"/>
      <c r="Q36" s="185"/>
      <c r="R36" s="73"/>
      <c r="S36" s="185"/>
      <c r="T36" s="73"/>
      <c r="U36" s="185"/>
      <c r="V36" s="185"/>
      <c r="W36" s="76"/>
      <c r="X36" s="73"/>
      <c r="Y36" s="73"/>
      <c r="Z36" s="173"/>
      <c r="AA36" s="73"/>
      <c r="AB36" s="178"/>
      <c r="AC36" s="73"/>
      <c r="AD36" s="73"/>
      <c r="AE36" s="90"/>
      <c r="AF36" s="90"/>
      <c r="AG36" s="178"/>
      <c r="AH36" s="73"/>
      <c r="AI36" s="73"/>
      <c r="AJ36" s="90"/>
      <c r="AK36" s="73"/>
      <c r="AL36" s="73"/>
      <c r="AM36" s="73"/>
      <c r="AN36" s="73"/>
      <c r="AO36" s="178"/>
      <c r="AP36" s="178"/>
      <c r="AQ36" s="178"/>
      <c r="AR36" s="73"/>
      <c r="AS36" s="178"/>
      <c r="AT36" s="178"/>
      <c r="AU36" s="73"/>
      <c r="AV36" s="90"/>
      <c r="AW36" s="178"/>
      <c r="AX36" s="178"/>
      <c r="AY36" s="90"/>
      <c r="AZ36" s="90"/>
      <c r="BA36" s="178"/>
      <c r="BB36" s="73"/>
      <c r="BC36" s="90"/>
      <c r="BD36" s="178"/>
      <c r="BE36" s="90"/>
      <c r="BF36" s="178"/>
      <c r="BG36" s="109"/>
      <c r="BH36" s="109"/>
      <c r="BI36" s="90"/>
      <c r="BJ36" s="90"/>
      <c r="BK36" s="90"/>
      <c r="BL36" s="90"/>
      <c r="BM36" s="178"/>
      <c r="BN36" s="109"/>
      <c r="BO36" s="178"/>
      <c r="BP36" s="109"/>
      <c r="BQ36" s="73"/>
      <c r="BR36" s="185"/>
      <c r="BS36" s="185"/>
      <c r="BT36" s="185"/>
      <c r="BU36" s="185"/>
      <c r="BV36" s="185"/>
      <c r="BW36" s="185"/>
      <c r="BX36" s="185"/>
      <c r="BY36" s="185"/>
      <c r="BZ36" s="185"/>
      <c r="CA36" s="185"/>
      <c r="CB36" s="185"/>
      <c r="CC36" s="185"/>
      <c r="CD36" s="185"/>
      <c r="CE36" s="185"/>
      <c r="CF36" s="185"/>
      <c r="CG36" s="173"/>
      <c r="CH36" s="185"/>
      <c r="CI36" s="185"/>
    </row>
    <row r="37" spans="1:87" x14ac:dyDescent="0.3">
      <c r="A37" s="1">
        <v>22</v>
      </c>
      <c r="C37" s="391">
        <v>42146</v>
      </c>
      <c r="D37" s="144">
        <v>6.6</v>
      </c>
      <c r="E37" s="73"/>
      <c r="F37" s="90"/>
      <c r="G37" s="185"/>
      <c r="H37" s="73"/>
      <c r="I37" s="73"/>
      <c r="J37" s="141"/>
      <c r="K37" s="185"/>
      <c r="L37" s="394"/>
      <c r="M37" s="73"/>
      <c r="N37" s="73"/>
      <c r="O37" s="185"/>
      <c r="P37" s="185"/>
      <c r="Q37" s="185"/>
      <c r="R37" s="73"/>
      <c r="S37" s="185"/>
      <c r="T37" s="73"/>
      <c r="U37" s="185"/>
      <c r="V37" s="185"/>
      <c r="W37" s="76"/>
      <c r="X37" s="73"/>
      <c r="Y37" s="73"/>
      <c r="Z37" s="173"/>
      <c r="AA37" s="73"/>
      <c r="AB37" s="178"/>
      <c r="AC37" s="73"/>
      <c r="AD37" s="73"/>
      <c r="AE37" s="90"/>
      <c r="AF37" s="90"/>
      <c r="AG37" s="178"/>
      <c r="AH37" s="73"/>
      <c r="AI37" s="73"/>
      <c r="AJ37" s="90"/>
      <c r="AK37" s="73"/>
      <c r="AL37" s="73"/>
      <c r="AM37" s="73"/>
      <c r="AN37" s="73"/>
      <c r="AO37" s="178"/>
      <c r="AP37" s="178"/>
      <c r="AQ37" s="178"/>
      <c r="AR37" s="73"/>
      <c r="AS37" s="178"/>
      <c r="AT37" s="178"/>
      <c r="AU37" s="73"/>
      <c r="AV37" s="90"/>
      <c r="AW37" s="178"/>
      <c r="AX37" s="178"/>
      <c r="AY37" s="90"/>
      <c r="AZ37" s="90"/>
      <c r="BA37" s="178"/>
      <c r="BB37" s="73"/>
      <c r="BC37" s="90"/>
      <c r="BD37" s="178"/>
      <c r="BE37" s="90"/>
      <c r="BF37" s="178"/>
      <c r="BG37" s="109"/>
      <c r="BH37" s="109"/>
      <c r="BI37" s="90"/>
      <c r="BJ37" s="90"/>
      <c r="BK37" s="90"/>
      <c r="BL37" s="90"/>
      <c r="BM37" s="178"/>
      <c r="BN37" s="109"/>
      <c r="BO37" s="178"/>
      <c r="BP37" s="109"/>
      <c r="BQ37" s="73"/>
      <c r="BR37" s="185"/>
      <c r="BS37" s="185"/>
      <c r="BT37" s="185"/>
      <c r="BU37" s="185"/>
      <c r="BV37" s="185"/>
      <c r="BW37" s="185"/>
      <c r="BX37" s="185"/>
      <c r="BY37" s="185"/>
      <c r="BZ37" s="185"/>
      <c r="CA37" s="185"/>
      <c r="CB37" s="185"/>
      <c r="CC37" s="185"/>
      <c r="CD37" s="185"/>
      <c r="CE37" s="185"/>
      <c r="CF37" s="185"/>
      <c r="CG37" s="173"/>
      <c r="CH37" s="185"/>
      <c r="CI37" s="185"/>
    </row>
    <row r="38" spans="1:87" x14ac:dyDescent="0.3">
      <c r="A38" s="1">
        <v>34</v>
      </c>
      <c r="C38" s="391">
        <v>42146</v>
      </c>
      <c r="D38" s="144">
        <v>6.6</v>
      </c>
      <c r="E38" s="73"/>
      <c r="F38" s="90"/>
      <c r="G38" s="185"/>
      <c r="H38" s="73"/>
      <c r="I38" s="73"/>
      <c r="J38" s="141"/>
      <c r="K38" s="185"/>
      <c r="L38" s="394"/>
      <c r="M38" s="73"/>
      <c r="N38" s="73"/>
      <c r="O38" s="185"/>
      <c r="P38" s="185"/>
      <c r="Q38" s="185"/>
      <c r="R38" s="73"/>
      <c r="S38" s="185"/>
      <c r="T38" s="73"/>
      <c r="U38" s="185"/>
      <c r="V38" s="185"/>
      <c r="W38" s="76"/>
      <c r="X38" s="73"/>
      <c r="Y38" s="73"/>
      <c r="Z38" s="173"/>
      <c r="AA38" s="73"/>
      <c r="AB38" s="178"/>
      <c r="AC38" s="73"/>
      <c r="AD38" s="73"/>
      <c r="AE38" s="90"/>
      <c r="AF38" s="90"/>
      <c r="AG38" s="178"/>
      <c r="AH38" s="73"/>
      <c r="AI38" s="73"/>
      <c r="AJ38" s="90"/>
      <c r="AK38" s="73"/>
      <c r="AL38" s="73"/>
      <c r="AM38" s="73"/>
      <c r="AN38" s="73"/>
      <c r="AO38" s="178"/>
      <c r="AP38" s="178"/>
      <c r="AQ38" s="178"/>
      <c r="AR38" s="73"/>
      <c r="AS38" s="178"/>
      <c r="AT38" s="178"/>
      <c r="AU38" s="73"/>
      <c r="AV38" s="90"/>
      <c r="AW38" s="178"/>
      <c r="AX38" s="178"/>
      <c r="AY38" s="90"/>
      <c r="AZ38" s="90"/>
      <c r="BA38" s="178"/>
      <c r="BB38" s="73"/>
      <c r="BC38" s="90"/>
      <c r="BD38" s="178"/>
      <c r="BE38" s="90"/>
      <c r="BF38" s="178"/>
      <c r="BG38" s="109"/>
      <c r="BH38" s="109"/>
      <c r="BI38" s="90"/>
      <c r="BJ38" s="90"/>
      <c r="BK38" s="90"/>
      <c r="BL38" s="90"/>
      <c r="BM38" s="178"/>
      <c r="BN38" s="109"/>
      <c r="BO38" s="178"/>
      <c r="BP38" s="109"/>
      <c r="BQ38" s="73"/>
      <c r="BR38" s="185"/>
      <c r="BS38" s="185"/>
      <c r="BT38" s="185"/>
      <c r="BU38" s="185"/>
      <c r="BV38" s="185"/>
      <c r="BW38" s="185"/>
      <c r="BX38" s="185"/>
      <c r="BY38" s="185"/>
      <c r="BZ38" s="185"/>
      <c r="CA38" s="185"/>
      <c r="CB38" s="185"/>
      <c r="CC38" s="185"/>
      <c r="CD38" s="185"/>
      <c r="CE38" s="185"/>
      <c r="CF38" s="185"/>
      <c r="CG38" s="173"/>
      <c r="CH38" s="185"/>
      <c r="CI38" s="185"/>
    </row>
    <row r="39" spans="1:87" x14ac:dyDescent="0.3">
      <c r="A39" s="4">
        <v>1</v>
      </c>
      <c r="C39" s="392">
        <v>42149</v>
      </c>
      <c r="D39" s="34">
        <v>7.4</v>
      </c>
      <c r="E39" s="11"/>
      <c r="F39" s="34"/>
      <c r="G39" s="11"/>
      <c r="H39" s="34"/>
      <c r="I39" s="34"/>
      <c r="J39" s="34"/>
      <c r="K39" s="34"/>
      <c r="L39" s="34"/>
      <c r="M39" s="395">
        <v>0.9</v>
      </c>
      <c r="N39" s="365">
        <v>0.4219101123595505</v>
      </c>
      <c r="O39" s="34"/>
      <c r="P39" s="34"/>
      <c r="Q39" s="34"/>
      <c r="R39" s="34"/>
      <c r="S39" s="34"/>
      <c r="T39" s="34"/>
      <c r="U39" s="34"/>
      <c r="V39" s="34"/>
      <c r="W39" s="34"/>
    </row>
    <row r="40" spans="1:87" x14ac:dyDescent="0.3">
      <c r="A40" s="4">
        <v>13</v>
      </c>
      <c r="C40" s="392">
        <v>42149</v>
      </c>
      <c r="D40" s="34">
        <v>7.4</v>
      </c>
      <c r="E40" s="11"/>
      <c r="F40" s="34"/>
      <c r="G40" s="11"/>
      <c r="H40" s="34"/>
      <c r="I40" s="34"/>
      <c r="J40" s="34"/>
      <c r="K40" s="34"/>
      <c r="L40" s="34"/>
      <c r="M40" s="395">
        <v>0.6</v>
      </c>
      <c r="N40" s="365">
        <v>0.28942798774259448</v>
      </c>
      <c r="O40" s="34"/>
      <c r="P40" s="34"/>
      <c r="Q40" s="34"/>
      <c r="R40" s="34"/>
      <c r="S40" s="34"/>
      <c r="T40" s="34"/>
      <c r="U40" s="34"/>
      <c r="V40" s="34"/>
      <c r="W40" s="34"/>
    </row>
    <row r="41" spans="1:87" x14ac:dyDescent="0.3">
      <c r="A41" s="4">
        <v>25</v>
      </c>
      <c r="C41" s="392">
        <v>42149</v>
      </c>
      <c r="D41" s="34">
        <v>7.4</v>
      </c>
      <c r="E41" s="11"/>
      <c r="F41" s="34"/>
      <c r="G41" s="11"/>
      <c r="H41" s="34"/>
      <c r="I41" s="34"/>
      <c r="J41" s="34"/>
      <c r="K41" s="34"/>
      <c r="L41" s="34"/>
      <c r="M41" s="395">
        <v>0.6</v>
      </c>
      <c r="N41" s="365">
        <v>0.31167108753315648</v>
      </c>
      <c r="O41" s="34"/>
      <c r="P41" s="34"/>
      <c r="Q41" s="34"/>
      <c r="R41" s="34"/>
      <c r="S41" s="34"/>
      <c r="T41" s="34"/>
      <c r="U41" s="34"/>
      <c r="V41" s="34"/>
      <c r="W41" s="34"/>
    </row>
    <row r="42" spans="1:87" x14ac:dyDescent="0.3">
      <c r="A42" s="1">
        <v>4</v>
      </c>
      <c r="C42" s="392">
        <v>42149</v>
      </c>
      <c r="D42" s="34">
        <v>6.9</v>
      </c>
      <c r="E42" s="11"/>
      <c r="F42" s="34"/>
      <c r="G42" s="11"/>
      <c r="H42" s="34"/>
      <c r="I42" s="34"/>
      <c r="J42" s="34"/>
      <c r="K42" s="34"/>
      <c r="L42" s="34"/>
      <c r="M42" s="395">
        <v>0.4</v>
      </c>
      <c r="N42" s="365">
        <v>0.22360947653891419</v>
      </c>
      <c r="O42" s="34"/>
      <c r="P42" s="34"/>
      <c r="Q42" s="34"/>
      <c r="R42" s="34"/>
      <c r="S42" s="34"/>
      <c r="T42" s="34"/>
      <c r="U42" s="34"/>
      <c r="V42" s="34"/>
      <c r="W42" s="34"/>
    </row>
    <row r="43" spans="1:87" x14ac:dyDescent="0.3">
      <c r="A43" s="1">
        <v>16</v>
      </c>
      <c r="C43" s="392">
        <v>42149</v>
      </c>
      <c r="D43" s="34">
        <v>6.9</v>
      </c>
      <c r="E43" s="11"/>
      <c r="F43" s="34"/>
      <c r="G43" s="11"/>
      <c r="H43" s="34"/>
      <c r="I43" s="34"/>
      <c r="J43" s="34"/>
      <c r="K43" s="34"/>
      <c r="L43" s="34"/>
      <c r="M43" s="395">
        <v>0.7</v>
      </c>
      <c r="N43" s="365">
        <v>0.31957699251998967</v>
      </c>
      <c r="O43" s="34"/>
      <c r="P43" s="34"/>
      <c r="Q43" s="34"/>
      <c r="R43" s="34"/>
      <c r="S43" s="34"/>
      <c r="T43" s="34"/>
      <c r="U43" s="34"/>
      <c r="V43" s="34"/>
      <c r="W43" s="34"/>
    </row>
    <row r="44" spans="1:87" x14ac:dyDescent="0.3">
      <c r="A44" s="1">
        <v>28</v>
      </c>
      <c r="C44" s="392">
        <v>42149</v>
      </c>
      <c r="D44" s="34">
        <v>6.9</v>
      </c>
      <c r="E44" s="34"/>
      <c r="F44" s="34"/>
      <c r="G44" s="34"/>
      <c r="H44" s="34"/>
      <c r="I44" s="34"/>
      <c r="J44" s="34"/>
      <c r="K44" s="34"/>
      <c r="L44" s="34"/>
      <c r="M44" s="395">
        <v>0.6</v>
      </c>
      <c r="N44" s="365">
        <v>0.28590445957708255</v>
      </c>
      <c r="O44" s="34"/>
      <c r="P44" s="34"/>
      <c r="Q44" s="34"/>
      <c r="R44" s="34"/>
      <c r="S44" s="34"/>
      <c r="T44" s="34"/>
      <c r="U44" s="34"/>
      <c r="V44" s="34"/>
      <c r="W44" s="34"/>
    </row>
    <row r="45" spans="1:87" x14ac:dyDescent="0.3">
      <c r="A45" s="1">
        <v>7</v>
      </c>
      <c r="C45" s="392">
        <v>42149</v>
      </c>
      <c r="D45" s="34">
        <v>6.7</v>
      </c>
      <c r="E45" s="34"/>
      <c r="F45" s="34"/>
      <c r="G45" s="34"/>
      <c r="H45" s="34"/>
      <c r="I45" s="34"/>
      <c r="J45" s="34"/>
      <c r="K45" s="34"/>
      <c r="L45" s="34"/>
      <c r="M45" s="395">
        <v>0.6</v>
      </c>
      <c r="N45" s="365">
        <v>0.30464876033057847</v>
      </c>
      <c r="O45" s="34"/>
      <c r="P45" s="34"/>
      <c r="Q45" s="34"/>
      <c r="R45" s="34"/>
      <c r="S45" s="34"/>
      <c r="T45" s="34"/>
      <c r="U45" s="34"/>
      <c r="V45" s="34"/>
      <c r="W45" s="34"/>
    </row>
    <row r="46" spans="1:87" x14ac:dyDescent="0.3">
      <c r="A46" s="1">
        <v>19</v>
      </c>
      <c r="C46" s="392">
        <v>42149</v>
      </c>
      <c r="D46" s="34">
        <v>6.7</v>
      </c>
      <c r="E46" s="34"/>
      <c r="F46" s="34"/>
      <c r="G46" s="34"/>
      <c r="H46" s="34"/>
      <c r="I46" s="34"/>
      <c r="J46" s="34"/>
      <c r="K46" s="34"/>
      <c r="L46" s="34"/>
      <c r="M46" s="395">
        <v>0.7</v>
      </c>
      <c r="N46" s="365">
        <v>0.32725501866782097</v>
      </c>
      <c r="O46" s="34"/>
      <c r="P46" s="34"/>
      <c r="Q46" s="34"/>
      <c r="R46" s="34"/>
      <c r="S46" s="34"/>
      <c r="T46" s="34"/>
      <c r="U46" s="34"/>
      <c r="V46" s="34"/>
      <c r="W46" s="34"/>
    </row>
    <row r="47" spans="1:87" x14ac:dyDescent="0.3">
      <c r="A47" s="1">
        <v>31</v>
      </c>
      <c r="C47" s="392">
        <v>42149</v>
      </c>
      <c r="D47" s="34">
        <v>6.7</v>
      </c>
      <c r="E47" s="34"/>
      <c r="F47" s="34"/>
      <c r="G47" s="34"/>
      <c r="H47" s="34"/>
      <c r="I47" s="34"/>
      <c r="J47" s="34"/>
      <c r="K47" s="34"/>
      <c r="L47" s="34"/>
      <c r="M47" s="395">
        <v>0.4</v>
      </c>
      <c r="N47" s="365">
        <v>0.21421879879254715</v>
      </c>
      <c r="O47" s="34"/>
      <c r="P47" s="34"/>
      <c r="Q47" s="34"/>
      <c r="R47" s="34"/>
      <c r="S47" s="34"/>
      <c r="T47" s="34"/>
      <c r="U47" s="34"/>
      <c r="V47" s="34"/>
      <c r="W47" s="34"/>
    </row>
    <row r="48" spans="1:87" x14ac:dyDescent="0.3">
      <c r="A48" s="1">
        <v>10</v>
      </c>
      <c r="C48" s="392">
        <v>42149</v>
      </c>
      <c r="D48" s="34">
        <v>7.6</v>
      </c>
      <c r="E48" s="34"/>
      <c r="F48" s="34"/>
      <c r="G48" s="34"/>
      <c r="H48" s="34"/>
      <c r="I48" s="34"/>
      <c r="J48" s="34"/>
      <c r="K48" s="34"/>
      <c r="L48" s="34"/>
      <c r="M48" s="395">
        <v>0.4</v>
      </c>
      <c r="N48" s="365">
        <v>0.21939400122424002</v>
      </c>
      <c r="O48" s="34"/>
      <c r="P48" s="34"/>
      <c r="Q48" s="34"/>
      <c r="R48" s="34"/>
      <c r="S48" s="34"/>
      <c r="T48" s="34"/>
      <c r="U48" s="34"/>
      <c r="V48" s="34"/>
      <c r="W48" s="34"/>
    </row>
    <row r="49" spans="1:23" x14ac:dyDescent="0.3">
      <c r="A49" s="1">
        <v>22</v>
      </c>
      <c r="C49" s="392">
        <v>42149</v>
      </c>
      <c r="D49" s="34">
        <v>7.6</v>
      </c>
      <c r="E49" s="34"/>
      <c r="F49" s="34"/>
      <c r="G49" s="34"/>
      <c r="H49" s="34"/>
      <c r="I49" s="34"/>
      <c r="J49" s="34"/>
      <c r="K49" s="34"/>
      <c r="L49" s="34"/>
      <c r="M49" s="395">
        <v>0.7</v>
      </c>
      <c r="N49" s="365">
        <v>0.32995448903599506</v>
      </c>
      <c r="O49" s="34"/>
      <c r="P49" s="34"/>
      <c r="Q49" s="34"/>
      <c r="R49" s="34"/>
      <c r="S49" s="34"/>
      <c r="T49" s="34"/>
      <c r="U49" s="34"/>
      <c r="V49" s="34"/>
      <c r="W49" s="34"/>
    </row>
    <row r="50" spans="1:23" x14ac:dyDescent="0.3">
      <c r="A50" s="1">
        <v>34</v>
      </c>
      <c r="C50" s="392">
        <v>42149</v>
      </c>
      <c r="D50" s="34">
        <v>7.6</v>
      </c>
      <c r="E50" s="34"/>
      <c r="F50" s="34"/>
      <c r="G50" s="34"/>
      <c r="H50" s="34"/>
      <c r="I50" s="34"/>
      <c r="J50" s="34"/>
      <c r="K50" s="34"/>
      <c r="L50" s="34"/>
      <c r="M50" s="395">
        <v>0.4</v>
      </c>
      <c r="N50" s="365">
        <v>0.22779530506390033</v>
      </c>
      <c r="O50" s="34"/>
      <c r="P50" s="34"/>
      <c r="Q50" s="34"/>
      <c r="R50" s="34"/>
      <c r="S50" s="34"/>
      <c r="T50" s="34"/>
      <c r="U50" s="34"/>
      <c r="V50" s="34"/>
      <c r="W50" s="34"/>
    </row>
    <row r="51" spans="1:23" x14ac:dyDescent="0.3">
      <c r="A51" s="4">
        <v>1</v>
      </c>
      <c r="C51" s="391">
        <v>42153</v>
      </c>
      <c r="D51" s="34">
        <v>8.9</v>
      </c>
      <c r="E51" s="34"/>
      <c r="F51" s="34"/>
      <c r="G51" s="34"/>
      <c r="H51" s="34"/>
      <c r="I51" s="34"/>
      <c r="J51" s="34"/>
      <c r="K51" s="34"/>
      <c r="L51" s="34"/>
      <c r="M51" s="395"/>
      <c r="N51" s="365"/>
      <c r="O51" s="34"/>
      <c r="P51" s="34"/>
      <c r="Q51" s="34"/>
      <c r="R51" s="34"/>
      <c r="S51" s="34"/>
      <c r="T51" s="34"/>
      <c r="U51" s="34"/>
      <c r="V51" s="34"/>
      <c r="W51" s="34"/>
    </row>
    <row r="52" spans="1:23" x14ac:dyDescent="0.3">
      <c r="A52" s="4">
        <v>13</v>
      </c>
      <c r="C52" s="391">
        <v>42153</v>
      </c>
      <c r="D52" s="34">
        <v>8.9</v>
      </c>
      <c r="E52" s="34"/>
      <c r="F52" s="34"/>
      <c r="G52" s="34"/>
      <c r="H52" s="34"/>
      <c r="I52" s="34"/>
      <c r="J52" s="34"/>
      <c r="K52" s="34"/>
      <c r="L52" s="34"/>
      <c r="M52" s="395"/>
      <c r="N52" s="365"/>
      <c r="O52" s="34"/>
      <c r="P52" s="34"/>
      <c r="Q52" s="34"/>
      <c r="R52" s="34"/>
      <c r="S52" s="34"/>
      <c r="T52" s="34"/>
      <c r="U52" s="34"/>
      <c r="V52" s="34"/>
      <c r="W52" s="34"/>
    </row>
    <row r="53" spans="1:23" x14ac:dyDescent="0.3">
      <c r="A53" s="4">
        <v>25</v>
      </c>
      <c r="C53" s="391">
        <v>42153</v>
      </c>
      <c r="D53" s="34">
        <v>8.9</v>
      </c>
      <c r="E53" s="34"/>
      <c r="F53" s="34"/>
      <c r="G53" s="34"/>
      <c r="H53" s="34"/>
      <c r="I53" s="34"/>
      <c r="J53" s="34"/>
      <c r="K53" s="34"/>
      <c r="L53" s="34"/>
      <c r="M53" s="395"/>
      <c r="N53" s="365"/>
      <c r="O53" s="34"/>
      <c r="P53" s="34"/>
      <c r="Q53" s="34"/>
      <c r="R53" s="34"/>
      <c r="S53" s="34"/>
      <c r="T53" s="34"/>
      <c r="U53" s="34"/>
      <c r="V53" s="34"/>
      <c r="W53" s="34"/>
    </row>
    <row r="54" spans="1:23" x14ac:dyDescent="0.3">
      <c r="A54" s="1">
        <v>4</v>
      </c>
      <c r="C54" s="391">
        <v>42153</v>
      </c>
      <c r="D54" s="34">
        <v>7.9</v>
      </c>
      <c r="E54" s="34"/>
      <c r="F54" s="34"/>
      <c r="G54" s="34"/>
      <c r="H54" s="34"/>
      <c r="I54" s="34"/>
      <c r="J54" s="34"/>
      <c r="K54" s="34"/>
      <c r="L54" s="34"/>
      <c r="M54" s="395"/>
      <c r="N54" s="365"/>
      <c r="O54" s="34"/>
      <c r="P54" s="34"/>
      <c r="Q54" s="34"/>
      <c r="R54" s="34"/>
      <c r="S54" s="34"/>
      <c r="T54" s="34"/>
      <c r="U54" s="34"/>
      <c r="V54" s="34"/>
      <c r="W54" s="34"/>
    </row>
    <row r="55" spans="1:23" x14ac:dyDescent="0.3">
      <c r="A55" s="1">
        <v>16</v>
      </c>
      <c r="C55" s="391">
        <v>42153</v>
      </c>
      <c r="D55" s="34">
        <v>7.9</v>
      </c>
      <c r="E55" s="34"/>
      <c r="F55" s="34"/>
      <c r="G55" s="34"/>
      <c r="H55" s="34"/>
      <c r="I55" s="34"/>
      <c r="J55" s="34"/>
      <c r="K55" s="34"/>
      <c r="L55" s="34"/>
      <c r="M55" s="395"/>
      <c r="N55" s="365"/>
      <c r="O55" s="34"/>
      <c r="P55" s="34"/>
      <c r="Q55" s="34"/>
      <c r="R55" s="34"/>
      <c r="S55" s="34"/>
      <c r="T55" s="34"/>
      <c r="U55" s="34"/>
      <c r="V55" s="34"/>
      <c r="W55" s="34"/>
    </row>
    <row r="56" spans="1:23" x14ac:dyDescent="0.3">
      <c r="A56" s="1">
        <v>28</v>
      </c>
      <c r="C56" s="391">
        <v>42153</v>
      </c>
      <c r="D56" s="34">
        <v>7.9</v>
      </c>
      <c r="E56" s="34"/>
      <c r="F56" s="34"/>
      <c r="G56" s="34"/>
      <c r="H56" s="34"/>
      <c r="I56" s="34"/>
      <c r="J56" s="34"/>
      <c r="K56" s="34"/>
      <c r="L56" s="34"/>
      <c r="M56" s="395"/>
      <c r="N56" s="365"/>
      <c r="O56" s="34"/>
      <c r="P56" s="34"/>
      <c r="Q56" s="34"/>
      <c r="R56" s="34"/>
      <c r="S56" s="34"/>
      <c r="T56" s="34"/>
      <c r="U56" s="34"/>
      <c r="V56" s="34"/>
      <c r="W56" s="34"/>
    </row>
    <row r="57" spans="1:23" x14ac:dyDescent="0.3">
      <c r="A57" s="1">
        <v>7</v>
      </c>
      <c r="C57" s="391">
        <v>42153</v>
      </c>
      <c r="D57" s="34">
        <v>7.9</v>
      </c>
      <c r="E57" s="34"/>
      <c r="F57" s="34"/>
      <c r="G57" s="34"/>
      <c r="H57" s="34"/>
      <c r="I57" s="34"/>
      <c r="J57" s="34"/>
      <c r="K57" s="34"/>
      <c r="L57" s="34"/>
      <c r="M57" s="395"/>
      <c r="N57" s="365"/>
      <c r="O57" s="34"/>
      <c r="P57" s="34"/>
      <c r="Q57" s="34"/>
      <c r="R57" s="34"/>
      <c r="S57" s="34"/>
      <c r="T57" s="34"/>
      <c r="U57" s="34"/>
      <c r="V57" s="34"/>
      <c r="W57" s="34"/>
    </row>
    <row r="58" spans="1:23" x14ac:dyDescent="0.3">
      <c r="A58" s="1">
        <v>19</v>
      </c>
      <c r="C58" s="391">
        <v>42153</v>
      </c>
      <c r="D58" s="34">
        <v>7.9</v>
      </c>
      <c r="E58" s="34"/>
      <c r="F58" s="34"/>
      <c r="G58" s="34"/>
      <c r="H58" s="34"/>
      <c r="I58" s="34"/>
      <c r="J58" s="34"/>
      <c r="K58" s="34"/>
      <c r="L58" s="34"/>
      <c r="M58" s="395"/>
      <c r="N58" s="365"/>
      <c r="O58" s="34"/>
      <c r="P58" s="34"/>
      <c r="Q58" s="34"/>
      <c r="R58" s="34"/>
      <c r="S58" s="34"/>
      <c r="T58" s="34"/>
      <c r="U58" s="34"/>
      <c r="V58" s="34"/>
      <c r="W58" s="34"/>
    </row>
    <row r="59" spans="1:23" x14ac:dyDescent="0.3">
      <c r="A59" s="1">
        <v>31</v>
      </c>
      <c r="C59" s="391">
        <v>42153</v>
      </c>
      <c r="D59" s="34">
        <v>7.9</v>
      </c>
      <c r="E59" s="34"/>
      <c r="F59" s="34"/>
      <c r="G59" s="34"/>
      <c r="H59" s="34"/>
      <c r="I59" s="34"/>
      <c r="J59" s="34"/>
      <c r="K59" s="34"/>
      <c r="L59" s="34"/>
      <c r="M59" s="395"/>
      <c r="N59" s="365"/>
      <c r="O59" s="34"/>
      <c r="P59" s="34"/>
      <c r="Q59" s="34"/>
      <c r="R59" s="34"/>
      <c r="S59" s="34"/>
      <c r="T59" s="34"/>
      <c r="U59" s="34"/>
      <c r="V59" s="34"/>
      <c r="W59" s="34"/>
    </row>
    <row r="60" spans="1:23" x14ac:dyDescent="0.3">
      <c r="A60" s="1">
        <v>10</v>
      </c>
      <c r="C60" s="391">
        <v>42153</v>
      </c>
      <c r="D60" s="34">
        <v>8.9</v>
      </c>
      <c r="E60" s="34"/>
      <c r="F60" s="34"/>
      <c r="G60" s="34"/>
      <c r="H60" s="34"/>
      <c r="I60" s="34"/>
      <c r="J60" s="34"/>
      <c r="K60" s="34"/>
      <c r="L60" s="34"/>
      <c r="M60" s="395"/>
      <c r="N60" s="365"/>
      <c r="O60" s="34"/>
      <c r="P60" s="34"/>
      <c r="Q60" s="34"/>
      <c r="R60" s="34"/>
      <c r="S60" s="34"/>
      <c r="T60" s="34"/>
      <c r="U60" s="34"/>
      <c r="V60" s="34"/>
      <c r="W60" s="34"/>
    </row>
    <row r="61" spans="1:23" x14ac:dyDescent="0.3">
      <c r="A61" s="1">
        <v>22</v>
      </c>
      <c r="C61" s="391">
        <v>42153</v>
      </c>
      <c r="D61" s="34">
        <v>8.9</v>
      </c>
      <c r="E61" s="34"/>
      <c r="F61" s="34"/>
      <c r="G61" s="34"/>
      <c r="H61" s="34"/>
      <c r="I61" s="34"/>
      <c r="J61" s="34"/>
      <c r="K61" s="34"/>
      <c r="L61" s="34"/>
      <c r="M61" s="395"/>
      <c r="N61" s="365"/>
      <c r="O61" s="34"/>
      <c r="P61" s="34"/>
      <c r="Q61" s="34"/>
      <c r="R61" s="34"/>
      <c r="S61" s="34"/>
      <c r="T61" s="34"/>
      <c r="U61" s="34"/>
      <c r="V61" s="34"/>
      <c r="W61" s="34"/>
    </row>
    <row r="62" spans="1:23" x14ac:dyDescent="0.3">
      <c r="A62" s="1">
        <v>34</v>
      </c>
      <c r="C62" s="391">
        <v>42153</v>
      </c>
      <c r="D62" s="34">
        <v>8.9</v>
      </c>
      <c r="E62" s="34"/>
      <c r="F62" s="34"/>
      <c r="G62" s="34"/>
      <c r="H62" s="34"/>
      <c r="I62" s="34"/>
      <c r="J62" s="34"/>
      <c r="K62" s="34"/>
      <c r="L62" s="34"/>
      <c r="M62" s="395"/>
      <c r="N62" s="365"/>
      <c r="O62" s="34"/>
      <c r="P62" s="34"/>
      <c r="Q62" s="34"/>
      <c r="R62" s="34"/>
      <c r="S62" s="34"/>
      <c r="T62" s="34"/>
      <c r="U62" s="34"/>
      <c r="V62" s="34"/>
      <c r="W62" s="34"/>
    </row>
    <row r="63" spans="1:23" x14ac:dyDescent="0.3">
      <c r="A63" s="4">
        <v>1</v>
      </c>
      <c r="C63" s="391">
        <v>42156</v>
      </c>
      <c r="D63" s="34">
        <v>10</v>
      </c>
      <c r="E63" s="34"/>
      <c r="F63" s="34"/>
      <c r="G63" s="34"/>
      <c r="H63" s="34"/>
      <c r="I63" s="34"/>
      <c r="J63" s="34"/>
      <c r="K63" s="34"/>
      <c r="L63" s="34"/>
      <c r="M63" s="395"/>
      <c r="N63" s="365"/>
      <c r="O63" s="34"/>
      <c r="P63" s="34"/>
      <c r="Q63" s="34"/>
      <c r="R63" s="34"/>
      <c r="S63" s="34"/>
      <c r="T63" s="34"/>
      <c r="U63" s="34"/>
      <c r="V63" s="34"/>
      <c r="W63" s="34"/>
    </row>
    <row r="64" spans="1:23" x14ac:dyDescent="0.3">
      <c r="A64" s="4">
        <v>13</v>
      </c>
      <c r="C64" s="391">
        <v>42156</v>
      </c>
      <c r="D64" s="34">
        <v>10</v>
      </c>
      <c r="E64" s="34"/>
      <c r="F64" s="34"/>
      <c r="G64" s="34"/>
      <c r="H64" s="34"/>
      <c r="I64" s="34"/>
      <c r="J64" s="34"/>
      <c r="K64" s="34"/>
      <c r="L64" s="34"/>
      <c r="M64" s="395"/>
      <c r="N64" s="365"/>
      <c r="O64" s="34"/>
      <c r="P64" s="34"/>
      <c r="Q64" s="34"/>
      <c r="R64" s="34"/>
      <c r="S64" s="34"/>
      <c r="T64" s="34"/>
      <c r="U64" s="34"/>
      <c r="V64" s="34"/>
      <c r="W64" s="34"/>
    </row>
    <row r="65" spans="1:23" x14ac:dyDescent="0.3">
      <c r="A65" s="4">
        <v>25</v>
      </c>
      <c r="C65" s="391">
        <v>42156</v>
      </c>
      <c r="D65" s="34">
        <v>10</v>
      </c>
      <c r="E65" s="34"/>
      <c r="F65" s="34"/>
      <c r="G65" s="34"/>
      <c r="H65" s="34"/>
      <c r="I65" s="34"/>
      <c r="J65" s="34"/>
      <c r="K65" s="34"/>
      <c r="L65" s="34"/>
      <c r="M65" s="395"/>
      <c r="N65" s="365"/>
      <c r="O65" s="34"/>
      <c r="P65" s="34"/>
      <c r="Q65" s="34"/>
      <c r="R65" s="34"/>
      <c r="S65" s="34"/>
      <c r="T65" s="34"/>
      <c r="U65" s="34"/>
      <c r="V65" s="34"/>
      <c r="W65" s="34"/>
    </row>
    <row r="66" spans="1:23" x14ac:dyDescent="0.3">
      <c r="A66" s="1">
        <v>4</v>
      </c>
      <c r="C66" s="391">
        <v>42156</v>
      </c>
      <c r="D66" s="34">
        <v>9.1</v>
      </c>
      <c r="E66" s="34"/>
      <c r="F66" s="34"/>
      <c r="G66" s="34"/>
      <c r="H66" s="34"/>
      <c r="I66" s="34"/>
      <c r="J66" s="34"/>
      <c r="K66" s="34"/>
      <c r="L66" s="34"/>
      <c r="M66" s="395"/>
      <c r="N66" s="365"/>
      <c r="O66" s="34"/>
      <c r="P66" s="34"/>
      <c r="Q66" s="34"/>
      <c r="R66" s="34"/>
      <c r="S66" s="34"/>
      <c r="T66" s="34"/>
      <c r="U66" s="34"/>
      <c r="V66" s="34"/>
      <c r="W66" s="34"/>
    </row>
    <row r="67" spans="1:23" x14ac:dyDescent="0.3">
      <c r="A67" s="1">
        <v>16</v>
      </c>
      <c r="C67" s="391">
        <v>42156</v>
      </c>
      <c r="D67" s="34">
        <v>9.1</v>
      </c>
      <c r="E67" s="34"/>
      <c r="F67" s="34"/>
      <c r="G67" s="34"/>
      <c r="H67" s="34"/>
      <c r="I67" s="34"/>
      <c r="J67" s="34"/>
      <c r="K67" s="34"/>
      <c r="L67" s="34"/>
      <c r="M67" s="395"/>
      <c r="N67" s="365"/>
      <c r="O67" s="34"/>
      <c r="P67" s="34"/>
      <c r="Q67" s="34"/>
      <c r="R67" s="34"/>
      <c r="S67" s="34"/>
      <c r="T67" s="34"/>
      <c r="U67" s="34"/>
      <c r="V67" s="34"/>
      <c r="W67" s="34"/>
    </row>
    <row r="68" spans="1:23" x14ac:dyDescent="0.3">
      <c r="A68" s="1">
        <v>28</v>
      </c>
      <c r="C68" s="391">
        <v>42156</v>
      </c>
      <c r="D68" s="34">
        <v>9.1</v>
      </c>
      <c r="E68" s="34"/>
      <c r="F68" s="34"/>
      <c r="G68" s="34"/>
      <c r="H68" s="34"/>
      <c r="I68" s="34"/>
      <c r="J68" s="34"/>
      <c r="K68" s="34"/>
      <c r="L68" s="34"/>
      <c r="M68" s="395"/>
      <c r="N68" s="365"/>
      <c r="O68" s="34"/>
      <c r="P68" s="34"/>
      <c r="Q68" s="34"/>
      <c r="R68" s="34"/>
      <c r="S68" s="34"/>
      <c r="T68" s="34"/>
      <c r="U68" s="34"/>
      <c r="V68" s="34"/>
      <c r="W68" s="34"/>
    </row>
    <row r="69" spans="1:23" x14ac:dyDescent="0.3">
      <c r="A69" s="1">
        <v>7</v>
      </c>
      <c r="C69" s="391">
        <v>42156</v>
      </c>
      <c r="D69" s="34">
        <v>8.8000000000000007</v>
      </c>
      <c r="E69" s="34"/>
      <c r="F69" s="34"/>
      <c r="G69" s="34"/>
      <c r="H69" s="34"/>
      <c r="I69" s="34"/>
      <c r="J69" s="34"/>
      <c r="K69" s="34"/>
      <c r="L69" s="34"/>
      <c r="M69" s="395"/>
      <c r="N69" s="365"/>
      <c r="O69" s="34"/>
      <c r="P69" s="34"/>
      <c r="Q69" s="34"/>
      <c r="R69" s="34"/>
      <c r="S69" s="34"/>
      <c r="T69" s="34"/>
      <c r="U69" s="34"/>
      <c r="V69" s="34"/>
      <c r="W69" s="34"/>
    </row>
    <row r="70" spans="1:23" x14ac:dyDescent="0.3">
      <c r="A70" s="1">
        <v>19</v>
      </c>
      <c r="C70" s="391">
        <v>42156</v>
      </c>
      <c r="D70" s="34">
        <v>8.8000000000000007</v>
      </c>
      <c r="E70" s="34"/>
      <c r="F70" s="34"/>
      <c r="G70" s="34"/>
      <c r="H70" s="34"/>
      <c r="I70" s="34"/>
      <c r="J70" s="34"/>
      <c r="K70" s="34"/>
      <c r="L70" s="34"/>
      <c r="M70" s="395"/>
      <c r="N70" s="365"/>
      <c r="O70" s="34"/>
      <c r="P70" s="34"/>
      <c r="Q70" s="34"/>
      <c r="R70" s="34"/>
      <c r="S70" s="34"/>
      <c r="T70" s="34"/>
      <c r="U70" s="34"/>
      <c r="V70" s="34"/>
      <c r="W70" s="34"/>
    </row>
    <row r="71" spans="1:23" x14ac:dyDescent="0.3">
      <c r="A71" s="1">
        <v>31</v>
      </c>
      <c r="C71" s="391">
        <v>42156</v>
      </c>
      <c r="D71" s="34">
        <v>8.8000000000000007</v>
      </c>
      <c r="E71" s="34"/>
      <c r="F71" s="34"/>
      <c r="G71" s="34"/>
      <c r="H71" s="34"/>
      <c r="I71" s="34"/>
      <c r="J71" s="34"/>
      <c r="K71" s="34"/>
      <c r="L71" s="34"/>
      <c r="M71" s="395"/>
      <c r="N71" s="365"/>
      <c r="O71" s="34"/>
      <c r="P71" s="34"/>
      <c r="Q71" s="34"/>
      <c r="R71" s="34"/>
      <c r="S71" s="34"/>
      <c r="T71" s="34"/>
      <c r="U71" s="34"/>
      <c r="V71" s="34"/>
      <c r="W71" s="34"/>
    </row>
    <row r="72" spans="1:23" x14ac:dyDescent="0.3">
      <c r="A72" s="1">
        <v>10</v>
      </c>
      <c r="C72" s="391">
        <v>42156</v>
      </c>
      <c r="D72" s="34">
        <v>10</v>
      </c>
      <c r="E72" s="34"/>
      <c r="F72" s="34"/>
      <c r="G72" s="34"/>
      <c r="H72" s="34"/>
      <c r="I72" s="34"/>
      <c r="J72" s="34"/>
      <c r="K72" s="34"/>
      <c r="L72" s="34"/>
      <c r="M72" s="395"/>
      <c r="N72" s="365"/>
      <c r="O72" s="34"/>
      <c r="P72" s="34"/>
      <c r="Q72" s="34"/>
      <c r="R72" s="34"/>
      <c r="S72" s="34"/>
      <c r="T72" s="34"/>
      <c r="U72" s="34"/>
      <c r="V72" s="34"/>
      <c r="W72" s="34"/>
    </row>
    <row r="73" spans="1:23" x14ac:dyDescent="0.3">
      <c r="A73" s="1">
        <v>22</v>
      </c>
      <c r="C73" s="391">
        <v>42156</v>
      </c>
      <c r="D73" s="34">
        <v>10</v>
      </c>
      <c r="E73" s="34"/>
      <c r="F73" s="34"/>
      <c r="G73" s="34"/>
      <c r="H73" s="34"/>
      <c r="I73" s="34"/>
      <c r="J73" s="34"/>
      <c r="K73" s="34"/>
      <c r="L73" s="34"/>
      <c r="M73" s="395"/>
      <c r="N73" s="365"/>
      <c r="O73" s="34"/>
      <c r="P73" s="34"/>
      <c r="Q73" s="34"/>
      <c r="R73" s="34"/>
      <c r="S73" s="34"/>
      <c r="T73" s="34"/>
      <c r="U73" s="34"/>
      <c r="V73" s="34"/>
      <c r="W73" s="34"/>
    </row>
    <row r="74" spans="1:23" x14ac:dyDescent="0.3">
      <c r="A74" s="1">
        <v>34</v>
      </c>
      <c r="C74" s="391">
        <v>42156</v>
      </c>
      <c r="D74" s="34">
        <v>10</v>
      </c>
      <c r="E74" s="34"/>
      <c r="F74" s="34"/>
      <c r="G74" s="34"/>
      <c r="H74" s="34"/>
      <c r="I74" s="34"/>
      <c r="J74" s="34"/>
      <c r="K74" s="34"/>
      <c r="L74" s="34"/>
      <c r="M74" s="395"/>
      <c r="N74" s="365"/>
      <c r="O74" s="34"/>
      <c r="P74" s="34"/>
      <c r="Q74" s="34"/>
      <c r="R74" s="34"/>
      <c r="S74" s="34"/>
      <c r="T74" s="34"/>
      <c r="U74" s="34"/>
      <c r="V74" s="34"/>
      <c r="W74" s="34"/>
    </row>
    <row r="75" spans="1:23" x14ac:dyDescent="0.3">
      <c r="A75" s="4">
        <v>1</v>
      </c>
      <c r="C75" s="391">
        <v>42160</v>
      </c>
      <c r="D75" s="34">
        <v>11</v>
      </c>
      <c r="E75" s="34"/>
      <c r="F75" s="34"/>
      <c r="G75" s="34"/>
      <c r="H75" s="34"/>
      <c r="I75" s="34"/>
      <c r="J75" s="34"/>
      <c r="K75" s="34"/>
      <c r="L75" s="34"/>
      <c r="M75" s="395"/>
      <c r="N75" s="365"/>
      <c r="O75" s="34"/>
      <c r="P75" s="34"/>
      <c r="Q75" s="34"/>
      <c r="R75" s="34"/>
      <c r="S75" s="34"/>
      <c r="T75" s="34"/>
      <c r="U75" s="34"/>
      <c r="V75" s="34"/>
      <c r="W75" s="34"/>
    </row>
    <row r="76" spans="1:23" x14ac:dyDescent="0.3">
      <c r="A76" s="4">
        <v>13</v>
      </c>
      <c r="C76" s="391">
        <v>42160</v>
      </c>
      <c r="D76" s="34">
        <v>11</v>
      </c>
      <c r="E76" s="34"/>
      <c r="F76" s="34"/>
      <c r="G76" s="34"/>
      <c r="H76" s="34"/>
      <c r="I76" s="34"/>
      <c r="J76" s="34"/>
      <c r="K76" s="34"/>
      <c r="L76" s="34"/>
      <c r="M76" s="395"/>
      <c r="N76" s="365"/>
      <c r="O76" s="34"/>
      <c r="P76" s="34"/>
      <c r="Q76" s="34"/>
      <c r="R76" s="34"/>
      <c r="S76" s="34"/>
      <c r="T76" s="34"/>
      <c r="U76" s="34"/>
      <c r="V76" s="34"/>
      <c r="W76" s="34"/>
    </row>
    <row r="77" spans="1:23" x14ac:dyDescent="0.3">
      <c r="A77" s="4">
        <v>25</v>
      </c>
      <c r="C77" s="391">
        <v>42160</v>
      </c>
      <c r="D77" s="34">
        <v>11</v>
      </c>
      <c r="E77" s="34"/>
      <c r="F77" s="34"/>
      <c r="G77" s="34"/>
      <c r="H77" s="34"/>
      <c r="I77" s="34"/>
      <c r="J77" s="34"/>
      <c r="K77" s="34"/>
      <c r="L77" s="34"/>
      <c r="M77" s="395"/>
      <c r="N77" s="365"/>
      <c r="O77" s="34"/>
      <c r="P77" s="34"/>
      <c r="Q77" s="34"/>
      <c r="R77" s="34"/>
      <c r="S77" s="34"/>
      <c r="T77" s="34"/>
      <c r="U77" s="34"/>
      <c r="V77" s="34"/>
      <c r="W77" s="34"/>
    </row>
    <row r="78" spans="1:23" x14ac:dyDescent="0.3">
      <c r="A78" s="1">
        <v>4</v>
      </c>
      <c r="C78" s="391">
        <v>42160</v>
      </c>
      <c r="D78" s="34">
        <v>9.9</v>
      </c>
      <c r="E78" s="34"/>
      <c r="F78" s="34"/>
      <c r="G78" s="34"/>
      <c r="H78" s="34"/>
      <c r="I78" s="34"/>
      <c r="J78" s="34"/>
      <c r="K78" s="34"/>
      <c r="L78" s="34"/>
      <c r="M78" s="395"/>
      <c r="N78" s="365"/>
      <c r="O78" s="34"/>
      <c r="P78" s="34"/>
      <c r="Q78" s="34"/>
      <c r="R78" s="34"/>
      <c r="S78" s="34"/>
      <c r="T78" s="34"/>
      <c r="U78" s="34"/>
      <c r="V78" s="34"/>
      <c r="W78" s="34"/>
    </row>
    <row r="79" spans="1:23" x14ac:dyDescent="0.3">
      <c r="A79" s="1">
        <v>16</v>
      </c>
      <c r="C79" s="391">
        <v>42160</v>
      </c>
      <c r="D79" s="34">
        <v>9.9</v>
      </c>
      <c r="E79" s="34"/>
      <c r="F79" s="34"/>
      <c r="G79" s="34"/>
      <c r="H79" s="34"/>
      <c r="I79" s="34"/>
      <c r="J79" s="34"/>
      <c r="K79" s="34"/>
      <c r="L79" s="34"/>
      <c r="M79" s="395"/>
      <c r="N79" s="365"/>
      <c r="O79" s="34"/>
      <c r="P79" s="34"/>
      <c r="Q79" s="34"/>
      <c r="R79" s="34"/>
      <c r="S79" s="34"/>
      <c r="T79" s="34"/>
      <c r="U79" s="34"/>
      <c r="V79" s="34"/>
      <c r="W79" s="34"/>
    </row>
    <row r="80" spans="1:23" x14ac:dyDescent="0.3">
      <c r="A80" s="1">
        <v>28</v>
      </c>
      <c r="C80" s="391">
        <v>42160</v>
      </c>
      <c r="D80" s="34">
        <v>9.9</v>
      </c>
      <c r="E80" s="34"/>
      <c r="F80" s="34"/>
      <c r="G80" s="34"/>
      <c r="H80" s="34"/>
      <c r="I80" s="34"/>
      <c r="J80" s="34"/>
      <c r="K80" s="34"/>
      <c r="L80" s="34"/>
      <c r="M80" s="395"/>
      <c r="N80" s="365"/>
      <c r="O80" s="34"/>
      <c r="P80" s="34"/>
      <c r="Q80" s="34"/>
      <c r="R80" s="34"/>
      <c r="S80" s="34"/>
      <c r="T80" s="34"/>
      <c r="U80" s="34"/>
      <c r="V80" s="34"/>
      <c r="W80" s="34"/>
    </row>
    <row r="81" spans="1:23" x14ac:dyDescent="0.3">
      <c r="A81" s="1">
        <v>7</v>
      </c>
      <c r="C81" s="391">
        <v>42160</v>
      </c>
      <c r="D81" s="34">
        <v>9.4</v>
      </c>
      <c r="E81" s="34"/>
      <c r="F81" s="34"/>
      <c r="G81" s="34"/>
      <c r="H81" s="34"/>
      <c r="I81" s="34"/>
      <c r="J81" s="34"/>
      <c r="K81" s="34"/>
      <c r="L81" s="34"/>
      <c r="M81" s="395"/>
      <c r="N81" s="365"/>
      <c r="O81" s="34"/>
      <c r="P81" s="34"/>
      <c r="Q81" s="34"/>
      <c r="R81" s="34"/>
      <c r="S81" s="34"/>
      <c r="T81" s="34"/>
      <c r="U81" s="34"/>
      <c r="V81" s="34"/>
      <c r="W81" s="34"/>
    </row>
    <row r="82" spans="1:23" x14ac:dyDescent="0.3">
      <c r="A82" s="1">
        <v>19</v>
      </c>
      <c r="C82" s="391">
        <v>42160</v>
      </c>
      <c r="D82" s="34">
        <v>9.4</v>
      </c>
      <c r="E82" s="34"/>
      <c r="F82" s="34"/>
      <c r="G82" s="34"/>
      <c r="H82" s="34"/>
      <c r="I82" s="34"/>
      <c r="J82" s="34"/>
      <c r="K82" s="34"/>
      <c r="L82" s="34"/>
      <c r="M82" s="395"/>
      <c r="N82" s="365"/>
      <c r="O82" s="34"/>
      <c r="P82" s="34"/>
      <c r="Q82" s="34"/>
      <c r="R82" s="34"/>
      <c r="S82" s="34"/>
      <c r="T82" s="34"/>
      <c r="U82" s="34"/>
      <c r="V82" s="34"/>
      <c r="W82" s="34"/>
    </row>
    <row r="83" spans="1:23" x14ac:dyDescent="0.3">
      <c r="A83" s="1">
        <v>31</v>
      </c>
      <c r="C83" s="391">
        <v>42160</v>
      </c>
      <c r="D83" s="34">
        <v>9.4</v>
      </c>
      <c r="E83" s="34"/>
      <c r="F83" s="34"/>
      <c r="G83" s="34"/>
      <c r="H83" s="34"/>
      <c r="I83" s="34"/>
      <c r="J83" s="34"/>
      <c r="K83" s="34"/>
      <c r="L83" s="34"/>
      <c r="M83" s="395"/>
      <c r="N83" s="365"/>
      <c r="O83" s="34"/>
      <c r="P83" s="34"/>
      <c r="Q83" s="34"/>
      <c r="R83" s="34"/>
      <c r="S83" s="34"/>
      <c r="T83" s="34"/>
      <c r="U83" s="34"/>
      <c r="V83" s="34"/>
      <c r="W83" s="34"/>
    </row>
    <row r="84" spans="1:23" x14ac:dyDescent="0.3">
      <c r="A84" s="1">
        <v>10</v>
      </c>
      <c r="C84" s="391">
        <v>42160</v>
      </c>
      <c r="D84" s="34">
        <v>10.8</v>
      </c>
      <c r="E84" s="34"/>
      <c r="F84" s="34"/>
      <c r="G84" s="34"/>
      <c r="H84" s="34"/>
      <c r="I84" s="34"/>
      <c r="J84" s="34"/>
      <c r="K84" s="34"/>
      <c r="L84" s="34"/>
      <c r="M84" s="395"/>
      <c r="N84" s="365"/>
      <c r="O84" s="34"/>
      <c r="P84" s="34"/>
      <c r="Q84" s="34"/>
      <c r="R84" s="34"/>
      <c r="S84" s="34"/>
      <c r="T84" s="34"/>
      <c r="U84" s="34"/>
      <c r="V84" s="34"/>
      <c r="W84" s="34"/>
    </row>
    <row r="85" spans="1:23" x14ac:dyDescent="0.3">
      <c r="A85" s="1">
        <v>22</v>
      </c>
      <c r="C85" s="391">
        <v>42160</v>
      </c>
      <c r="D85" s="34">
        <v>10.8</v>
      </c>
      <c r="E85" s="34"/>
      <c r="F85" s="34"/>
      <c r="G85" s="34"/>
      <c r="H85" s="34"/>
      <c r="I85" s="34"/>
      <c r="J85" s="34"/>
      <c r="K85" s="34"/>
      <c r="L85" s="34"/>
      <c r="M85" s="395"/>
      <c r="N85" s="365"/>
      <c r="O85" s="34"/>
      <c r="P85" s="34"/>
      <c r="Q85" s="34"/>
      <c r="R85" s="34"/>
      <c r="S85" s="34"/>
      <c r="T85" s="34"/>
      <c r="U85" s="34"/>
      <c r="V85" s="34"/>
      <c r="W85" s="34"/>
    </row>
    <row r="86" spans="1:23" x14ac:dyDescent="0.3">
      <c r="A86" s="1">
        <v>34</v>
      </c>
      <c r="C86" s="391">
        <v>42160</v>
      </c>
      <c r="D86" s="34">
        <v>10.8</v>
      </c>
      <c r="E86" s="34"/>
      <c r="F86" s="34"/>
      <c r="G86" s="34"/>
      <c r="H86" s="34"/>
      <c r="I86" s="34"/>
      <c r="J86" s="34"/>
      <c r="K86" s="34"/>
      <c r="L86" s="34"/>
      <c r="M86" s="395"/>
      <c r="N86" s="365"/>
      <c r="O86" s="34"/>
      <c r="P86" s="34"/>
      <c r="Q86" s="34"/>
      <c r="R86" s="34"/>
      <c r="S86" s="34"/>
      <c r="T86" s="34"/>
      <c r="U86" s="34"/>
      <c r="V86" s="34"/>
      <c r="W86" s="34"/>
    </row>
    <row r="87" spans="1:23" x14ac:dyDescent="0.3">
      <c r="A87" s="4">
        <v>1</v>
      </c>
      <c r="C87" s="392">
        <v>42163</v>
      </c>
      <c r="D87" s="34">
        <v>12.8</v>
      </c>
      <c r="E87" s="11"/>
      <c r="F87" s="34"/>
      <c r="G87" s="11"/>
      <c r="H87" s="34"/>
      <c r="I87" s="34"/>
      <c r="J87" s="34"/>
      <c r="K87" s="34"/>
      <c r="L87" s="34"/>
      <c r="M87" s="396">
        <v>2.1</v>
      </c>
      <c r="N87" s="365">
        <v>0.69989316117164768</v>
      </c>
      <c r="O87" s="34"/>
      <c r="P87" s="34"/>
      <c r="Q87" s="34"/>
      <c r="R87" s="34"/>
      <c r="S87" s="34"/>
      <c r="T87" s="34"/>
      <c r="U87" s="34"/>
      <c r="V87" s="34"/>
      <c r="W87" s="34"/>
    </row>
    <row r="88" spans="1:23" x14ac:dyDescent="0.3">
      <c r="A88" s="4">
        <v>13</v>
      </c>
      <c r="C88" s="392">
        <v>42163</v>
      </c>
      <c r="D88" s="34">
        <v>12.8</v>
      </c>
      <c r="E88" s="11"/>
      <c r="F88" s="34"/>
      <c r="G88" s="11"/>
      <c r="H88" s="34"/>
      <c r="I88" s="34"/>
      <c r="J88" s="34"/>
      <c r="K88" s="34"/>
      <c r="L88" s="34"/>
      <c r="M88" s="396">
        <v>3.0999999999999996</v>
      </c>
      <c r="N88" s="365">
        <v>0.82642737290815649</v>
      </c>
      <c r="O88" s="34"/>
      <c r="P88" s="34"/>
      <c r="Q88" s="34"/>
      <c r="R88" s="34"/>
      <c r="S88" s="34"/>
      <c r="T88" s="34"/>
      <c r="U88" s="34"/>
      <c r="V88" s="34"/>
      <c r="W88" s="34"/>
    </row>
    <row r="89" spans="1:23" x14ac:dyDescent="0.3">
      <c r="A89" s="4">
        <v>25</v>
      </c>
      <c r="C89" s="392">
        <v>42163</v>
      </c>
      <c r="D89" s="34">
        <v>12.8</v>
      </c>
      <c r="E89" s="11"/>
      <c r="F89" s="34"/>
      <c r="G89" s="11"/>
      <c r="H89" s="34"/>
      <c r="I89" s="34"/>
      <c r="J89" s="34"/>
      <c r="K89" s="34"/>
      <c r="L89" s="34"/>
      <c r="M89" s="396">
        <v>2.9000000000000004</v>
      </c>
      <c r="N89" s="365">
        <v>0.8084291415484951</v>
      </c>
      <c r="O89" s="34"/>
      <c r="P89" s="34"/>
      <c r="Q89" s="34"/>
      <c r="R89" s="34"/>
      <c r="S89" s="34"/>
      <c r="T89" s="34"/>
      <c r="U89" s="34"/>
      <c r="V89" s="34"/>
      <c r="W89" s="34"/>
    </row>
    <row r="90" spans="1:23" x14ac:dyDescent="0.3">
      <c r="A90" s="1">
        <v>4</v>
      </c>
      <c r="C90" s="392">
        <v>42163</v>
      </c>
      <c r="D90" s="34">
        <v>10.6</v>
      </c>
      <c r="E90" s="11"/>
      <c r="F90" s="34"/>
      <c r="G90" s="11"/>
      <c r="H90" s="34"/>
      <c r="I90" s="34"/>
      <c r="J90" s="34"/>
      <c r="K90" s="34"/>
      <c r="L90" s="34"/>
      <c r="M90" s="396">
        <v>2.2999999999999998</v>
      </c>
      <c r="N90" s="365">
        <v>0.72702145022771902</v>
      </c>
      <c r="O90" s="34"/>
      <c r="P90" s="34"/>
      <c r="Q90" s="34"/>
      <c r="R90" s="34"/>
      <c r="S90" s="34"/>
      <c r="T90" s="34"/>
      <c r="U90" s="34"/>
      <c r="V90" s="34"/>
      <c r="W90" s="34"/>
    </row>
    <row r="91" spans="1:23" x14ac:dyDescent="0.3">
      <c r="A91" s="1">
        <v>16</v>
      </c>
      <c r="C91" s="392">
        <v>42163</v>
      </c>
      <c r="D91" s="34">
        <v>10.6</v>
      </c>
      <c r="E91" s="11"/>
      <c r="F91" s="34"/>
      <c r="G91" s="11"/>
      <c r="H91" s="34"/>
      <c r="I91" s="34"/>
      <c r="J91" s="34"/>
      <c r="K91" s="34"/>
      <c r="L91" s="34"/>
      <c r="M91" s="396">
        <v>1.7</v>
      </c>
      <c r="N91" s="365">
        <v>0.62706731410231609</v>
      </c>
      <c r="O91" s="34"/>
      <c r="P91" s="34"/>
      <c r="Q91" s="34"/>
      <c r="R91" s="34"/>
      <c r="S91" s="34"/>
      <c r="T91" s="34"/>
      <c r="U91" s="34"/>
      <c r="V91" s="34"/>
      <c r="W91" s="34"/>
    </row>
    <row r="92" spans="1:23" x14ac:dyDescent="0.3">
      <c r="A92" s="1">
        <v>28</v>
      </c>
      <c r="C92" s="392">
        <v>42163</v>
      </c>
      <c r="D92" s="34">
        <v>10.6</v>
      </c>
      <c r="E92" s="34"/>
      <c r="F92" s="34"/>
      <c r="G92" s="34"/>
      <c r="H92" s="34"/>
      <c r="I92" s="34"/>
      <c r="J92" s="34"/>
      <c r="K92" s="34"/>
      <c r="L92" s="34"/>
      <c r="M92" s="396">
        <v>1.6</v>
      </c>
      <c r="N92" s="365">
        <v>0.60430722716267438</v>
      </c>
      <c r="O92" s="34"/>
      <c r="P92" s="34"/>
      <c r="Q92" s="34"/>
      <c r="R92" s="34"/>
      <c r="S92" s="34"/>
      <c r="T92" s="34"/>
      <c r="U92" s="34"/>
      <c r="V92" s="34"/>
      <c r="W92" s="34"/>
    </row>
    <row r="93" spans="1:23" x14ac:dyDescent="0.3">
      <c r="A93" s="1">
        <v>7</v>
      </c>
      <c r="C93" s="392">
        <v>42163</v>
      </c>
      <c r="D93" s="34">
        <v>10.199999999999999</v>
      </c>
      <c r="E93" s="34"/>
      <c r="F93" s="34"/>
      <c r="G93" s="34"/>
      <c r="H93" s="34"/>
      <c r="I93" s="34"/>
      <c r="J93" s="34"/>
      <c r="K93" s="34"/>
      <c r="L93" s="34"/>
      <c r="M93" s="396">
        <v>1.4</v>
      </c>
      <c r="N93" s="365">
        <v>0.56357090414455357</v>
      </c>
      <c r="O93" s="34"/>
      <c r="P93" s="34"/>
      <c r="Q93" s="34"/>
      <c r="R93" s="34"/>
      <c r="S93" s="34"/>
      <c r="T93" s="34"/>
      <c r="U93" s="34"/>
      <c r="V93" s="34"/>
      <c r="W93" s="34"/>
    </row>
    <row r="94" spans="1:23" x14ac:dyDescent="0.3">
      <c r="A94" s="1">
        <v>19</v>
      </c>
      <c r="C94" s="392">
        <v>42163</v>
      </c>
      <c r="D94" s="34">
        <v>10.199999999999999</v>
      </c>
      <c r="E94" s="34"/>
      <c r="F94" s="34"/>
      <c r="G94" s="34"/>
      <c r="H94" s="34"/>
      <c r="I94" s="34"/>
      <c r="J94" s="34"/>
      <c r="K94" s="34"/>
      <c r="L94" s="34"/>
      <c r="M94" s="396">
        <v>1.9</v>
      </c>
      <c r="N94" s="365">
        <v>0.66790793097192125</v>
      </c>
      <c r="O94" s="34"/>
      <c r="P94" s="34"/>
      <c r="Q94" s="34"/>
      <c r="R94" s="34"/>
      <c r="S94" s="34"/>
      <c r="T94" s="34"/>
      <c r="U94" s="34"/>
      <c r="V94" s="34"/>
      <c r="W94" s="34"/>
    </row>
    <row r="95" spans="1:23" x14ac:dyDescent="0.3">
      <c r="A95" s="1">
        <v>31</v>
      </c>
      <c r="C95" s="392">
        <v>42163</v>
      </c>
      <c r="D95" s="34">
        <v>10.199999999999999</v>
      </c>
      <c r="E95" s="34"/>
      <c r="F95" s="34"/>
      <c r="G95" s="34"/>
      <c r="H95" s="34"/>
      <c r="I95" s="34"/>
      <c r="J95" s="34"/>
      <c r="K95" s="34"/>
      <c r="L95" s="34"/>
      <c r="M95" s="396">
        <v>1.7999999999999998</v>
      </c>
      <c r="N95" s="365">
        <v>0.65024879148236381</v>
      </c>
      <c r="O95" s="34"/>
      <c r="P95" s="34"/>
      <c r="Q95" s="34"/>
      <c r="R95" s="34"/>
      <c r="S95" s="34"/>
      <c r="T95" s="34"/>
      <c r="U95" s="34"/>
      <c r="V95" s="34"/>
      <c r="W95" s="34"/>
    </row>
    <row r="96" spans="1:23" x14ac:dyDescent="0.3">
      <c r="A96" s="1">
        <v>10</v>
      </c>
      <c r="C96" s="392">
        <v>42163</v>
      </c>
      <c r="D96" s="34">
        <v>11.6</v>
      </c>
      <c r="E96" s="34"/>
      <c r="F96" s="34"/>
      <c r="G96" s="34"/>
      <c r="H96" s="34"/>
      <c r="I96" s="34"/>
      <c r="J96" s="34"/>
      <c r="K96" s="34"/>
      <c r="L96" s="34"/>
      <c r="M96" s="396">
        <v>1.75</v>
      </c>
      <c r="N96" s="365">
        <v>0.64195470333018179</v>
      </c>
      <c r="O96" s="34"/>
      <c r="P96" s="34"/>
      <c r="Q96" s="34"/>
      <c r="R96" s="34"/>
      <c r="S96" s="34"/>
      <c r="T96" s="34"/>
      <c r="U96" s="34"/>
      <c r="V96" s="34"/>
      <c r="W96" s="34"/>
    </row>
    <row r="97" spans="1:23" x14ac:dyDescent="0.3">
      <c r="A97" s="1">
        <v>22</v>
      </c>
      <c r="C97" s="392">
        <v>42163</v>
      </c>
      <c r="D97" s="34">
        <v>11.6</v>
      </c>
      <c r="E97" s="34"/>
      <c r="F97" s="34"/>
      <c r="G97" s="34"/>
      <c r="H97" s="34"/>
      <c r="I97" s="34"/>
      <c r="J97" s="34"/>
      <c r="K97" s="34"/>
      <c r="L97" s="34"/>
      <c r="M97" s="396">
        <v>1.95</v>
      </c>
      <c r="N97" s="365">
        <v>0.67017918878361138</v>
      </c>
      <c r="O97" s="34"/>
      <c r="P97" s="34"/>
      <c r="Q97" s="34"/>
      <c r="R97" s="34"/>
      <c r="S97" s="34"/>
      <c r="T97" s="34"/>
      <c r="U97" s="34"/>
      <c r="V97" s="34"/>
      <c r="W97" s="34"/>
    </row>
    <row r="98" spans="1:23" x14ac:dyDescent="0.3">
      <c r="A98" s="1">
        <v>34</v>
      </c>
      <c r="C98" s="392">
        <v>42163</v>
      </c>
      <c r="D98" s="34">
        <v>11.6</v>
      </c>
      <c r="E98" s="34"/>
      <c r="F98" s="34"/>
      <c r="G98" s="34"/>
      <c r="H98" s="34"/>
      <c r="I98" s="34"/>
      <c r="J98" s="34"/>
      <c r="K98" s="34"/>
      <c r="L98" s="34"/>
      <c r="M98" s="396">
        <v>2.15</v>
      </c>
      <c r="N98" s="365">
        <v>0.70759322915574208</v>
      </c>
      <c r="O98" s="34"/>
      <c r="P98" s="34"/>
      <c r="Q98" s="34"/>
      <c r="R98" s="34"/>
      <c r="S98" s="34"/>
      <c r="T98" s="34"/>
      <c r="U98" s="34"/>
      <c r="V98" s="34"/>
      <c r="W98" s="34"/>
    </row>
    <row r="99" spans="1:23" x14ac:dyDescent="0.3">
      <c r="A99" s="4">
        <v>1</v>
      </c>
      <c r="C99" s="392">
        <v>42167</v>
      </c>
      <c r="D99" s="34">
        <v>14.6</v>
      </c>
      <c r="E99" s="34"/>
      <c r="F99" s="34"/>
      <c r="G99" s="34"/>
      <c r="H99" s="34"/>
      <c r="I99" s="34"/>
      <c r="J99" s="34"/>
      <c r="K99" s="34"/>
      <c r="L99" s="34"/>
      <c r="M99" s="396"/>
      <c r="N99" s="365"/>
      <c r="O99" s="34"/>
      <c r="P99" s="34"/>
      <c r="Q99" s="34"/>
      <c r="R99" s="34"/>
      <c r="S99" s="34"/>
      <c r="T99" s="34"/>
      <c r="U99" s="34"/>
      <c r="V99" s="34"/>
      <c r="W99" s="34"/>
    </row>
    <row r="100" spans="1:23" x14ac:dyDescent="0.3">
      <c r="A100" s="4">
        <v>13</v>
      </c>
      <c r="C100" s="392">
        <v>42167</v>
      </c>
      <c r="D100" s="34">
        <v>14.6</v>
      </c>
      <c r="E100" s="34"/>
      <c r="F100" s="34"/>
      <c r="G100" s="34"/>
      <c r="H100" s="34"/>
      <c r="I100" s="34"/>
      <c r="J100" s="34"/>
      <c r="K100" s="34"/>
      <c r="L100" s="34"/>
      <c r="M100" s="396"/>
      <c r="N100" s="365"/>
      <c r="O100" s="34"/>
      <c r="P100" s="34"/>
      <c r="Q100" s="34"/>
      <c r="R100" s="34"/>
      <c r="S100" s="34"/>
      <c r="T100" s="34"/>
      <c r="U100" s="34"/>
      <c r="V100" s="34"/>
      <c r="W100" s="34"/>
    </row>
    <row r="101" spans="1:23" x14ac:dyDescent="0.3">
      <c r="A101" s="4">
        <v>25</v>
      </c>
      <c r="C101" s="392">
        <v>42167</v>
      </c>
      <c r="D101" s="34">
        <v>14.6</v>
      </c>
      <c r="E101" s="34"/>
      <c r="F101" s="34"/>
      <c r="G101" s="34"/>
      <c r="H101" s="34"/>
      <c r="I101" s="34"/>
      <c r="J101" s="34"/>
      <c r="K101" s="34"/>
      <c r="L101" s="34"/>
      <c r="M101" s="396"/>
      <c r="N101" s="365"/>
      <c r="O101" s="34"/>
      <c r="P101" s="34"/>
      <c r="Q101" s="34"/>
      <c r="R101" s="34"/>
      <c r="S101" s="34"/>
      <c r="T101" s="34"/>
      <c r="U101" s="34"/>
      <c r="V101" s="34"/>
      <c r="W101" s="34"/>
    </row>
    <row r="102" spans="1:23" x14ac:dyDescent="0.3">
      <c r="A102" s="1">
        <v>4</v>
      </c>
      <c r="C102" s="392">
        <v>42167</v>
      </c>
      <c r="D102" s="34">
        <v>12.1</v>
      </c>
      <c r="E102" s="34"/>
      <c r="F102" s="34"/>
      <c r="G102" s="34"/>
      <c r="H102" s="34"/>
      <c r="I102" s="34"/>
      <c r="J102" s="34"/>
      <c r="K102" s="34"/>
      <c r="L102" s="34"/>
      <c r="M102" s="396"/>
      <c r="N102" s="365"/>
      <c r="O102" s="34"/>
      <c r="P102" s="34"/>
      <c r="Q102" s="34"/>
      <c r="R102" s="34"/>
      <c r="S102" s="34"/>
      <c r="T102" s="34"/>
      <c r="U102" s="34"/>
      <c r="V102" s="34"/>
      <c r="W102" s="34"/>
    </row>
    <row r="103" spans="1:23" x14ac:dyDescent="0.3">
      <c r="A103" s="1">
        <v>16</v>
      </c>
      <c r="C103" s="392">
        <v>42167</v>
      </c>
      <c r="D103" s="34">
        <v>12.1</v>
      </c>
      <c r="E103" s="34"/>
      <c r="F103" s="34"/>
      <c r="G103" s="34"/>
      <c r="H103" s="34"/>
      <c r="I103" s="34"/>
      <c r="J103" s="34"/>
      <c r="K103" s="34"/>
      <c r="L103" s="34"/>
      <c r="M103" s="396"/>
      <c r="N103" s="365"/>
      <c r="O103" s="34"/>
      <c r="P103" s="34"/>
      <c r="Q103" s="34"/>
      <c r="R103" s="34"/>
      <c r="S103" s="34"/>
      <c r="T103" s="34"/>
      <c r="U103" s="34"/>
      <c r="V103" s="34"/>
      <c r="W103" s="34"/>
    </row>
    <row r="104" spans="1:23" x14ac:dyDescent="0.3">
      <c r="A104" s="1">
        <v>28</v>
      </c>
      <c r="C104" s="392">
        <v>42167</v>
      </c>
      <c r="D104" s="34">
        <v>12.1</v>
      </c>
      <c r="E104" s="34"/>
      <c r="F104" s="34"/>
      <c r="G104" s="34"/>
      <c r="H104" s="34"/>
      <c r="I104" s="34"/>
      <c r="J104" s="34"/>
      <c r="K104" s="34"/>
      <c r="L104" s="34"/>
      <c r="M104" s="396"/>
      <c r="N104" s="365"/>
      <c r="O104" s="34"/>
      <c r="P104" s="34"/>
      <c r="Q104" s="34"/>
      <c r="R104" s="34"/>
      <c r="S104" s="34"/>
      <c r="T104" s="34"/>
      <c r="U104" s="34"/>
      <c r="V104" s="34"/>
      <c r="W104" s="34"/>
    </row>
    <row r="105" spans="1:23" x14ac:dyDescent="0.3">
      <c r="A105" s="1">
        <v>7</v>
      </c>
      <c r="C105" s="392">
        <v>42167</v>
      </c>
      <c r="D105" s="34">
        <v>12.1</v>
      </c>
      <c r="E105" s="34"/>
      <c r="F105" s="34"/>
      <c r="G105" s="34"/>
      <c r="H105" s="34"/>
      <c r="I105" s="34"/>
      <c r="J105" s="34"/>
      <c r="K105" s="34"/>
      <c r="L105" s="34"/>
      <c r="M105" s="396"/>
      <c r="N105" s="365"/>
      <c r="O105" s="34"/>
      <c r="P105" s="34"/>
      <c r="Q105" s="34"/>
      <c r="R105" s="34"/>
      <c r="S105" s="34"/>
      <c r="T105" s="34"/>
      <c r="U105" s="34"/>
      <c r="V105" s="34"/>
      <c r="W105" s="34"/>
    </row>
    <row r="106" spans="1:23" x14ac:dyDescent="0.3">
      <c r="A106" s="1">
        <v>19</v>
      </c>
      <c r="C106" s="392">
        <v>42167</v>
      </c>
      <c r="D106" s="34">
        <v>12.1</v>
      </c>
      <c r="E106" s="34"/>
      <c r="F106" s="34"/>
      <c r="G106" s="34"/>
      <c r="H106" s="34"/>
      <c r="I106" s="34"/>
      <c r="J106" s="34"/>
      <c r="K106" s="34"/>
      <c r="L106" s="34"/>
      <c r="M106" s="396"/>
      <c r="N106" s="365"/>
      <c r="O106" s="34"/>
      <c r="P106" s="34"/>
      <c r="Q106" s="34"/>
      <c r="R106" s="34"/>
      <c r="S106" s="34"/>
      <c r="T106" s="34"/>
      <c r="U106" s="34"/>
      <c r="V106" s="34"/>
      <c r="W106" s="34"/>
    </row>
    <row r="107" spans="1:23" x14ac:dyDescent="0.3">
      <c r="A107" s="1">
        <v>31</v>
      </c>
      <c r="C107" s="392">
        <v>42167</v>
      </c>
      <c r="D107" s="34">
        <v>12.1</v>
      </c>
      <c r="E107" s="34"/>
      <c r="F107" s="34"/>
      <c r="G107" s="34"/>
      <c r="H107" s="34"/>
      <c r="I107" s="34"/>
      <c r="J107" s="34"/>
      <c r="K107" s="34"/>
      <c r="L107" s="34"/>
      <c r="M107" s="396"/>
      <c r="N107" s="365"/>
      <c r="O107" s="34"/>
      <c r="P107" s="34"/>
      <c r="Q107" s="34"/>
      <c r="R107" s="34"/>
      <c r="S107" s="34"/>
      <c r="T107" s="34"/>
      <c r="U107" s="34"/>
      <c r="V107" s="34"/>
      <c r="W107" s="34"/>
    </row>
    <row r="108" spans="1:23" x14ac:dyDescent="0.3">
      <c r="A108" s="1">
        <v>10</v>
      </c>
      <c r="C108" s="392">
        <v>42167</v>
      </c>
      <c r="D108" s="34">
        <v>12.6</v>
      </c>
      <c r="E108" s="34"/>
      <c r="F108" s="34"/>
      <c r="G108" s="34"/>
      <c r="H108" s="34"/>
      <c r="I108" s="34"/>
      <c r="J108" s="34"/>
      <c r="K108" s="34"/>
      <c r="L108" s="34"/>
      <c r="M108" s="396"/>
      <c r="N108" s="365"/>
      <c r="O108" s="34"/>
      <c r="P108" s="34"/>
      <c r="Q108" s="34"/>
      <c r="R108" s="34"/>
      <c r="S108" s="34"/>
      <c r="T108" s="34"/>
      <c r="U108" s="34"/>
      <c r="V108" s="34"/>
      <c r="W108" s="34"/>
    </row>
    <row r="109" spans="1:23" x14ac:dyDescent="0.3">
      <c r="A109" s="1">
        <v>22</v>
      </c>
      <c r="C109" s="392">
        <v>42167</v>
      </c>
      <c r="D109" s="34">
        <v>12.6</v>
      </c>
      <c r="E109" s="34"/>
      <c r="F109" s="34"/>
      <c r="G109" s="34"/>
      <c r="H109" s="34"/>
      <c r="I109" s="34"/>
      <c r="J109" s="34"/>
      <c r="K109" s="34"/>
      <c r="L109" s="34"/>
      <c r="M109" s="396"/>
      <c r="N109" s="365"/>
      <c r="O109" s="34"/>
      <c r="P109" s="34"/>
      <c r="Q109" s="34"/>
      <c r="R109" s="34"/>
      <c r="S109" s="34"/>
      <c r="T109" s="34"/>
      <c r="U109" s="34"/>
      <c r="V109" s="34"/>
      <c r="W109" s="34"/>
    </row>
    <row r="110" spans="1:23" x14ac:dyDescent="0.3">
      <c r="A110" s="1">
        <v>34</v>
      </c>
      <c r="C110" s="392">
        <v>42167</v>
      </c>
      <c r="D110" s="34">
        <v>12.6</v>
      </c>
      <c r="E110" s="34"/>
      <c r="F110" s="34"/>
      <c r="G110" s="34"/>
      <c r="H110" s="34"/>
      <c r="I110" s="34"/>
      <c r="J110" s="34"/>
      <c r="K110" s="34"/>
      <c r="L110" s="34"/>
      <c r="M110" s="396"/>
      <c r="N110" s="365"/>
      <c r="O110" s="34"/>
      <c r="P110" s="34"/>
      <c r="Q110" s="34"/>
      <c r="R110" s="34"/>
      <c r="S110" s="34"/>
      <c r="T110" s="34"/>
      <c r="U110" s="34"/>
      <c r="V110" s="34"/>
      <c r="W110" s="34"/>
    </row>
    <row r="111" spans="1:23" x14ac:dyDescent="0.3">
      <c r="A111" s="4">
        <v>1</v>
      </c>
      <c r="C111" s="392">
        <v>42170</v>
      </c>
      <c r="D111" s="34">
        <v>15.8</v>
      </c>
      <c r="E111" s="34"/>
      <c r="F111" s="34"/>
      <c r="G111" s="34"/>
      <c r="H111" s="34"/>
      <c r="I111" s="34"/>
      <c r="J111" s="34"/>
      <c r="K111" s="34"/>
      <c r="L111" s="34"/>
      <c r="M111" s="396">
        <v>3</v>
      </c>
      <c r="N111" s="365">
        <v>0.86358290566959928</v>
      </c>
      <c r="O111" s="34"/>
      <c r="P111" s="34"/>
      <c r="Q111" s="34"/>
      <c r="R111" s="34"/>
      <c r="S111" s="34"/>
      <c r="T111" s="34"/>
      <c r="U111" s="34"/>
      <c r="V111" s="34"/>
      <c r="W111" s="34"/>
    </row>
    <row r="112" spans="1:23" x14ac:dyDescent="0.3">
      <c r="A112" s="4">
        <v>13</v>
      </c>
      <c r="C112" s="392">
        <v>42170</v>
      </c>
      <c r="D112" s="34">
        <v>15.8</v>
      </c>
      <c r="E112" s="34"/>
      <c r="F112" s="34"/>
      <c r="G112" s="34"/>
      <c r="H112" s="34"/>
      <c r="I112" s="34"/>
      <c r="J112" s="34"/>
      <c r="K112" s="34"/>
      <c r="L112" s="34"/>
      <c r="M112" s="396">
        <v>3.45</v>
      </c>
      <c r="N112" s="365">
        <v>0.89649008939941077</v>
      </c>
      <c r="O112" s="34"/>
      <c r="P112" s="34"/>
      <c r="Q112" s="34"/>
      <c r="R112" s="34"/>
      <c r="S112" s="34"/>
      <c r="T112" s="34"/>
      <c r="U112" s="34"/>
      <c r="V112" s="34"/>
      <c r="W112" s="34"/>
    </row>
    <row r="113" spans="1:23" x14ac:dyDescent="0.3">
      <c r="A113" s="4">
        <v>25</v>
      </c>
      <c r="C113" s="392">
        <v>42170</v>
      </c>
      <c r="D113" s="34">
        <v>15.8</v>
      </c>
      <c r="E113" s="34"/>
      <c r="F113" s="34"/>
      <c r="G113" s="34"/>
      <c r="H113" s="34"/>
      <c r="I113" s="34"/>
      <c r="J113" s="34"/>
      <c r="K113" s="34"/>
      <c r="L113" s="34"/>
      <c r="M113" s="396">
        <v>3.2</v>
      </c>
      <c r="N113" s="365">
        <v>0.88175966649861137</v>
      </c>
      <c r="O113" s="34"/>
      <c r="P113" s="34"/>
      <c r="Q113" s="34"/>
      <c r="R113" s="34"/>
      <c r="S113" s="34"/>
      <c r="T113" s="34"/>
      <c r="U113" s="34"/>
      <c r="V113" s="34"/>
      <c r="W113" s="34"/>
    </row>
    <row r="114" spans="1:23" x14ac:dyDescent="0.3">
      <c r="A114" s="1">
        <v>4</v>
      </c>
      <c r="C114" s="392">
        <v>42170</v>
      </c>
      <c r="D114" s="34">
        <v>13.2</v>
      </c>
      <c r="E114" s="34"/>
      <c r="F114" s="34"/>
      <c r="G114" s="34"/>
      <c r="H114" s="34"/>
      <c r="I114" s="34"/>
      <c r="J114" s="34"/>
      <c r="K114" s="34"/>
      <c r="L114" s="34"/>
      <c r="M114" s="396">
        <v>2.8499999999999996</v>
      </c>
      <c r="N114" s="365">
        <v>0.85572082546403427</v>
      </c>
      <c r="O114" s="34"/>
      <c r="P114" s="34"/>
      <c r="Q114" s="34"/>
      <c r="R114" s="34"/>
      <c r="S114" s="34"/>
      <c r="T114" s="34"/>
      <c r="U114" s="34"/>
      <c r="V114" s="34"/>
      <c r="W114" s="34"/>
    </row>
    <row r="115" spans="1:23" x14ac:dyDescent="0.3">
      <c r="A115" s="1">
        <v>16</v>
      </c>
      <c r="C115" s="392">
        <v>42170</v>
      </c>
      <c r="D115" s="34">
        <v>13.2</v>
      </c>
      <c r="E115" s="34"/>
      <c r="F115" s="34"/>
      <c r="G115" s="34"/>
      <c r="H115" s="34"/>
      <c r="I115" s="34"/>
      <c r="J115" s="34"/>
      <c r="K115" s="34"/>
      <c r="L115" s="34"/>
      <c r="M115" s="396">
        <v>2.8</v>
      </c>
      <c r="N115" s="365">
        <v>0.85315015879459954</v>
      </c>
      <c r="O115" s="34"/>
      <c r="P115" s="34"/>
      <c r="Q115" s="34"/>
      <c r="R115" s="34"/>
      <c r="S115" s="34"/>
      <c r="T115" s="34"/>
      <c r="U115" s="34"/>
      <c r="V115" s="34"/>
      <c r="W115" s="34"/>
    </row>
    <row r="116" spans="1:23" x14ac:dyDescent="0.3">
      <c r="A116" s="1">
        <v>28</v>
      </c>
      <c r="C116" s="392">
        <v>42170</v>
      </c>
      <c r="D116" s="34">
        <v>13.2</v>
      </c>
      <c r="E116" s="34"/>
      <c r="F116" s="34"/>
      <c r="G116" s="34"/>
      <c r="H116" s="34"/>
      <c r="I116" s="34"/>
      <c r="J116" s="34"/>
      <c r="K116" s="34"/>
      <c r="L116" s="34"/>
      <c r="M116" s="396">
        <v>2.4500000000000002</v>
      </c>
      <c r="N116" s="365">
        <v>0.81703876534682829</v>
      </c>
      <c r="O116" s="34"/>
      <c r="P116" s="34"/>
      <c r="Q116" s="34"/>
      <c r="R116" s="34"/>
      <c r="S116" s="34"/>
      <c r="T116" s="34"/>
      <c r="U116" s="34"/>
      <c r="V116" s="34"/>
      <c r="W116" s="34"/>
    </row>
    <row r="117" spans="1:23" x14ac:dyDescent="0.3">
      <c r="A117" s="1">
        <v>7</v>
      </c>
      <c r="C117" s="392">
        <v>42170</v>
      </c>
      <c r="D117" s="34">
        <v>13.8</v>
      </c>
      <c r="E117" s="34"/>
      <c r="F117" s="34"/>
      <c r="G117" s="34"/>
      <c r="H117" s="34"/>
      <c r="I117" s="34"/>
      <c r="J117" s="34"/>
      <c r="K117" s="34"/>
      <c r="L117" s="34"/>
      <c r="M117" s="396">
        <v>2.7</v>
      </c>
      <c r="N117" s="365">
        <v>0.84085635927152724</v>
      </c>
      <c r="O117" s="34"/>
      <c r="P117" s="34"/>
      <c r="Q117" s="34"/>
      <c r="R117" s="34"/>
      <c r="S117" s="34"/>
      <c r="T117" s="34"/>
      <c r="U117" s="34"/>
      <c r="V117" s="34"/>
      <c r="W117" s="34"/>
    </row>
    <row r="118" spans="1:23" x14ac:dyDescent="0.3">
      <c r="A118" s="1">
        <v>19</v>
      </c>
      <c r="C118" s="392">
        <v>42170</v>
      </c>
      <c r="D118" s="34">
        <v>13.8</v>
      </c>
      <c r="E118" s="34"/>
      <c r="F118" s="34"/>
      <c r="G118" s="34"/>
      <c r="H118" s="34"/>
      <c r="I118" s="34"/>
      <c r="J118" s="34"/>
      <c r="K118" s="34"/>
      <c r="L118" s="34"/>
      <c r="M118" s="396">
        <v>2.65</v>
      </c>
      <c r="N118" s="365">
        <v>0.83510874532546353</v>
      </c>
      <c r="O118" s="34"/>
      <c r="P118" s="34"/>
      <c r="Q118" s="34"/>
      <c r="R118" s="34"/>
      <c r="S118" s="34"/>
      <c r="T118" s="34"/>
      <c r="U118" s="34"/>
      <c r="V118" s="34"/>
      <c r="W118" s="34"/>
    </row>
    <row r="119" spans="1:23" x14ac:dyDescent="0.3">
      <c r="A119" s="1">
        <v>31</v>
      </c>
      <c r="C119" s="392">
        <v>42170</v>
      </c>
      <c r="D119" s="34">
        <v>13.8</v>
      </c>
      <c r="E119" s="34"/>
      <c r="F119" s="34"/>
      <c r="G119" s="34"/>
      <c r="H119" s="34"/>
      <c r="I119" s="34"/>
      <c r="J119" s="34"/>
      <c r="K119" s="34"/>
      <c r="L119" s="34"/>
      <c r="M119" s="396">
        <v>2.65</v>
      </c>
      <c r="N119" s="365">
        <v>0.83748583402026322</v>
      </c>
      <c r="O119" s="34"/>
      <c r="P119" s="34"/>
      <c r="Q119" s="34"/>
      <c r="R119" s="34"/>
      <c r="S119" s="34"/>
      <c r="T119" s="34"/>
      <c r="U119" s="34"/>
      <c r="V119" s="34"/>
      <c r="W119" s="34"/>
    </row>
    <row r="120" spans="1:23" x14ac:dyDescent="0.3">
      <c r="A120" s="1">
        <v>10</v>
      </c>
      <c r="C120" s="392">
        <v>42170</v>
      </c>
      <c r="D120" s="34">
        <v>13.6</v>
      </c>
      <c r="E120" s="11"/>
      <c r="F120" s="34"/>
      <c r="G120" s="34"/>
      <c r="H120" s="34"/>
      <c r="I120" s="34"/>
      <c r="J120" s="34"/>
      <c r="K120" s="34"/>
      <c r="L120" s="34"/>
      <c r="M120" s="396">
        <v>3.7</v>
      </c>
      <c r="N120" s="365">
        <v>0.91114055812118233</v>
      </c>
      <c r="O120" s="34"/>
      <c r="P120" s="34"/>
      <c r="Q120" s="34"/>
      <c r="R120" s="34"/>
      <c r="S120" s="34"/>
      <c r="T120" s="34"/>
      <c r="U120" s="34"/>
      <c r="V120" s="34"/>
      <c r="W120" s="34"/>
    </row>
    <row r="121" spans="1:23" x14ac:dyDescent="0.3">
      <c r="A121" s="1">
        <v>22</v>
      </c>
      <c r="C121" s="392">
        <v>42170</v>
      </c>
      <c r="D121" s="34">
        <v>13.6</v>
      </c>
      <c r="E121" s="11"/>
      <c r="F121" s="34"/>
      <c r="G121" s="34"/>
      <c r="H121" s="34"/>
      <c r="I121" s="34"/>
      <c r="J121" s="34"/>
      <c r="K121" s="34"/>
      <c r="L121" s="34"/>
      <c r="M121" s="396">
        <v>3.6</v>
      </c>
      <c r="N121" s="365">
        <v>0.90591277211468568</v>
      </c>
      <c r="O121" s="34"/>
      <c r="P121" s="34"/>
      <c r="Q121" s="34"/>
      <c r="R121" s="34"/>
      <c r="S121" s="34"/>
      <c r="T121" s="34"/>
      <c r="U121" s="34"/>
      <c r="V121" s="34"/>
      <c r="W121" s="34"/>
    </row>
    <row r="122" spans="1:23" x14ac:dyDescent="0.3">
      <c r="A122" s="1">
        <v>34</v>
      </c>
      <c r="C122" s="392">
        <v>42170</v>
      </c>
      <c r="D122" s="34">
        <v>13.6</v>
      </c>
      <c r="E122" s="11"/>
      <c r="F122" s="34"/>
      <c r="G122" s="34"/>
      <c r="H122" s="34"/>
      <c r="I122" s="34"/>
      <c r="J122" s="34"/>
      <c r="K122" s="34"/>
      <c r="L122" s="34"/>
      <c r="M122" s="396">
        <v>3.55</v>
      </c>
      <c r="N122" s="365">
        <v>0.90412192654569767</v>
      </c>
      <c r="O122" s="34"/>
      <c r="P122" s="34"/>
      <c r="Q122" s="34"/>
      <c r="R122" s="34"/>
      <c r="S122" s="34"/>
      <c r="T122" s="34"/>
      <c r="U122" s="34"/>
      <c r="V122" s="34"/>
      <c r="W122" s="34"/>
    </row>
    <row r="123" spans="1:23" x14ac:dyDescent="0.3">
      <c r="A123" s="4">
        <v>1</v>
      </c>
      <c r="C123" s="393">
        <v>42174</v>
      </c>
      <c r="D123" s="34">
        <v>16.399999999999999</v>
      </c>
      <c r="E123" s="34"/>
      <c r="F123" s="34"/>
      <c r="G123" s="34"/>
      <c r="H123" s="34"/>
      <c r="I123" s="34"/>
      <c r="J123" s="34"/>
      <c r="K123" s="34"/>
      <c r="L123" s="34"/>
      <c r="M123" s="365">
        <v>1.65</v>
      </c>
      <c r="N123" s="365">
        <v>0.43780821917808221</v>
      </c>
      <c r="O123" s="34"/>
      <c r="P123" s="34"/>
      <c r="Q123" s="34"/>
      <c r="R123" s="34"/>
      <c r="S123" s="34"/>
      <c r="T123" s="34"/>
      <c r="U123" s="34"/>
      <c r="V123" s="34"/>
      <c r="W123" s="34"/>
    </row>
    <row r="124" spans="1:23" x14ac:dyDescent="0.3">
      <c r="A124" s="4">
        <v>13</v>
      </c>
      <c r="C124" s="393">
        <v>42174</v>
      </c>
      <c r="D124" s="34">
        <v>16.399999999999999</v>
      </c>
      <c r="E124" s="34"/>
      <c r="F124" s="34"/>
      <c r="G124" s="34"/>
      <c r="H124" s="34"/>
      <c r="I124" s="34"/>
      <c r="J124" s="34"/>
      <c r="K124" s="34"/>
      <c r="L124" s="34"/>
      <c r="M124" s="365">
        <v>3.2</v>
      </c>
      <c r="N124" s="365">
        <v>0.83694126689309289</v>
      </c>
      <c r="O124" s="34"/>
      <c r="P124" s="34"/>
      <c r="Q124" s="34"/>
      <c r="R124" s="34"/>
      <c r="S124" s="34"/>
      <c r="T124" s="34"/>
      <c r="U124" s="34"/>
      <c r="V124" s="34"/>
      <c r="W124" s="34"/>
    </row>
    <row r="125" spans="1:23" x14ac:dyDescent="0.3">
      <c r="A125" s="4">
        <v>25</v>
      </c>
      <c r="C125" s="393">
        <v>42174</v>
      </c>
      <c r="D125" s="34">
        <v>16.399999999999999</v>
      </c>
      <c r="E125" s="34"/>
      <c r="F125" s="34"/>
      <c r="G125" s="34"/>
      <c r="H125" s="34"/>
      <c r="I125" s="34"/>
      <c r="J125" s="34"/>
      <c r="K125" s="34"/>
      <c r="L125" s="34"/>
      <c r="M125" s="365">
        <v>4.7</v>
      </c>
      <c r="N125" s="365">
        <v>0.93045215232447953</v>
      </c>
      <c r="O125" s="34"/>
      <c r="P125" s="34"/>
      <c r="Q125" s="34"/>
      <c r="R125" s="34"/>
      <c r="S125" s="34"/>
      <c r="T125" s="34"/>
      <c r="U125" s="34"/>
      <c r="V125" s="34"/>
      <c r="W125" s="34"/>
    </row>
    <row r="126" spans="1:23" x14ac:dyDescent="0.3">
      <c r="A126" s="1">
        <v>4</v>
      </c>
      <c r="C126" s="393">
        <v>42174</v>
      </c>
      <c r="D126" s="34">
        <v>14.8</v>
      </c>
      <c r="E126" s="34"/>
      <c r="F126" s="34"/>
      <c r="G126" s="34"/>
      <c r="H126" s="34"/>
      <c r="I126" s="34"/>
      <c r="J126" s="34"/>
      <c r="K126" s="34"/>
      <c r="L126" s="34"/>
      <c r="M126" s="365">
        <v>4.6500000000000004</v>
      </c>
      <c r="N126" s="365">
        <v>0.92774206216668942</v>
      </c>
      <c r="O126" s="34"/>
      <c r="P126" s="34"/>
      <c r="Q126" s="34"/>
      <c r="R126" s="34"/>
      <c r="S126" s="34"/>
      <c r="T126" s="34"/>
      <c r="U126" s="34"/>
      <c r="V126" s="34"/>
      <c r="W126" s="34"/>
    </row>
    <row r="127" spans="1:23" x14ac:dyDescent="0.3">
      <c r="A127" s="1">
        <v>16</v>
      </c>
      <c r="C127" s="393">
        <v>42174</v>
      </c>
      <c r="D127" s="34">
        <v>14.8</v>
      </c>
      <c r="E127" s="34"/>
      <c r="F127" s="34"/>
      <c r="G127" s="34"/>
      <c r="H127" s="34"/>
      <c r="I127" s="34"/>
      <c r="J127" s="34"/>
      <c r="K127" s="34"/>
      <c r="L127" s="34"/>
      <c r="M127" s="365">
        <v>4.6500000000000004</v>
      </c>
      <c r="N127" s="365">
        <v>0.93192414577830185</v>
      </c>
      <c r="O127" s="34"/>
      <c r="P127" s="34"/>
      <c r="Q127" s="34"/>
      <c r="R127" s="34"/>
      <c r="S127" s="34"/>
      <c r="T127" s="34"/>
      <c r="U127" s="34"/>
      <c r="V127" s="34"/>
      <c r="W127" s="34"/>
    </row>
    <row r="128" spans="1:23" x14ac:dyDescent="0.3">
      <c r="A128" s="1">
        <v>28</v>
      </c>
      <c r="C128" s="393">
        <v>42174</v>
      </c>
      <c r="D128" s="34">
        <v>14.8</v>
      </c>
      <c r="E128" s="34"/>
      <c r="F128" s="34"/>
      <c r="G128" s="34"/>
      <c r="H128" s="34"/>
      <c r="I128" s="34"/>
      <c r="J128" s="34"/>
      <c r="K128" s="34"/>
      <c r="L128" s="34"/>
      <c r="M128" s="365">
        <v>4.55</v>
      </c>
      <c r="N128" s="365">
        <v>0.92436632042232847</v>
      </c>
      <c r="O128" s="34"/>
      <c r="P128" s="34"/>
      <c r="Q128" s="34"/>
      <c r="R128" s="34"/>
      <c r="S128" s="34"/>
      <c r="T128" s="34"/>
      <c r="U128" s="34"/>
      <c r="V128" s="34"/>
      <c r="W128" s="34"/>
    </row>
    <row r="129" spans="1:23" x14ac:dyDescent="0.3">
      <c r="A129" s="1">
        <v>7</v>
      </c>
      <c r="C129" s="393">
        <v>42174</v>
      </c>
      <c r="D129" s="34">
        <v>14.8</v>
      </c>
      <c r="E129" s="11"/>
      <c r="F129" s="34"/>
      <c r="G129" s="34"/>
      <c r="H129" s="34"/>
      <c r="I129" s="34"/>
      <c r="J129" s="34"/>
      <c r="K129" s="34"/>
      <c r="L129" s="34"/>
      <c r="M129" s="365">
        <v>3.25</v>
      </c>
      <c r="N129" s="365">
        <v>0.85372669236475685</v>
      </c>
      <c r="O129" s="34"/>
      <c r="P129" s="34"/>
      <c r="Q129" s="34"/>
      <c r="R129" s="34"/>
      <c r="S129" s="34"/>
      <c r="T129" s="34"/>
      <c r="U129" s="34"/>
      <c r="V129" s="34"/>
      <c r="W129" s="34"/>
    </row>
    <row r="130" spans="1:23" x14ac:dyDescent="0.3">
      <c r="A130" s="1">
        <v>19</v>
      </c>
      <c r="C130" s="393">
        <v>42174</v>
      </c>
      <c r="D130" s="34">
        <v>14.8</v>
      </c>
      <c r="E130" s="11"/>
      <c r="F130" s="34"/>
      <c r="G130" s="34"/>
      <c r="H130" s="34"/>
      <c r="I130" s="34"/>
      <c r="J130" s="34"/>
      <c r="K130" s="34"/>
      <c r="L130" s="34"/>
      <c r="M130" s="365">
        <v>3.2</v>
      </c>
      <c r="N130" s="365">
        <v>0.84500928414478815</v>
      </c>
      <c r="O130" s="34"/>
      <c r="P130" s="34"/>
      <c r="Q130" s="34"/>
      <c r="R130" s="34"/>
      <c r="S130" s="34"/>
      <c r="T130" s="34"/>
      <c r="U130" s="34"/>
      <c r="V130" s="34"/>
      <c r="W130" s="34"/>
    </row>
    <row r="131" spans="1:23" x14ac:dyDescent="0.3">
      <c r="A131" s="1">
        <v>31</v>
      </c>
      <c r="C131" s="393">
        <v>42174</v>
      </c>
      <c r="D131" s="34">
        <v>14.8</v>
      </c>
      <c r="E131" s="11"/>
      <c r="F131" s="34"/>
      <c r="G131" s="34"/>
      <c r="H131" s="34"/>
      <c r="I131" s="34"/>
      <c r="J131" s="34"/>
      <c r="K131" s="34"/>
      <c r="L131" s="34"/>
      <c r="M131" s="365">
        <v>3.35</v>
      </c>
      <c r="N131" s="365">
        <v>0.87857337020877047</v>
      </c>
      <c r="O131" s="34"/>
      <c r="P131" s="34"/>
      <c r="Q131" s="34"/>
      <c r="R131" s="34"/>
      <c r="S131" s="34"/>
      <c r="T131" s="34"/>
      <c r="U131" s="34"/>
      <c r="V131" s="34"/>
      <c r="W131" s="34"/>
    </row>
    <row r="132" spans="1:23" x14ac:dyDescent="0.3">
      <c r="A132" s="1">
        <v>10</v>
      </c>
      <c r="C132" s="393">
        <v>42174</v>
      </c>
      <c r="D132" s="34">
        <v>14.4</v>
      </c>
      <c r="E132" s="11"/>
      <c r="F132" s="34"/>
      <c r="G132" s="34"/>
      <c r="H132" s="34"/>
      <c r="I132" s="34"/>
      <c r="J132" s="34"/>
      <c r="K132" s="34"/>
      <c r="L132" s="34"/>
      <c r="M132" s="365">
        <v>3.55</v>
      </c>
      <c r="N132" s="365">
        <v>0.88586377642678138</v>
      </c>
      <c r="O132" s="34"/>
      <c r="P132" s="34"/>
      <c r="Q132" s="34"/>
      <c r="R132" s="34"/>
      <c r="S132" s="34"/>
      <c r="T132" s="34"/>
      <c r="U132" s="34"/>
      <c r="V132" s="34"/>
      <c r="W132" s="34"/>
    </row>
    <row r="133" spans="1:23" x14ac:dyDescent="0.3">
      <c r="A133" s="1">
        <v>22</v>
      </c>
      <c r="C133" s="393">
        <v>42174</v>
      </c>
      <c r="D133" s="34">
        <v>14.4</v>
      </c>
      <c r="E133" s="11"/>
      <c r="F133" s="34"/>
      <c r="G133" s="34"/>
      <c r="H133" s="34"/>
      <c r="I133" s="34"/>
      <c r="J133" s="34"/>
      <c r="K133" s="34"/>
      <c r="L133" s="34"/>
      <c r="M133" s="365">
        <v>4.0999999999999996</v>
      </c>
      <c r="N133" s="365">
        <v>0.91366423630352722</v>
      </c>
      <c r="O133" s="34"/>
      <c r="P133" s="34"/>
      <c r="Q133" s="34"/>
      <c r="R133" s="34"/>
      <c r="S133" s="34"/>
      <c r="T133" s="34"/>
      <c r="U133" s="34"/>
      <c r="V133" s="34"/>
      <c r="W133" s="34"/>
    </row>
    <row r="134" spans="1:23" x14ac:dyDescent="0.3">
      <c r="A134" s="1">
        <v>34</v>
      </c>
      <c r="C134" s="393">
        <v>42174</v>
      </c>
      <c r="D134" s="34">
        <v>14.4</v>
      </c>
      <c r="E134" s="11"/>
      <c r="F134" s="34"/>
      <c r="G134" s="34"/>
      <c r="H134" s="34"/>
      <c r="I134" s="34"/>
      <c r="J134" s="34"/>
      <c r="K134" s="34"/>
      <c r="L134" s="34"/>
      <c r="M134" s="365"/>
      <c r="N134" s="365"/>
      <c r="O134" s="34"/>
      <c r="P134" s="34"/>
      <c r="Q134" s="34"/>
      <c r="R134" s="34"/>
      <c r="S134" s="34"/>
      <c r="T134" s="34"/>
      <c r="U134" s="34"/>
      <c r="V134" s="34"/>
      <c r="W134" s="34"/>
    </row>
    <row r="135" spans="1:23" x14ac:dyDescent="0.3">
      <c r="A135" s="4">
        <v>1</v>
      </c>
      <c r="C135" s="393">
        <v>42177</v>
      </c>
      <c r="D135" s="34">
        <v>16.8</v>
      </c>
      <c r="E135" s="11"/>
      <c r="F135" s="34"/>
      <c r="G135" s="34"/>
      <c r="H135" s="34"/>
      <c r="I135" s="34"/>
      <c r="J135" s="34"/>
      <c r="K135" s="34"/>
      <c r="L135" s="34"/>
      <c r="M135" s="365">
        <v>5.2</v>
      </c>
      <c r="N135" s="365">
        <v>0.95246891651865007</v>
      </c>
      <c r="O135" s="34"/>
      <c r="P135" s="34"/>
      <c r="Q135" s="34"/>
      <c r="R135" s="34"/>
      <c r="S135" s="34"/>
      <c r="T135" s="34"/>
      <c r="U135" s="34"/>
      <c r="V135" s="34"/>
      <c r="W135" s="34"/>
    </row>
    <row r="136" spans="1:23" x14ac:dyDescent="0.3">
      <c r="A136" s="4">
        <v>13</v>
      </c>
      <c r="C136" s="393">
        <v>42177</v>
      </c>
      <c r="D136" s="34">
        <v>16.8</v>
      </c>
      <c r="E136" s="11"/>
      <c r="F136" s="34"/>
      <c r="G136" s="34"/>
      <c r="H136" s="34"/>
      <c r="I136" s="34"/>
      <c r="J136" s="34"/>
      <c r="K136" s="34"/>
      <c r="L136" s="34"/>
      <c r="M136" s="365">
        <v>7.1</v>
      </c>
      <c r="N136" s="365">
        <v>0.98334243582741665</v>
      </c>
      <c r="O136" s="34"/>
      <c r="P136" s="34"/>
      <c r="Q136" s="34"/>
      <c r="R136" s="34"/>
      <c r="S136" s="34"/>
      <c r="T136" s="34"/>
      <c r="U136" s="34"/>
      <c r="V136" s="34"/>
      <c r="W136" s="34"/>
    </row>
    <row r="137" spans="1:23" x14ac:dyDescent="0.3">
      <c r="A137" s="4">
        <v>25</v>
      </c>
      <c r="C137" s="393">
        <v>42177</v>
      </c>
      <c r="D137" s="34">
        <v>16.8</v>
      </c>
      <c r="E137" s="11"/>
      <c r="F137" s="34"/>
      <c r="G137" s="34"/>
      <c r="H137" s="34"/>
      <c r="I137" s="34"/>
      <c r="J137" s="34"/>
      <c r="K137" s="34"/>
      <c r="L137" s="34"/>
      <c r="M137" s="365">
        <v>4.5</v>
      </c>
      <c r="N137" s="365">
        <v>0.92989705669131506</v>
      </c>
      <c r="O137" s="34"/>
      <c r="P137" s="34"/>
      <c r="Q137" s="34"/>
      <c r="R137" s="34"/>
      <c r="S137" s="34"/>
      <c r="T137" s="34"/>
      <c r="U137" s="34"/>
      <c r="V137" s="34"/>
      <c r="W137" s="34"/>
    </row>
    <row r="138" spans="1:23" x14ac:dyDescent="0.3">
      <c r="A138" s="1">
        <v>4</v>
      </c>
      <c r="C138" s="393">
        <v>42177</v>
      </c>
      <c r="D138" s="34">
        <v>15.6</v>
      </c>
      <c r="E138" s="11"/>
      <c r="F138" s="34"/>
      <c r="G138" s="34"/>
      <c r="H138" s="34"/>
      <c r="I138" s="34"/>
      <c r="J138" s="34"/>
      <c r="K138" s="34"/>
      <c r="L138" s="34"/>
      <c r="M138" s="365">
        <v>7.3</v>
      </c>
      <c r="N138" s="365">
        <v>0.98565112204888627</v>
      </c>
      <c r="O138" s="34"/>
      <c r="P138" s="34"/>
      <c r="Q138" s="34"/>
      <c r="R138" s="34"/>
      <c r="S138" s="34"/>
      <c r="T138" s="34"/>
      <c r="U138" s="34"/>
      <c r="V138" s="34"/>
      <c r="W138" s="34"/>
    </row>
    <row r="139" spans="1:23" x14ac:dyDescent="0.3">
      <c r="A139" s="1">
        <v>16</v>
      </c>
      <c r="C139" s="393">
        <v>42177</v>
      </c>
      <c r="D139" s="34">
        <v>15.6</v>
      </c>
      <c r="E139" s="11"/>
      <c r="F139" s="34"/>
      <c r="G139" s="34"/>
      <c r="H139" s="34"/>
      <c r="I139" s="34"/>
      <c r="J139" s="34"/>
      <c r="K139" s="34"/>
      <c r="L139" s="34"/>
      <c r="M139" s="365">
        <v>6.8</v>
      </c>
      <c r="N139" s="365">
        <v>0.98094073647871116</v>
      </c>
      <c r="O139" s="34"/>
      <c r="P139" s="34"/>
      <c r="Q139" s="34"/>
      <c r="R139" s="34"/>
      <c r="S139" s="34"/>
      <c r="T139" s="34"/>
      <c r="U139" s="34"/>
      <c r="V139" s="34"/>
      <c r="W139" s="34"/>
    </row>
    <row r="140" spans="1:23" x14ac:dyDescent="0.3">
      <c r="A140" s="1">
        <v>28</v>
      </c>
      <c r="C140" s="393">
        <v>42177</v>
      </c>
      <c r="D140" s="34">
        <v>15.6</v>
      </c>
      <c r="E140" s="11"/>
      <c r="F140" s="34"/>
      <c r="G140" s="34"/>
      <c r="H140" s="34"/>
      <c r="I140" s="34"/>
      <c r="J140" s="34"/>
      <c r="K140" s="34"/>
      <c r="L140" s="34"/>
      <c r="M140" s="365">
        <v>4.5999999999999996</v>
      </c>
      <c r="N140" s="365">
        <v>0.93345981840357772</v>
      </c>
      <c r="O140" s="34"/>
      <c r="P140" s="34"/>
      <c r="Q140" s="34"/>
      <c r="R140" s="34"/>
      <c r="S140" s="34"/>
      <c r="T140" s="34"/>
      <c r="U140" s="34"/>
      <c r="V140" s="34"/>
      <c r="W140" s="34"/>
    </row>
    <row r="141" spans="1:23" x14ac:dyDescent="0.3">
      <c r="A141" s="1">
        <v>7</v>
      </c>
      <c r="C141" s="393">
        <v>42177</v>
      </c>
      <c r="D141" s="34">
        <v>15.8</v>
      </c>
      <c r="E141" s="34"/>
      <c r="F141" s="34"/>
      <c r="G141" s="34"/>
      <c r="H141" s="34"/>
      <c r="I141" s="34"/>
      <c r="J141" s="34"/>
      <c r="K141" s="34"/>
      <c r="L141" s="34"/>
      <c r="M141" s="365">
        <v>6.6</v>
      </c>
      <c r="N141" s="365">
        <v>0.97771452374340473</v>
      </c>
      <c r="O141" s="34"/>
      <c r="P141" s="34"/>
      <c r="Q141" s="34"/>
      <c r="R141" s="34"/>
      <c r="S141" s="34"/>
      <c r="T141" s="34"/>
      <c r="U141" s="34"/>
      <c r="V141" s="34"/>
      <c r="W141" s="34"/>
    </row>
    <row r="142" spans="1:23" x14ac:dyDescent="0.3">
      <c r="A142" s="1">
        <v>19</v>
      </c>
      <c r="C142" s="393">
        <v>42177</v>
      </c>
      <c r="D142" s="34">
        <v>15.8</v>
      </c>
      <c r="E142" s="34"/>
      <c r="F142" s="34"/>
      <c r="G142" s="34"/>
      <c r="H142" s="34"/>
      <c r="I142" s="34"/>
      <c r="J142" s="34"/>
      <c r="K142" s="34"/>
      <c r="L142" s="34"/>
      <c r="M142" s="365">
        <v>5</v>
      </c>
      <c r="N142" s="365">
        <v>0.94592230886961592</v>
      </c>
      <c r="O142" s="34"/>
      <c r="P142" s="34"/>
      <c r="Q142" s="34"/>
      <c r="R142" s="34"/>
      <c r="S142" s="34"/>
      <c r="T142" s="34"/>
      <c r="U142" s="34"/>
      <c r="V142" s="34"/>
      <c r="W142" s="34"/>
    </row>
    <row r="143" spans="1:23" x14ac:dyDescent="0.3">
      <c r="A143" s="1">
        <v>31</v>
      </c>
      <c r="C143" s="393">
        <v>42177</v>
      </c>
      <c r="D143" s="34">
        <v>15.8</v>
      </c>
      <c r="E143" s="34"/>
      <c r="F143" s="34"/>
      <c r="G143" s="34"/>
      <c r="H143" s="34"/>
      <c r="I143" s="34"/>
      <c r="J143" s="34"/>
      <c r="K143" s="34"/>
      <c r="L143" s="34"/>
      <c r="M143" s="365">
        <v>4</v>
      </c>
      <c r="N143" s="365">
        <v>0.90369623655913978</v>
      </c>
      <c r="O143" s="34"/>
      <c r="P143" s="34"/>
      <c r="Q143" s="34"/>
      <c r="R143" s="34"/>
      <c r="S143" s="34"/>
      <c r="T143" s="34"/>
      <c r="U143" s="34"/>
      <c r="V143" s="34"/>
      <c r="W143" s="34"/>
    </row>
    <row r="144" spans="1:23" x14ac:dyDescent="0.3">
      <c r="A144" s="1">
        <v>10</v>
      </c>
      <c r="C144" s="393">
        <v>42177</v>
      </c>
      <c r="D144" s="34">
        <v>16.399999999999999</v>
      </c>
      <c r="E144" s="34"/>
      <c r="F144" s="34"/>
      <c r="G144" s="34"/>
      <c r="H144" s="34"/>
      <c r="I144" s="34"/>
      <c r="J144" s="34"/>
      <c r="K144" s="34"/>
      <c r="L144" s="34"/>
      <c r="M144" s="365">
        <v>7.7</v>
      </c>
      <c r="N144" s="365">
        <v>0.98838453308879715</v>
      </c>
      <c r="O144" s="34"/>
      <c r="P144" s="34"/>
      <c r="Q144" s="34"/>
      <c r="R144" s="34"/>
      <c r="S144" s="34"/>
      <c r="T144" s="34"/>
      <c r="U144" s="34"/>
      <c r="V144" s="34"/>
      <c r="W144" s="34"/>
    </row>
    <row r="145" spans="1:23" x14ac:dyDescent="0.3">
      <c r="A145" s="1">
        <v>22</v>
      </c>
      <c r="C145" s="393">
        <v>42177</v>
      </c>
      <c r="D145" s="34">
        <v>16.399999999999999</v>
      </c>
      <c r="E145" s="34"/>
      <c r="F145" s="34"/>
      <c r="G145" s="34"/>
      <c r="H145" s="34"/>
      <c r="I145" s="34"/>
      <c r="J145" s="34"/>
      <c r="K145" s="34"/>
      <c r="L145" s="34"/>
      <c r="M145" s="365">
        <v>7.2</v>
      </c>
      <c r="N145" s="365">
        <v>0.98450184501845017</v>
      </c>
      <c r="O145" s="34"/>
      <c r="P145" s="34"/>
      <c r="Q145" s="34"/>
      <c r="R145" s="34"/>
      <c r="S145" s="34"/>
      <c r="T145" s="34"/>
      <c r="U145" s="34"/>
      <c r="V145" s="34"/>
      <c r="W145" s="34"/>
    </row>
    <row r="146" spans="1:23" x14ac:dyDescent="0.3">
      <c r="A146" s="1">
        <v>34</v>
      </c>
      <c r="C146" s="393">
        <v>42177</v>
      </c>
      <c r="D146" s="34">
        <v>16.399999999999999</v>
      </c>
      <c r="E146" s="34"/>
      <c r="F146" s="34"/>
      <c r="G146" s="34"/>
      <c r="H146" s="34"/>
      <c r="I146" s="34"/>
      <c r="J146" s="34"/>
      <c r="K146" s="34"/>
      <c r="L146" s="34"/>
      <c r="M146" s="365">
        <v>7.5</v>
      </c>
      <c r="N146" s="365">
        <v>0.98679633704834246</v>
      </c>
      <c r="O146" s="34"/>
      <c r="P146" s="34"/>
      <c r="Q146" s="34"/>
      <c r="R146" s="34"/>
      <c r="S146" s="34"/>
      <c r="T146" s="34"/>
      <c r="U146" s="34"/>
      <c r="V146" s="34"/>
      <c r="W146" s="34"/>
    </row>
    <row r="147" spans="1:23" x14ac:dyDescent="0.3">
      <c r="A147" s="4">
        <v>1</v>
      </c>
      <c r="C147" s="393">
        <v>42181</v>
      </c>
      <c r="D147" s="34">
        <v>17.600000000000001</v>
      </c>
      <c r="E147" s="34"/>
      <c r="F147" s="34"/>
      <c r="G147" s="34"/>
      <c r="H147" s="34"/>
      <c r="I147" s="34"/>
      <c r="J147" s="34"/>
      <c r="K147" s="34"/>
      <c r="L147" s="34"/>
      <c r="M147" s="365">
        <v>5.4</v>
      </c>
      <c r="N147" s="365">
        <v>0.9465229626776237</v>
      </c>
      <c r="O147" s="34"/>
      <c r="P147" s="34"/>
      <c r="Q147" s="34"/>
      <c r="R147" s="34"/>
      <c r="S147" s="34"/>
      <c r="T147" s="34"/>
      <c r="U147" s="34"/>
      <c r="V147" s="34"/>
      <c r="W147" s="34"/>
    </row>
    <row r="148" spans="1:23" x14ac:dyDescent="0.3">
      <c r="A148" s="4">
        <v>13</v>
      </c>
      <c r="C148" s="393">
        <v>42181</v>
      </c>
      <c r="D148" s="34">
        <v>17.600000000000001</v>
      </c>
      <c r="E148" s="34"/>
      <c r="F148" s="34"/>
      <c r="G148" s="34"/>
      <c r="H148" s="34"/>
      <c r="I148" s="34"/>
      <c r="J148" s="34"/>
      <c r="K148" s="34"/>
      <c r="L148" s="34"/>
      <c r="M148" s="365">
        <v>6.65</v>
      </c>
      <c r="N148" s="365">
        <v>0.97163106474552607</v>
      </c>
      <c r="O148" s="34"/>
      <c r="P148" s="34"/>
      <c r="Q148" s="34"/>
      <c r="R148" s="34"/>
      <c r="S148" s="34"/>
      <c r="T148" s="34"/>
      <c r="U148" s="34"/>
      <c r="V148" s="34"/>
      <c r="W148" s="34"/>
    </row>
    <row r="149" spans="1:23" x14ac:dyDescent="0.3">
      <c r="A149" s="4">
        <v>25</v>
      </c>
      <c r="C149" s="393">
        <v>42181</v>
      </c>
      <c r="D149" s="34">
        <v>17.600000000000001</v>
      </c>
      <c r="E149" s="34"/>
      <c r="F149" s="34"/>
      <c r="G149" s="34"/>
      <c r="H149" s="34"/>
      <c r="I149" s="34"/>
      <c r="J149" s="34"/>
      <c r="K149" s="34"/>
      <c r="L149" s="34"/>
      <c r="M149" s="365">
        <v>5.35</v>
      </c>
      <c r="N149" s="365">
        <v>0.94598953409320874</v>
      </c>
      <c r="O149" s="34"/>
      <c r="P149" s="34"/>
      <c r="Q149" s="34"/>
      <c r="R149" s="34"/>
      <c r="S149" s="34"/>
      <c r="T149" s="34"/>
      <c r="U149" s="34"/>
      <c r="V149" s="34"/>
      <c r="W149" s="34"/>
    </row>
    <row r="150" spans="1:23" x14ac:dyDescent="0.3">
      <c r="A150" s="1">
        <v>4</v>
      </c>
      <c r="C150" s="393">
        <v>42181</v>
      </c>
      <c r="D150" s="34">
        <v>16.2</v>
      </c>
      <c r="E150" s="34"/>
      <c r="F150" s="34"/>
      <c r="G150" s="34"/>
      <c r="H150" s="34"/>
      <c r="I150" s="34"/>
      <c r="J150" s="34"/>
      <c r="K150" s="34"/>
      <c r="L150" s="34"/>
      <c r="M150" s="365">
        <v>7.2</v>
      </c>
      <c r="N150" s="365">
        <v>0.97384655122424801</v>
      </c>
      <c r="O150" s="34"/>
      <c r="P150" s="34"/>
      <c r="Q150" s="34"/>
      <c r="R150" s="34"/>
      <c r="S150" s="34"/>
      <c r="T150" s="34"/>
      <c r="U150" s="34"/>
      <c r="V150" s="34"/>
      <c r="W150" s="34"/>
    </row>
    <row r="151" spans="1:23" x14ac:dyDescent="0.3">
      <c r="A151" s="1">
        <v>16</v>
      </c>
      <c r="C151" s="393">
        <v>42181</v>
      </c>
      <c r="D151" s="34">
        <v>16.2</v>
      </c>
      <c r="E151" s="34"/>
      <c r="F151" s="34"/>
      <c r="G151" s="34"/>
      <c r="H151" s="34"/>
      <c r="I151" s="34"/>
      <c r="J151" s="34"/>
      <c r="K151" s="34"/>
      <c r="L151" s="34"/>
      <c r="M151" s="365">
        <v>5.35</v>
      </c>
      <c r="N151" s="365">
        <v>0.94800177479717862</v>
      </c>
      <c r="O151" s="34"/>
      <c r="P151" s="34"/>
      <c r="Q151" s="34"/>
      <c r="R151" s="34"/>
      <c r="S151" s="34"/>
      <c r="T151" s="34"/>
      <c r="U151" s="34"/>
      <c r="V151" s="34"/>
      <c r="W151" s="34"/>
    </row>
    <row r="152" spans="1:23" x14ac:dyDescent="0.3">
      <c r="A152" s="1">
        <v>28</v>
      </c>
      <c r="C152" s="393">
        <v>42181</v>
      </c>
      <c r="D152" s="34">
        <v>16.2</v>
      </c>
      <c r="E152" s="11"/>
      <c r="F152" s="34"/>
      <c r="G152" s="34"/>
      <c r="H152" s="34"/>
      <c r="I152" s="34"/>
      <c r="J152" s="34"/>
      <c r="K152" s="34"/>
      <c r="L152" s="34"/>
      <c r="M152" s="365">
        <v>7.25</v>
      </c>
      <c r="N152" s="365">
        <v>0.97752146507674853</v>
      </c>
      <c r="O152" s="34"/>
      <c r="P152" s="34"/>
      <c r="Q152" s="34"/>
      <c r="R152" s="34"/>
      <c r="S152" s="34"/>
      <c r="T152" s="34"/>
      <c r="U152" s="34"/>
      <c r="V152" s="34"/>
      <c r="W152" s="34"/>
    </row>
    <row r="153" spans="1:23" x14ac:dyDescent="0.3">
      <c r="A153" s="1">
        <v>7</v>
      </c>
      <c r="C153" s="393">
        <v>42181</v>
      </c>
      <c r="D153" s="34">
        <v>16.8</v>
      </c>
      <c r="E153" s="11"/>
      <c r="F153" s="34"/>
      <c r="G153" s="34"/>
      <c r="H153" s="34"/>
      <c r="I153" s="34"/>
      <c r="J153" s="34"/>
      <c r="K153" s="34"/>
      <c r="L153" s="34"/>
      <c r="M153" s="365">
        <v>7.1</v>
      </c>
      <c r="N153" s="365">
        <v>0.97869667604670496</v>
      </c>
      <c r="O153" s="34"/>
      <c r="P153" s="34"/>
      <c r="Q153" s="34"/>
      <c r="R153" s="34"/>
      <c r="S153" s="34"/>
      <c r="T153" s="34"/>
      <c r="U153" s="34"/>
      <c r="V153" s="34"/>
      <c r="W153" s="34"/>
    </row>
    <row r="154" spans="1:23" x14ac:dyDescent="0.3">
      <c r="A154" s="1">
        <v>19</v>
      </c>
      <c r="C154" s="393">
        <v>42181</v>
      </c>
      <c r="D154" s="34">
        <v>16.8</v>
      </c>
      <c r="E154" s="11"/>
      <c r="F154" s="34"/>
      <c r="G154" s="34"/>
      <c r="H154" s="34"/>
      <c r="I154" s="34"/>
      <c r="J154" s="34"/>
      <c r="K154" s="34"/>
      <c r="L154" s="34"/>
      <c r="M154" s="365">
        <v>5.35</v>
      </c>
      <c r="N154" s="365">
        <v>0.94250768362166493</v>
      </c>
      <c r="O154" s="34"/>
      <c r="P154" s="34"/>
      <c r="Q154" s="34"/>
      <c r="R154" s="34"/>
      <c r="S154" s="34"/>
      <c r="T154" s="34"/>
      <c r="U154" s="34"/>
      <c r="V154" s="34"/>
      <c r="W154" s="34"/>
    </row>
    <row r="155" spans="1:23" x14ac:dyDescent="0.3">
      <c r="A155" s="1">
        <v>31</v>
      </c>
      <c r="C155" s="393">
        <v>42181</v>
      </c>
      <c r="D155" s="34">
        <v>16.8</v>
      </c>
      <c r="E155" s="11"/>
      <c r="F155" s="34"/>
      <c r="G155" s="34"/>
      <c r="H155" s="34"/>
      <c r="I155" s="34"/>
      <c r="J155" s="34"/>
      <c r="K155" s="34"/>
      <c r="L155" s="34"/>
      <c r="M155" s="365">
        <v>4.9000000000000004</v>
      </c>
      <c r="N155" s="365">
        <v>0.93207951487428597</v>
      </c>
      <c r="O155" s="34"/>
      <c r="P155" s="34"/>
      <c r="Q155" s="34"/>
      <c r="R155" s="34"/>
      <c r="S155" s="34"/>
      <c r="T155" s="34"/>
      <c r="U155" s="34"/>
      <c r="V155" s="34"/>
      <c r="W155" s="34"/>
    </row>
    <row r="156" spans="1:23" x14ac:dyDescent="0.3">
      <c r="A156" s="1">
        <v>10</v>
      </c>
      <c r="C156" s="393">
        <v>42181</v>
      </c>
      <c r="D156" s="34">
        <v>17.399999999999999</v>
      </c>
      <c r="E156" s="11"/>
      <c r="F156" s="34"/>
      <c r="G156" s="34"/>
      <c r="H156" s="34"/>
      <c r="I156" s="34"/>
      <c r="J156" s="34"/>
      <c r="K156" s="34"/>
      <c r="L156" s="34"/>
      <c r="M156" s="365">
        <v>7.3</v>
      </c>
      <c r="N156" s="365">
        <v>0.98180665754459429</v>
      </c>
      <c r="O156" s="34"/>
      <c r="P156" s="34"/>
      <c r="Q156" s="34"/>
      <c r="R156" s="34"/>
      <c r="S156" s="34"/>
      <c r="T156" s="34"/>
      <c r="U156" s="34"/>
      <c r="V156" s="34"/>
      <c r="W156" s="34"/>
    </row>
    <row r="157" spans="1:23" x14ac:dyDescent="0.3">
      <c r="A157" s="1">
        <v>22</v>
      </c>
      <c r="C157" s="393">
        <v>42181</v>
      </c>
      <c r="D157" s="34">
        <v>17.399999999999999</v>
      </c>
      <c r="E157" s="11"/>
      <c r="F157" s="34"/>
      <c r="G157" s="34"/>
      <c r="H157" s="34"/>
      <c r="I157" s="34"/>
      <c r="J157" s="34"/>
      <c r="K157" s="34"/>
      <c r="L157" s="34"/>
      <c r="M157" s="365">
        <v>5.3</v>
      </c>
      <c r="N157" s="365">
        <v>0.94616958615247593</v>
      </c>
      <c r="O157" s="34"/>
      <c r="P157" s="34"/>
      <c r="Q157" s="34"/>
      <c r="R157" s="34"/>
      <c r="S157" s="34"/>
      <c r="T157" s="34"/>
      <c r="U157" s="34"/>
      <c r="V157" s="34"/>
      <c r="W157" s="34"/>
    </row>
    <row r="158" spans="1:23" x14ac:dyDescent="0.3">
      <c r="A158" s="1">
        <v>34</v>
      </c>
      <c r="C158" s="393">
        <v>42181</v>
      </c>
      <c r="D158" s="34">
        <v>17.399999999999999</v>
      </c>
      <c r="E158" s="11"/>
      <c r="F158" s="34"/>
      <c r="G158" s="34"/>
      <c r="H158" s="34"/>
      <c r="I158" s="34"/>
      <c r="J158" s="34"/>
      <c r="K158" s="34"/>
      <c r="L158" s="34"/>
      <c r="M158" s="365">
        <v>6.1</v>
      </c>
      <c r="N158" s="365">
        <v>0.96434487277060155</v>
      </c>
      <c r="O158" s="34"/>
      <c r="P158" s="34"/>
      <c r="Q158" s="34"/>
      <c r="R158" s="34"/>
      <c r="S158" s="34"/>
      <c r="T158" s="34"/>
      <c r="U158" s="34"/>
      <c r="V158" s="34"/>
      <c r="W158" s="34"/>
    </row>
    <row r="159" spans="1:23" x14ac:dyDescent="0.3">
      <c r="A159" s="4">
        <v>1</v>
      </c>
      <c r="C159" s="393">
        <v>42184</v>
      </c>
      <c r="D159" s="34">
        <v>18</v>
      </c>
      <c r="E159" s="11"/>
      <c r="F159" s="34"/>
      <c r="G159" s="34"/>
      <c r="H159" s="34"/>
      <c r="I159" s="34"/>
      <c r="J159" s="34"/>
      <c r="K159" s="34"/>
      <c r="L159" s="34"/>
      <c r="M159" s="365">
        <v>7.1</v>
      </c>
      <c r="N159" s="365">
        <v>0.97724754542578918</v>
      </c>
      <c r="O159" s="34"/>
      <c r="P159" s="34"/>
      <c r="Q159" s="34"/>
      <c r="R159" s="34"/>
      <c r="S159" s="34"/>
      <c r="T159" s="34"/>
      <c r="U159" s="34"/>
      <c r="V159" s="34"/>
      <c r="W159" s="34"/>
    </row>
    <row r="160" spans="1:23" x14ac:dyDescent="0.3">
      <c r="A160" s="4">
        <v>13</v>
      </c>
      <c r="C160" s="393">
        <v>42184</v>
      </c>
      <c r="D160" s="34">
        <v>18</v>
      </c>
      <c r="E160" s="11"/>
      <c r="F160" s="34"/>
      <c r="G160" s="34"/>
      <c r="H160" s="34"/>
      <c r="I160" s="34"/>
      <c r="J160" s="34"/>
      <c r="K160" s="34"/>
      <c r="L160" s="34"/>
      <c r="M160" s="365">
        <v>8.0500000000000007</v>
      </c>
      <c r="N160" s="365">
        <v>0.98750981299746043</v>
      </c>
      <c r="O160" s="34"/>
      <c r="P160" s="34"/>
      <c r="Q160" s="34"/>
      <c r="R160" s="34"/>
      <c r="S160" s="34"/>
      <c r="T160" s="34"/>
      <c r="U160" s="34"/>
      <c r="V160" s="34"/>
      <c r="W160" s="34"/>
    </row>
    <row r="161" spans="1:23" x14ac:dyDescent="0.3">
      <c r="A161" s="4">
        <v>25</v>
      </c>
      <c r="C161" s="393">
        <v>42184</v>
      </c>
      <c r="D161" s="34">
        <v>18</v>
      </c>
      <c r="E161" s="11"/>
      <c r="F161" s="34"/>
      <c r="G161" s="34"/>
      <c r="H161" s="34"/>
      <c r="I161" s="34"/>
      <c r="J161" s="34"/>
      <c r="K161" s="34"/>
      <c r="L161" s="34"/>
      <c r="M161" s="365">
        <v>6.75</v>
      </c>
      <c r="N161" s="365">
        <v>0.97249999163592582</v>
      </c>
      <c r="O161" s="34"/>
      <c r="P161" s="34"/>
      <c r="Q161" s="34"/>
      <c r="R161" s="34"/>
      <c r="S161" s="34"/>
      <c r="T161" s="34"/>
      <c r="U161" s="34"/>
      <c r="V161" s="34"/>
      <c r="W161" s="34"/>
    </row>
    <row r="162" spans="1:23" x14ac:dyDescent="0.3">
      <c r="A162" s="1">
        <v>4</v>
      </c>
      <c r="C162" s="393">
        <v>42184</v>
      </c>
      <c r="D162" s="34">
        <v>17</v>
      </c>
      <c r="E162" s="34"/>
      <c r="F162" s="34"/>
      <c r="G162" s="34"/>
      <c r="H162" s="34"/>
      <c r="I162" s="34"/>
      <c r="J162" s="34"/>
      <c r="K162" s="34"/>
      <c r="L162" s="34"/>
      <c r="M162" s="365">
        <v>8.4</v>
      </c>
      <c r="N162" s="365">
        <v>0.98973319169198604</v>
      </c>
      <c r="O162" s="34"/>
      <c r="P162" s="34"/>
      <c r="Q162" s="34"/>
      <c r="R162" s="34"/>
      <c r="S162" s="34"/>
      <c r="T162" s="34"/>
      <c r="U162" s="34"/>
      <c r="V162" s="34"/>
      <c r="W162" s="34"/>
    </row>
    <row r="163" spans="1:23" x14ac:dyDescent="0.3">
      <c r="A163" s="1">
        <v>16</v>
      </c>
      <c r="C163" s="393">
        <v>42184</v>
      </c>
      <c r="D163" s="34">
        <v>17</v>
      </c>
      <c r="E163" s="34"/>
      <c r="F163" s="34"/>
      <c r="G163" s="34"/>
      <c r="H163" s="34"/>
      <c r="I163" s="34"/>
      <c r="J163" s="34"/>
      <c r="K163" s="34"/>
      <c r="L163" s="34"/>
      <c r="M163" s="365">
        <v>8.8000000000000007</v>
      </c>
      <c r="N163" s="365">
        <v>0.99079382818223927</v>
      </c>
      <c r="O163" s="34"/>
      <c r="P163" s="34"/>
      <c r="Q163" s="34"/>
      <c r="R163" s="34"/>
      <c r="S163" s="34"/>
      <c r="T163" s="34"/>
      <c r="U163" s="34"/>
      <c r="V163" s="34"/>
      <c r="W163" s="34"/>
    </row>
    <row r="164" spans="1:23" x14ac:dyDescent="0.3">
      <c r="A164" s="1">
        <v>28</v>
      </c>
      <c r="C164" s="393">
        <v>42184</v>
      </c>
      <c r="D164" s="34">
        <v>17</v>
      </c>
      <c r="E164" s="34"/>
      <c r="F164" s="34"/>
      <c r="G164" s="34"/>
      <c r="H164" s="34"/>
      <c r="I164" s="34"/>
      <c r="J164" s="34"/>
      <c r="K164" s="34"/>
      <c r="L164" s="34"/>
      <c r="M164" s="365">
        <v>4.7</v>
      </c>
      <c r="N164" s="365">
        <v>0.92717540970251155</v>
      </c>
      <c r="O164" s="34"/>
      <c r="P164" s="34"/>
      <c r="Q164" s="34"/>
      <c r="R164" s="34"/>
      <c r="S164" s="34"/>
      <c r="T164" s="34"/>
      <c r="U164" s="34"/>
      <c r="V164" s="34"/>
      <c r="W164" s="34"/>
    </row>
    <row r="165" spans="1:23" x14ac:dyDescent="0.3">
      <c r="A165" s="1">
        <v>7</v>
      </c>
      <c r="C165" s="393">
        <v>42184</v>
      </c>
      <c r="D165" s="34">
        <v>17.2</v>
      </c>
      <c r="E165" s="34"/>
      <c r="F165" s="34"/>
      <c r="G165" s="34"/>
      <c r="H165" s="34"/>
      <c r="I165" s="34"/>
      <c r="J165" s="34"/>
      <c r="K165" s="34"/>
      <c r="L165" s="34"/>
      <c r="M165" s="365">
        <v>6.6999999999999993</v>
      </c>
      <c r="N165" s="365">
        <v>0.97496579798591743</v>
      </c>
      <c r="O165" s="34"/>
      <c r="P165" s="34"/>
      <c r="Q165" s="34"/>
      <c r="R165" s="34"/>
      <c r="S165" s="34"/>
      <c r="T165" s="34"/>
      <c r="U165" s="34"/>
      <c r="V165" s="34"/>
      <c r="W165" s="34"/>
    </row>
    <row r="166" spans="1:23" x14ac:dyDescent="0.3">
      <c r="A166" s="1">
        <v>19</v>
      </c>
      <c r="C166" s="393">
        <v>42184</v>
      </c>
      <c r="D166" s="34">
        <v>17.2</v>
      </c>
      <c r="E166" s="34"/>
      <c r="F166" s="34"/>
      <c r="G166" s="34"/>
      <c r="H166" s="34"/>
      <c r="I166" s="34"/>
      <c r="J166" s="34"/>
      <c r="K166" s="34"/>
      <c r="L166" s="34"/>
      <c r="M166" s="365">
        <v>5.3</v>
      </c>
      <c r="N166" s="365">
        <v>0.94653798920833276</v>
      </c>
      <c r="O166" s="34"/>
      <c r="P166" s="34"/>
      <c r="Q166" s="34"/>
      <c r="R166" s="34"/>
      <c r="S166" s="34"/>
      <c r="T166" s="34"/>
      <c r="U166" s="34"/>
      <c r="V166" s="34"/>
      <c r="W166" s="34"/>
    </row>
    <row r="167" spans="1:23" x14ac:dyDescent="0.3">
      <c r="A167" s="1">
        <v>31</v>
      </c>
      <c r="C167" s="393">
        <v>42184</v>
      </c>
      <c r="D167" s="34">
        <v>17.2</v>
      </c>
      <c r="E167" s="34"/>
      <c r="F167" s="34"/>
      <c r="G167" s="34"/>
      <c r="H167" s="34"/>
      <c r="I167" s="34"/>
      <c r="J167" s="34"/>
      <c r="K167" s="34"/>
      <c r="L167" s="34"/>
      <c r="M167" s="365">
        <v>6.05</v>
      </c>
      <c r="N167" s="365">
        <v>0.96132171457163196</v>
      </c>
      <c r="O167" s="34"/>
      <c r="P167" s="34"/>
      <c r="Q167" s="34"/>
      <c r="R167" s="34"/>
      <c r="S167" s="34"/>
      <c r="T167" s="34"/>
      <c r="U167" s="34"/>
      <c r="V167" s="34"/>
      <c r="W167" s="34"/>
    </row>
    <row r="168" spans="1:23" x14ac:dyDescent="0.3">
      <c r="A168" s="1">
        <v>10</v>
      </c>
      <c r="C168" s="393">
        <v>42184</v>
      </c>
      <c r="D168" s="34">
        <v>18.2</v>
      </c>
      <c r="E168" s="34"/>
      <c r="F168" s="34"/>
      <c r="G168" s="34"/>
      <c r="H168" s="34"/>
      <c r="I168" s="34"/>
      <c r="J168" s="34"/>
      <c r="K168" s="34"/>
      <c r="L168" s="34"/>
      <c r="M168" s="365">
        <v>8.5500000000000007</v>
      </c>
      <c r="N168" s="365">
        <v>0.99034002718252034</v>
      </c>
      <c r="O168" s="34"/>
      <c r="P168" s="34"/>
      <c r="Q168" s="34"/>
      <c r="R168" s="34"/>
      <c r="S168" s="34"/>
      <c r="T168" s="34"/>
      <c r="U168" s="34"/>
      <c r="V168" s="34"/>
      <c r="W168" s="34"/>
    </row>
    <row r="169" spans="1:23" x14ac:dyDescent="0.3">
      <c r="A169" s="1">
        <v>22</v>
      </c>
      <c r="C169" s="393">
        <v>42184</v>
      </c>
      <c r="D169" s="34">
        <v>18.2</v>
      </c>
      <c r="E169" s="34"/>
      <c r="F169" s="34"/>
      <c r="G169" s="34"/>
      <c r="H169" s="34"/>
      <c r="I169" s="34"/>
      <c r="J169" s="34"/>
      <c r="K169" s="34"/>
      <c r="L169" s="34"/>
      <c r="M169" s="365">
        <v>8.4499999999999993</v>
      </c>
      <c r="N169" s="365">
        <v>0.98987990787161984</v>
      </c>
      <c r="O169" s="34"/>
      <c r="P169" s="34"/>
      <c r="Q169" s="34"/>
      <c r="R169" s="34"/>
      <c r="S169" s="34"/>
      <c r="T169" s="34"/>
      <c r="U169" s="34"/>
      <c r="V169" s="34"/>
      <c r="W169" s="34"/>
    </row>
    <row r="170" spans="1:23" x14ac:dyDescent="0.3">
      <c r="A170" s="1">
        <v>34</v>
      </c>
      <c r="C170" s="393">
        <v>42184</v>
      </c>
      <c r="D170" s="34">
        <v>18.2</v>
      </c>
      <c r="E170" s="34"/>
      <c r="F170" s="34"/>
      <c r="G170" s="34"/>
      <c r="H170" s="34"/>
      <c r="I170" s="34"/>
      <c r="J170" s="34"/>
      <c r="K170" s="34"/>
      <c r="L170" s="34"/>
      <c r="M170" s="365">
        <v>9.25</v>
      </c>
      <c r="N170" s="365">
        <v>0.99258177455361207</v>
      </c>
      <c r="O170" s="34"/>
      <c r="P170" s="34"/>
      <c r="Q170" s="34"/>
      <c r="R170" s="34"/>
      <c r="S170" s="34"/>
      <c r="T170" s="34"/>
      <c r="U170" s="34"/>
      <c r="V170" s="34"/>
      <c r="W170" s="34"/>
    </row>
    <row r="171" spans="1:23" x14ac:dyDescent="0.3">
      <c r="A171" s="1">
        <v>1</v>
      </c>
      <c r="C171" s="393">
        <v>42188</v>
      </c>
      <c r="D171" s="34">
        <v>18</v>
      </c>
      <c r="E171" s="34"/>
      <c r="F171" s="34"/>
      <c r="G171" s="34"/>
      <c r="H171" s="34"/>
      <c r="I171" s="34"/>
      <c r="J171" s="34"/>
      <c r="K171" s="34"/>
      <c r="L171" s="34"/>
      <c r="M171" s="365"/>
      <c r="N171" s="365"/>
      <c r="O171" s="34"/>
      <c r="P171" s="34"/>
      <c r="Q171" s="34"/>
      <c r="R171" s="34"/>
      <c r="S171" s="34"/>
      <c r="T171" s="34"/>
      <c r="U171" s="34"/>
      <c r="V171" s="34"/>
      <c r="W171" s="34"/>
    </row>
    <row r="172" spans="1:23" x14ac:dyDescent="0.3">
      <c r="A172" s="1">
        <v>13</v>
      </c>
      <c r="C172" s="393">
        <v>42188</v>
      </c>
      <c r="D172" s="34">
        <v>18</v>
      </c>
      <c r="E172" s="34"/>
      <c r="F172" s="34"/>
      <c r="G172" s="34"/>
      <c r="H172" s="34"/>
      <c r="I172" s="34"/>
      <c r="J172" s="34"/>
      <c r="K172" s="34"/>
      <c r="L172" s="34"/>
      <c r="M172" s="365"/>
      <c r="N172" s="365"/>
      <c r="O172" s="34"/>
      <c r="P172" s="34"/>
      <c r="Q172" s="34"/>
      <c r="R172" s="34"/>
      <c r="S172" s="34"/>
      <c r="T172" s="34"/>
      <c r="U172" s="34"/>
      <c r="V172" s="34"/>
      <c r="W172" s="34"/>
    </row>
    <row r="173" spans="1:23" x14ac:dyDescent="0.3">
      <c r="A173" s="1">
        <v>25</v>
      </c>
      <c r="C173" s="393">
        <v>42188</v>
      </c>
      <c r="D173" s="34">
        <v>18</v>
      </c>
      <c r="E173" s="34"/>
      <c r="F173" s="34"/>
      <c r="G173" s="34"/>
      <c r="H173" s="34"/>
      <c r="I173" s="34"/>
      <c r="J173" s="34"/>
      <c r="K173" s="34"/>
      <c r="L173" s="34"/>
      <c r="M173" s="365"/>
      <c r="N173" s="365"/>
      <c r="O173" s="34"/>
      <c r="P173" s="34"/>
      <c r="Q173" s="34"/>
      <c r="R173" s="34"/>
      <c r="S173" s="34"/>
      <c r="T173" s="34"/>
      <c r="U173" s="34"/>
      <c r="V173" s="34"/>
      <c r="W173" s="34"/>
    </row>
    <row r="174" spans="1:23" x14ac:dyDescent="0.3">
      <c r="A174" s="1">
        <v>4</v>
      </c>
      <c r="C174" s="393">
        <v>42188</v>
      </c>
      <c r="D174" s="34">
        <v>18.399999999999999</v>
      </c>
      <c r="E174" s="34"/>
      <c r="F174" s="34"/>
      <c r="G174" s="34"/>
      <c r="H174" s="34"/>
      <c r="I174" s="34"/>
      <c r="J174" s="34"/>
      <c r="K174" s="34"/>
      <c r="L174" s="34"/>
      <c r="M174" s="365"/>
      <c r="N174" s="365"/>
      <c r="O174" s="34"/>
      <c r="P174" s="34"/>
      <c r="Q174" s="34"/>
      <c r="R174" s="34"/>
      <c r="S174" s="34"/>
      <c r="T174" s="34"/>
      <c r="U174" s="34"/>
      <c r="V174" s="34"/>
      <c r="W174" s="34"/>
    </row>
    <row r="175" spans="1:23" x14ac:dyDescent="0.3">
      <c r="A175" s="1">
        <v>16</v>
      </c>
      <c r="C175" s="393">
        <v>42188</v>
      </c>
      <c r="D175" s="34">
        <v>18.399999999999999</v>
      </c>
      <c r="E175" s="34"/>
      <c r="F175" s="34"/>
      <c r="G175" s="34"/>
      <c r="H175" s="34"/>
      <c r="I175" s="34"/>
      <c r="J175" s="34"/>
      <c r="K175" s="34"/>
      <c r="L175" s="34"/>
      <c r="M175" s="365"/>
      <c r="N175" s="365"/>
      <c r="O175" s="34"/>
      <c r="P175" s="34"/>
      <c r="Q175" s="34"/>
      <c r="R175" s="34"/>
      <c r="S175" s="34"/>
      <c r="T175" s="34"/>
      <c r="U175" s="34"/>
      <c r="V175" s="34"/>
      <c r="W175" s="34"/>
    </row>
    <row r="176" spans="1:23" x14ac:dyDescent="0.3">
      <c r="A176" s="1">
        <v>28</v>
      </c>
      <c r="C176" s="393">
        <v>42188</v>
      </c>
      <c r="D176" s="34">
        <v>18.399999999999999</v>
      </c>
      <c r="E176" s="34"/>
      <c r="F176" s="34"/>
      <c r="G176" s="34"/>
      <c r="H176" s="34"/>
      <c r="I176" s="34"/>
      <c r="J176" s="34"/>
      <c r="K176" s="34"/>
      <c r="L176" s="34"/>
      <c r="M176" s="365"/>
      <c r="N176" s="365"/>
      <c r="O176" s="34"/>
      <c r="P176" s="34"/>
      <c r="Q176" s="34"/>
      <c r="R176" s="34"/>
      <c r="S176" s="34"/>
      <c r="T176" s="34"/>
      <c r="U176" s="34"/>
      <c r="V176" s="34"/>
      <c r="W176" s="34"/>
    </row>
    <row r="177" spans="1:23" x14ac:dyDescent="0.3">
      <c r="A177" s="1">
        <v>7</v>
      </c>
      <c r="C177" s="393">
        <v>42188</v>
      </c>
      <c r="D177" s="34">
        <v>18.600000000000001</v>
      </c>
      <c r="E177" s="34"/>
      <c r="F177" s="34"/>
      <c r="G177" s="34"/>
      <c r="H177" s="34"/>
      <c r="I177" s="34"/>
      <c r="J177" s="34"/>
      <c r="K177" s="34"/>
      <c r="L177" s="34"/>
      <c r="M177" s="365"/>
      <c r="N177" s="365"/>
      <c r="O177" s="34"/>
      <c r="P177" s="34"/>
      <c r="Q177" s="34"/>
      <c r="R177" s="34"/>
      <c r="S177" s="34"/>
      <c r="T177" s="34"/>
      <c r="U177" s="34"/>
      <c r="V177" s="34"/>
      <c r="W177" s="34"/>
    </row>
    <row r="178" spans="1:23" x14ac:dyDescent="0.3">
      <c r="A178" s="1">
        <v>19</v>
      </c>
      <c r="C178" s="393">
        <v>42188</v>
      </c>
      <c r="D178" s="34">
        <v>18.600000000000001</v>
      </c>
      <c r="E178" s="34"/>
      <c r="F178" s="34"/>
      <c r="G178" s="34"/>
      <c r="H178" s="34"/>
      <c r="I178" s="34"/>
      <c r="J178" s="34"/>
      <c r="K178" s="34"/>
      <c r="L178" s="34"/>
      <c r="M178" s="365"/>
      <c r="N178" s="365"/>
      <c r="O178" s="34"/>
      <c r="P178" s="34"/>
      <c r="Q178" s="34"/>
      <c r="R178" s="34"/>
      <c r="S178" s="34"/>
      <c r="T178" s="34"/>
      <c r="U178" s="34"/>
      <c r="V178" s="34"/>
      <c r="W178" s="34"/>
    </row>
    <row r="179" spans="1:23" x14ac:dyDescent="0.3">
      <c r="A179" s="1">
        <v>10</v>
      </c>
      <c r="C179" s="393">
        <v>42188</v>
      </c>
      <c r="D179" s="34">
        <v>19.2</v>
      </c>
      <c r="E179" s="34"/>
      <c r="F179" s="34"/>
      <c r="G179" s="34"/>
      <c r="H179" s="34"/>
      <c r="I179" s="34"/>
      <c r="J179" s="34"/>
      <c r="K179" s="34"/>
      <c r="L179" s="34"/>
      <c r="M179" s="365"/>
      <c r="N179" s="365"/>
      <c r="O179" s="34"/>
      <c r="P179" s="34"/>
      <c r="Q179" s="34"/>
      <c r="R179" s="34"/>
      <c r="S179" s="34"/>
      <c r="T179" s="34"/>
      <c r="U179" s="34"/>
      <c r="V179" s="34"/>
      <c r="W179" s="34"/>
    </row>
    <row r="180" spans="1:23" x14ac:dyDescent="0.3">
      <c r="A180" s="1">
        <v>22</v>
      </c>
      <c r="C180" s="393">
        <v>42188</v>
      </c>
      <c r="D180" s="34">
        <v>19.2</v>
      </c>
      <c r="E180" s="34"/>
      <c r="F180" s="34"/>
      <c r="G180" s="34"/>
      <c r="H180" s="34"/>
      <c r="I180" s="34"/>
      <c r="J180" s="34"/>
      <c r="K180" s="34"/>
      <c r="L180" s="34"/>
      <c r="M180" s="365"/>
      <c r="N180" s="365"/>
      <c r="O180" s="34"/>
      <c r="P180" s="34"/>
      <c r="Q180" s="34"/>
      <c r="R180" s="34"/>
      <c r="S180" s="34"/>
      <c r="T180" s="34"/>
      <c r="U180" s="34"/>
      <c r="V180" s="34"/>
      <c r="W180" s="34"/>
    </row>
    <row r="181" spans="1:23" x14ac:dyDescent="0.3">
      <c r="A181" s="1">
        <v>34</v>
      </c>
      <c r="C181" s="393">
        <v>42188</v>
      </c>
      <c r="D181" s="34">
        <v>19.2</v>
      </c>
      <c r="E181" s="34"/>
      <c r="F181" s="34"/>
      <c r="G181" s="34"/>
      <c r="H181" s="34"/>
      <c r="I181" s="34"/>
      <c r="J181" s="34"/>
      <c r="K181" s="34"/>
      <c r="L181" s="34"/>
      <c r="M181" s="365"/>
      <c r="N181" s="365"/>
      <c r="O181" s="34"/>
      <c r="P181" s="34"/>
      <c r="Q181" s="34"/>
      <c r="R181" s="34"/>
      <c r="S181" s="34"/>
      <c r="T181" s="34"/>
      <c r="U181" s="34"/>
      <c r="V181" s="34"/>
      <c r="W181" s="34"/>
    </row>
    <row r="182" spans="1:23" x14ac:dyDescent="0.3">
      <c r="A182" s="1">
        <v>31</v>
      </c>
      <c r="C182" s="393">
        <v>42188</v>
      </c>
      <c r="D182" s="34">
        <v>18.600000000000001</v>
      </c>
      <c r="E182" s="34"/>
      <c r="F182" s="34"/>
      <c r="G182" s="34"/>
      <c r="H182" s="34"/>
      <c r="I182" s="34"/>
      <c r="J182" s="34"/>
      <c r="K182" s="34"/>
      <c r="L182" s="34"/>
      <c r="M182" s="365"/>
      <c r="N182" s="365"/>
      <c r="O182" s="34"/>
      <c r="P182" s="34"/>
      <c r="Q182" s="34"/>
      <c r="R182" s="34"/>
      <c r="S182" s="34"/>
      <c r="T182" s="34"/>
      <c r="U182" s="34"/>
      <c r="V182" s="34"/>
      <c r="W182" s="34"/>
    </row>
    <row r="183" spans="1:23" x14ac:dyDescent="0.3">
      <c r="A183" s="4">
        <v>1</v>
      </c>
      <c r="C183" s="393">
        <v>42191</v>
      </c>
      <c r="D183" s="34">
        <v>18</v>
      </c>
      <c r="E183" s="34"/>
      <c r="F183" s="34"/>
      <c r="G183" s="34"/>
      <c r="H183" s="34"/>
      <c r="I183" s="34"/>
      <c r="J183" s="34"/>
      <c r="K183" s="34"/>
      <c r="L183" s="34"/>
      <c r="M183" s="365">
        <v>7.7</v>
      </c>
      <c r="N183" s="365">
        <v>0.98991636050965359</v>
      </c>
      <c r="O183" s="34"/>
      <c r="P183" s="34"/>
      <c r="Q183" s="34"/>
      <c r="R183" s="34"/>
      <c r="S183" s="34"/>
      <c r="T183" s="34"/>
      <c r="U183" s="34"/>
      <c r="V183" s="34"/>
      <c r="W183" s="34"/>
    </row>
    <row r="184" spans="1:23" x14ac:dyDescent="0.3">
      <c r="A184" s="4">
        <v>13</v>
      </c>
      <c r="C184" s="393">
        <v>42191</v>
      </c>
      <c r="D184" s="34">
        <v>18</v>
      </c>
      <c r="E184" s="34"/>
      <c r="F184" s="34"/>
      <c r="G184" s="34"/>
      <c r="H184" s="34"/>
      <c r="I184" s="34"/>
      <c r="J184" s="34"/>
      <c r="K184" s="34"/>
      <c r="L184" s="34"/>
      <c r="M184" s="365">
        <v>7</v>
      </c>
      <c r="N184" s="365">
        <v>0.98465003754066893</v>
      </c>
      <c r="O184" s="34"/>
      <c r="P184" s="34"/>
      <c r="Q184" s="34"/>
      <c r="R184" s="34"/>
      <c r="S184" s="34"/>
      <c r="T184" s="34"/>
      <c r="U184" s="34"/>
      <c r="V184" s="34"/>
      <c r="W184" s="34"/>
    </row>
    <row r="185" spans="1:23" x14ac:dyDescent="0.3">
      <c r="A185" s="4">
        <v>25</v>
      </c>
      <c r="C185" s="393">
        <v>42191</v>
      </c>
      <c r="D185" s="34">
        <v>18</v>
      </c>
      <c r="E185" s="11"/>
      <c r="F185" s="34"/>
      <c r="G185" s="34"/>
      <c r="H185" s="34"/>
      <c r="I185" s="34"/>
      <c r="J185" s="34"/>
      <c r="K185" s="34"/>
      <c r="L185" s="34"/>
      <c r="M185" s="365">
        <v>5.8</v>
      </c>
      <c r="N185" s="365">
        <v>0.96927958462536967</v>
      </c>
      <c r="O185" s="34"/>
      <c r="P185" s="34"/>
      <c r="Q185" s="34"/>
      <c r="R185" s="34"/>
      <c r="S185" s="34"/>
      <c r="T185" s="34"/>
      <c r="U185" s="34"/>
      <c r="V185" s="34"/>
      <c r="W185" s="34"/>
    </row>
    <row r="186" spans="1:23" x14ac:dyDescent="0.3">
      <c r="A186" s="1">
        <v>4</v>
      </c>
      <c r="C186" s="393">
        <v>42191</v>
      </c>
      <c r="D186" s="34">
        <v>18.399999999999999</v>
      </c>
      <c r="E186" s="11"/>
      <c r="F186" s="34"/>
      <c r="G186" s="34"/>
      <c r="H186" s="34"/>
      <c r="I186" s="34"/>
      <c r="J186" s="34"/>
      <c r="K186" s="34"/>
      <c r="L186" s="34"/>
      <c r="M186" s="365">
        <v>8.8000000000000007</v>
      </c>
      <c r="N186" s="365">
        <v>0.99457042478441393</v>
      </c>
      <c r="O186" s="34"/>
      <c r="P186" s="34"/>
      <c r="Q186" s="34"/>
      <c r="R186" s="34"/>
      <c r="S186" s="34"/>
      <c r="T186" s="34"/>
      <c r="U186" s="34"/>
      <c r="V186" s="34"/>
      <c r="W186" s="34"/>
    </row>
    <row r="187" spans="1:23" x14ac:dyDescent="0.3">
      <c r="A187" s="1">
        <v>16</v>
      </c>
      <c r="C187" s="393">
        <v>42191</v>
      </c>
      <c r="D187" s="34">
        <v>18.399999999999999</v>
      </c>
      <c r="E187" s="11"/>
      <c r="F187" s="34"/>
      <c r="G187" s="34"/>
      <c r="H187" s="34"/>
      <c r="I187" s="34"/>
      <c r="J187" s="34"/>
      <c r="K187" s="34"/>
      <c r="L187" s="34"/>
      <c r="M187" s="365">
        <v>9.6999999999999993</v>
      </c>
      <c r="N187" s="365">
        <v>0.9964597398320435</v>
      </c>
      <c r="O187" s="34"/>
      <c r="P187" s="34"/>
      <c r="Q187" s="34"/>
      <c r="R187" s="34"/>
      <c r="S187" s="34"/>
      <c r="T187" s="34"/>
      <c r="U187" s="34"/>
      <c r="V187" s="34"/>
      <c r="W187" s="34"/>
    </row>
    <row r="188" spans="1:23" x14ac:dyDescent="0.3">
      <c r="A188" s="1">
        <v>28</v>
      </c>
      <c r="C188" s="393">
        <v>42191</v>
      </c>
      <c r="D188" s="34">
        <v>18.399999999999999</v>
      </c>
      <c r="E188" s="11"/>
      <c r="F188" s="34"/>
      <c r="G188" s="34"/>
      <c r="H188" s="34"/>
      <c r="I188" s="34"/>
      <c r="J188" s="34"/>
      <c r="K188" s="34"/>
      <c r="L188" s="34"/>
      <c r="M188" s="365">
        <v>8.5</v>
      </c>
      <c r="N188" s="365">
        <v>0.99324998082380922</v>
      </c>
      <c r="O188" s="34"/>
      <c r="P188" s="34"/>
      <c r="Q188" s="34"/>
      <c r="R188" s="34"/>
      <c r="S188" s="34"/>
      <c r="T188" s="34"/>
      <c r="U188" s="34"/>
      <c r="V188" s="34"/>
      <c r="W188" s="34"/>
    </row>
    <row r="189" spans="1:23" x14ac:dyDescent="0.3">
      <c r="A189" s="1">
        <v>7</v>
      </c>
      <c r="C189" s="393">
        <v>42191</v>
      </c>
      <c r="D189" s="34">
        <v>18.8</v>
      </c>
      <c r="E189" s="11"/>
      <c r="F189" s="34"/>
      <c r="G189" s="34"/>
      <c r="H189" s="34"/>
      <c r="I189" s="34"/>
      <c r="J189" s="34"/>
      <c r="K189" s="34"/>
      <c r="L189" s="34"/>
      <c r="M189" s="365">
        <v>6.6</v>
      </c>
      <c r="N189" s="365">
        <v>0.98091830649970191</v>
      </c>
      <c r="O189" s="34"/>
      <c r="P189" s="34"/>
      <c r="Q189" s="34"/>
      <c r="R189" s="34"/>
      <c r="S189" s="34"/>
      <c r="T189" s="34"/>
      <c r="U189" s="34"/>
      <c r="V189" s="34"/>
      <c r="W189" s="34"/>
    </row>
    <row r="190" spans="1:23" x14ac:dyDescent="0.3">
      <c r="A190" s="1">
        <v>19</v>
      </c>
      <c r="C190" s="393">
        <v>42191</v>
      </c>
      <c r="D190" s="34">
        <v>18.8</v>
      </c>
      <c r="E190" s="11"/>
      <c r="F190" s="34"/>
      <c r="G190" s="34"/>
      <c r="H190" s="34"/>
      <c r="I190" s="34"/>
      <c r="J190" s="34"/>
      <c r="K190" s="34"/>
      <c r="L190" s="34"/>
      <c r="M190" s="365">
        <v>7.7</v>
      </c>
      <c r="N190" s="365">
        <v>0.98974077844780339</v>
      </c>
      <c r="O190" s="34"/>
      <c r="P190" s="34"/>
      <c r="Q190" s="34"/>
      <c r="R190" s="34"/>
      <c r="S190" s="34"/>
      <c r="T190" s="34"/>
      <c r="U190" s="34"/>
      <c r="V190" s="34"/>
      <c r="W190" s="34"/>
    </row>
    <row r="191" spans="1:23" x14ac:dyDescent="0.3">
      <c r="A191" s="1">
        <v>31</v>
      </c>
      <c r="C191" s="393">
        <v>42191</v>
      </c>
      <c r="D191" s="34">
        <v>18.8</v>
      </c>
      <c r="E191" s="11"/>
      <c r="F191" s="34"/>
      <c r="G191" s="34"/>
      <c r="H191" s="34"/>
      <c r="I191" s="34"/>
      <c r="J191" s="34"/>
      <c r="K191" s="34"/>
      <c r="L191" s="34"/>
      <c r="M191" s="365">
        <v>6.7</v>
      </c>
      <c r="N191" s="365">
        <v>0.98144684671205207</v>
      </c>
      <c r="O191" s="34"/>
      <c r="P191" s="34"/>
      <c r="Q191" s="34"/>
      <c r="R191" s="34"/>
      <c r="S191" s="34"/>
      <c r="T191" s="34"/>
      <c r="U191" s="34"/>
      <c r="V191" s="34"/>
      <c r="W191" s="34"/>
    </row>
    <row r="192" spans="1:23" x14ac:dyDescent="0.3">
      <c r="A192" s="1">
        <v>10</v>
      </c>
      <c r="C192" s="393">
        <v>42191</v>
      </c>
      <c r="D192" s="34">
        <v>19.600000000000001</v>
      </c>
      <c r="E192" s="11"/>
      <c r="F192" s="34"/>
      <c r="G192" s="34"/>
      <c r="H192" s="34"/>
      <c r="I192" s="34"/>
      <c r="J192" s="34"/>
      <c r="K192" s="34"/>
      <c r="L192" s="34"/>
      <c r="M192" s="365">
        <v>9.6</v>
      </c>
      <c r="N192" s="365">
        <v>0.99638234584773699</v>
      </c>
      <c r="O192" s="34"/>
      <c r="P192" s="34"/>
      <c r="Q192" s="34"/>
      <c r="R192" s="34"/>
      <c r="S192" s="34"/>
      <c r="T192" s="34"/>
      <c r="U192" s="34"/>
      <c r="V192" s="34"/>
      <c r="W192" s="34"/>
    </row>
    <row r="193" spans="1:23" x14ac:dyDescent="0.3">
      <c r="A193" s="1">
        <v>22</v>
      </c>
      <c r="C193" s="393">
        <v>42191</v>
      </c>
      <c r="D193" s="34">
        <v>19.600000000000001</v>
      </c>
      <c r="E193" s="11"/>
      <c r="F193" s="34"/>
      <c r="G193" s="34"/>
      <c r="H193" s="34"/>
      <c r="I193" s="34"/>
      <c r="J193" s="34"/>
      <c r="K193" s="34"/>
      <c r="L193" s="34"/>
      <c r="M193" s="365">
        <v>11.1</v>
      </c>
      <c r="N193" s="365">
        <v>0.99832355406538131</v>
      </c>
      <c r="O193" s="34"/>
      <c r="P193" s="34"/>
      <c r="Q193" s="34"/>
      <c r="R193" s="34"/>
      <c r="S193" s="34"/>
      <c r="T193" s="34"/>
      <c r="U193" s="34"/>
      <c r="V193" s="34"/>
      <c r="W193" s="34"/>
    </row>
    <row r="194" spans="1:23" x14ac:dyDescent="0.3">
      <c r="A194" s="1">
        <v>34</v>
      </c>
      <c r="C194" s="393">
        <v>42191</v>
      </c>
      <c r="D194" s="34">
        <v>19.600000000000001</v>
      </c>
      <c r="E194" s="11"/>
      <c r="F194" s="34"/>
      <c r="G194" s="34"/>
      <c r="H194" s="34"/>
      <c r="I194" s="34"/>
      <c r="J194" s="34"/>
      <c r="K194" s="34"/>
      <c r="L194" s="34"/>
      <c r="M194" s="365">
        <v>7.2</v>
      </c>
      <c r="N194" s="365">
        <v>0.98656542056074759</v>
      </c>
      <c r="O194" s="34"/>
      <c r="P194" s="34"/>
      <c r="Q194" s="34"/>
      <c r="R194" s="34"/>
      <c r="S194" s="34"/>
      <c r="T194" s="34"/>
      <c r="U194" s="34"/>
      <c r="V194" s="34"/>
      <c r="W194" s="34"/>
    </row>
    <row r="195" spans="1:23" x14ac:dyDescent="0.3">
      <c r="A195" s="4">
        <v>1</v>
      </c>
      <c r="C195" s="393">
        <v>42195</v>
      </c>
      <c r="E195" s="11"/>
      <c r="F195" s="34"/>
      <c r="G195" s="34"/>
      <c r="H195" s="34"/>
      <c r="I195" s="34"/>
      <c r="J195" s="34"/>
      <c r="K195" s="34"/>
      <c r="L195" s="34"/>
      <c r="M195" s="365">
        <v>5.3</v>
      </c>
      <c r="N195" s="365">
        <v>0.9596420273642543</v>
      </c>
      <c r="O195" s="34"/>
      <c r="P195" s="34"/>
      <c r="Q195" s="34"/>
      <c r="R195" s="34"/>
      <c r="S195" s="34"/>
      <c r="T195" s="34"/>
      <c r="U195" s="34"/>
      <c r="V195" s="34"/>
      <c r="W195" s="34"/>
    </row>
    <row r="196" spans="1:23" x14ac:dyDescent="0.3">
      <c r="A196" s="4">
        <v>13</v>
      </c>
      <c r="C196" s="393">
        <v>42195</v>
      </c>
      <c r="E196" s="34"/>
      <c r="F196" s="34"/>
      <c r="G196" s="34"/>
      <c r="H196" s="34"/>
      <c r="I196" s="34"/>
      <c r="J196" s="34"/>
      <c r="K196" s="34"/>
      <c r="L196" s="34"/>
      <c r="M196" s="365">
        <v>6.9</v>
      </c>
      <c r="N196" s="365">
        <v>0.98353439843495272</v>
      </c>
      <c r="O196" s="34"/>
      <c r="P196" s="34"/>
      <c r="Q196" s="34"/>
      <c r="R196" s="34"/>
      <c r="S196" s="34"/>
      <c r="T196" s="34"/>
      <c r="U196" s="34"/>
      <c r="V196" s="34"/>
      <c r="W196" s="34"/>
    </row>
    <row r="197" spans="1:23" x14ac:dyDescent="0.3">
      <c r="A197" s="4">
        <v>25</v>
      </c>
      <c r="C197" s="393">
        <v>42195</v>
      </c>
      <c r="E197" s="34"/>
      <c r="F197" s="34"/>
      <c r="G197" s="34"/>
      <c r="H197" s="34"/>
      <c r="I197" s="34"/>
      <c r="J197" s="34"/>
      <c r="K197" s="34"/>
      <c r="L197" s="34"/>
      <c r="M197" s="365">
        <v>6.9</v>
      </c>
      <c r="N197" s="365">
        <v>0.9836796433404984</v>
      </c>
      <c r="O197" s="34"/>
      <c r="P197" s="34"/>
      <c r="Q197" s="34"/>
      <c r="R197" s="34"/>
      <c r="S197" s="34"/>
      <c r="T197" s="34"/>
      <c r="U197" s="34"/>
      <c r="V197" s="34"/>
      <c r="W197" s="34"/>
    </row>
    <row r="198" spans="1:23" x14ac:dyDescent="0.3">
      <c r="A198" s="1">
        <v>4</v>
      </c>
      <c r="C198" s="393">
        <v>42195</v>
      </c>
      <c r="E198" s="34"/>
      <c r="F198" s="34"/>
      <c r="G198" s="34"/>
      <c r="H198" s="34"/>
      <c r="I198" s="34"/>
      <c r="J198" s="34"/>
      <c r="K198" s="34"/>
      <c r="L198" s="34"/>
      <c r="M198" s="365">
        <v>8.1</v>
      </c>
      <c r="N198" s="365">
        <v>0.99156221839927916</v>
      </c>
      <c r="O198" s="34"/>
      <c r="P198" s="34"/>
      <c r="Q198" s="34"/>
      <c r="R198" s="34"/>
      <c r="S198" s="34"/>
      <c r="T198" s="34"/>
      <c r="U198" s="34"/>
      <c r="V198" s="34"/>
      <c r="W198" s="34"/>
    </row>
    <row r="199" spans="1:23" x14ac:dyDescent="0.3">
      <c r="A199" s="1">
        <v>16</v>
      </c>
      <c r="C199" s="393">
        <v>42195</v>
      </c>
      <c r="E199" s="34"/>
      <c r="F199" s="34"/>
      <c r="G199" s="34"/>
      <c r="H199" s="34"/>
      <c r="I199" s="34"/>
      <c r="J199" s="34"/>
      <c r="K199" s="34"/>
      <c r="L199" s="34"/>
      <c r="M199" s="365">
        <v>6.3</v>
      </c>
      <c r="N199" s="365">
        <v>0.97754564895542029</v>
      </c>
      <c r="O199" s="34"/>
      <c r="P199" s="34"/>
      <c r="Q199" s="34"/>
      <c r="R199" s="34"/>
      <c r="S199" s="34"/>
      <c r="T199" s="34"/>
      <c r="U199" s="34"/>
      <c r="V199" s="34"/>
      <c r="W199" s="34"/>
    </row>
    <row r="200" spans="1:23" x14ac:dyDescent="0.3">
      <c r="A200" s="1">
        <v>28</v>
      </c>
      <c r="C200" s="393">
        <v>42195</v>
      </c>
      <c r="E200" s="34"/>
      <c r="F200" s="34"/>
      <c r="G200" s="34"/>
      <c r="H200" s="34"/>
      <c r="I200" s="34"/>
      <c r="J200" s="34"/>
      <c r="K200" s="34"/>
      <c r="L200" s="34"/>
      <c r="M200" s="365">
        <v>6.3</v>
      </c>
      <c r="N200" s="365">
        <v>0.976930548810102</v>
      </c>
      <c r="O200" s="34"/>
      <c r="P200" s="34"/>
      <c r="Q200" s="34"/>
      <c r="R200" s="34"/>
      <c r="S200" s="34"/>
      <c r="T200" s="34"/>
      <c r="U200" s="34"/>
      <c r="V200" s="34"/>
      <c r="W200" s="34"/>
    </row>
    <row r="201" spans="1:23" x14ac:dyDescent="0.3">
      <c r="A201" s="1">
        <v>7</v>
      </c>
      <c r="C201" s="393">
        <v>42195</v>
      </c>
      <c r="E201" s="11"/>
      <c r="F201" s="34"/>
      <c r="G201" s="34"/>
      <c r="H201" s="34"/>
      <c r="I201" s="34"/>
      <c r="J201" s="34"/>
      <c r="K201" s="34"/>
      <c r="L201" s="34"/>
      <c r="M201" s="365">
        <v>6.4</v>
      </c>
      <c r="N201" s="365">
        <v>0.97796346358646669</v>
      </c>
      <c r="O201" s="34"/>
      <c r="P201" s="34"/>
      <c r="Q201" s="34"/>
      <c r="R201" s="34"/>
      <c r="S201" s="34"/>
      <c r="T201" s="34"/>
      <c r="U201" s="34"/>
      <c r="V201" s="34"/>
      <c r="W201" s="34"/>
    </row>
    <row r="202" spans="1:23" x14ac:dyDescent="0.3">
      <c r="A202" s="1">
        <v>19</v>
      </c>
      <c r="C202" s="393">
        <v>42195</v>
      </c>
      <c r="E202" s="11"/>
      <c r="F202" s="34"/>
      <c r="G202" s="34"/>
      <c r="H202" s="34"/>
      <c r="I202" s="34"/>
      <c r="J202" s="34"/>
      <c r="K202" s="34"/>
      <c r="L202" s="34"/>
      <c r="M202" s="365">
        <v>7.9</v>
      </c>
      <c r="N202" s="365">
        <v>0.99032258064516121</v>
      </c>
      <c r="O202" s="34"/>
      <c r="P202" s="34"/>
      <c r="Q202" s="34"/>
      <c r="R202" s="34"/>
      <c r="S202" s="34"/>
      <c r="T202" s="34"/>
      <c r="U202" s="34"/>
      <c r="V202" s="34"/>
      <c r="W202" s="34"/>
    </row>
    <row r="203" spans="1:23" x14ac:dyDescent="0.3">
      <c r="A203" s="1">
        <v>31</v>
      </c>
      <c r="C203" s="393">
        <v>42195</v>
      </c>
      <c r="E203" s="11"/>
      <c r="F203" s="34"/>
      <c r="G203" s="34"/>
      <c r="H203" s="34"/>
      <c r="I203" s="34"/>
      <c r="J203" s="34"/>
      <c r="K203" s="34"/>
      <c r="L203" s="34"/>
      <c r="M203" s="365">
        <v>6.1</v>
      </c>
      <c r="N203" s="365">
        <v>0.97445731379918699</v>
      </c>
      <c r="O203" s="34"/>
      <c r="P203" s="34"/>
      <c r="Q203" s="34"/>
      <c r="R203" s="34"/>
      <c r="S203" s="34"/>
      <c r="T203" s="34"/>
      <c r="U203" s="34"/>
      <c r="V203" s="34"/>
      <c r="W203" s="34"/>
    </row>
    <row r="204" spans="1:23" x14ac:dyDescent="0.3">
      <c r="A204" s="1">
        <v>10</v>
      </c>
      <c r="C204" s="393">
        <v>42195</v>
      </c>
      <c r="E204" s="11"/>
      <c r="F204" s="34"/>
      <c r="G204" s="34"/>
      <c r="H204" s="34"/>
      <c r="I204" s="34"/>
      <c r="J204" s="34"/>
      <c r="K204" s="34"/>
      <c r="L204" s="34"/>
      <c r="M204" s="365">
        <v>9.5</v>
      </c>
      <c r="N204" s="365">
        <v>0.99582117795474256</v>
      </c>
      <c r="O204" s="34"/>
      <c r="P204" s="34"/>
      <c r="Q204" s="34"/>
      <c r="R204" s="34"/>
      <c r="S204" s="34"/>
      <c r="T204" s="34"/>
      <c r="U204" s="34"/>
      <c r="V204" s="34"/>
      <c r="W204" s="34"/>
    </row>
    <row r="205" spans="1:23" x14ac:dyDescent="0.3">
      <c r="A205" s="1">
        <v>22</v>
      </c>
      <c r="C205" s="393">
        <v>42195</v>
      </c>
      <c r="E205" s="11"/>
      <c r="F205" s="34"/>
      <c r="G205" s="34"/>
      <c r="H205" s="34"/>
      <c r="I205" s="34"/>
      <c r="J205" s="34"/>
      <c r="K205" s="34"/>
      <c r="L205" s="34"/>
      <c r="M205" s="365">
        <v>9.8000000000000007</v>
      </c>
      <c r="N205" s="365">
        <v>0.99656</v>
      </c>
      <c r="O205" s="34"/>
      <c r="P205" s="34"/>
      <c r="Q205" s="34"/>
      <c r="R205" s="34"/>
      <c r="S205" s="34"/>
      <c r="T205" s="34"/>
      <c r="U205" s="34"/>
      <c r="V205" s="34"/>
      <c r="W205" s="34"/>
    </row>
    <row r="206" spans="1:23" x14ac:dyDescent="0.3">
      <c r="A206" s="1">
        <v>34</v>
      </c>
      <c r="C206" s="393">
        <v>42195</v>
      </c>
      <c r="E206" s="11"/>
      <c r="F206" s="34"/>
      <c r="G206" s="34"/>
      <c r="H206" s="34"/>
      <c r="I206" s="34"/>
      <c r="J206" s="34"/>
      <c r="K206" s="34"/>
      <c r="L206" s="34"/>
      <c r="M206" s="365">
        <v>11</v>
      </c>
      <c r="N206" s="365">
        <v>0.99816000000000005</v>
      </c>
      <c r="O206" s="34"/>
      <c r="P206" s="34"/>
      <c r="Q206" s="34"/>
      <c r="R206" s="34"/>
      <c r="S206" s="34"/>
      <c r="T206" s="34"/>
      <c r="U206" s="34"/>
      <c r="V206" s="34"/>
      <c r="W206" s="34"/>
    </row>
    <row r="207" spans="1:23" x14ac:dyDescent="0.3">
      <c r="A207" s="4">
        <v>1</v>
      </c>
      <c r="C207" s="393">
        <v>42198</v>
      </c>
      <c r="D207" s="34"/>
      <c r="E207" s="11"/>
      <c r="F207" s="34"/>
      <c r="G207" s="34"/>
      <c r="H207" s="34"/>
      <c r="I207" s="34"/>
      <c r="J207" s="34"/>
      <c r="K207" s="34"/>
      <c r="L207" s="34"/>
      <c r="M207" s="365">
        <v>6.5</v>
      </c>
      <c r="N207" s="365">
        <v>0.97645707723227104</v>
      </c>
      <c r="O207" s="34"/>
      <c r="P207" s="34"/>
      <c r="Q207" s="34"/>
      <c r="R207" s="34"/>
      <c r="S207" s="34"/>
      <c r="T207" s="34"/>
      <c r="U207" s="34"/>
      <c r="V207" s="34"/>
      <c r="W207" s="34"/>
    </row>
    <row r="208" spans="1:23" x14ac:dyDescent="0.3">
      <c r="A208" s="4">
        <v>13</v>
      </c>
      <c r="C208" s="393">
        <v>42198</v>
      </c>
      <c r="D208" s="34"/>
      <c r="E208" s="34"/>
      <c r="F208" s="34"/>
      <c r="G208" s="34"/>
      <c r="H208" s="34"/>
      <c r="I208" s="34"/>
      <c r="J208" s="34"/>
      <c r="K208" s="34"/>
      <c r="L208" s="34"/>
      <c r="M208" s="365">
        <v>5</v>
      </c>
      <c r="N208" s="365">
        <v>0.94608567208271788</v>
      </c>
      <c r="O208" s="34"/>
      <c r="P208" s="34"/>
      <c r="Q208" s="34"/>
      <c r="R208" s="34"/>
      <c r="S208" s="34"/>
      <c r="T208" s="34"/>
      <c r="U208" s="34"/>
      <c r="V208" s="34"/>
      <c r="W208" s="34"/>
    </row>
    <row r="209" spans="1:23" x14ac:dyDescent="0.3">
      <c r="A209" s="4">
        <v>25</v>
      </c>
      <c r="C209" s="393">
        <v>42198</v>
      </c>
      <c r="D209" s="34"/>
      <c r="E209" s="34"/>
      <c r="F209" s="34"/>
      <c r="G209" s="34"/>
      <c r="H209" s="34"/>
      <c r="I209" s="34"/>
      <c r="J209" s="34"/>
      <c r="K209" s="34"/>
      <c r="L209" s="34"/>
      <c r="M209" s="365">
        <v>6.7</v>
      </c>
      <c r="N209" s="365">
        <v>0.97868026186200108</v>
      </c>
      <c r="O209" s="34"/>
      <c r="P209" s="34"/>
      <c r="Q209" s="34"/>
      <c r="R209" s="34"/>
      <c r="S209" s="34"/>
      <c r="T209" s="34"/>
      <c r="U209" s="34"/>
      <c r="V209" s="34"/>
      <c r="W209" s="34"/>
    </row>
    <row r="210" spans="1:23" x14ac:dyDescent="0.3">
      <c r="A210" s="1">
        <v>4</v>
      </c>
      <c r="C210" s="393">
        <v>42198</v>
      </c>
      <c r="D210" s="34"/>
      <c r="E210" s="34"/>
      <c r="F210" s="34"/>
      <c r="G210" s="34"/>
      <c r="H210" s="34"/>
      <c r="I210" s="34"/>
      <c r="J210" s="34"/>
      <c r="K210" s="34"/>
      <c r="L210" s="34"/>
      <c r="M210" s="365">
        <v>9.4</v>
      </c>
      <c r="N210" s="365">
        <v>0.99534260558887333</v>
      </c>
      <c r="O210" s="34"/>
      <c r="P210" s="34"/>
      <c r="Q210" s="34"/>
      <c r="R210" s="34"/>
      <c r="S210" s="34"/>
      <c r="T210" s="34"/>
      <c r="U210" s="34"/>
      <c r="V210" s="34"/>
      <c r="W210" s="34"/>
    </row>
    <row r="211" spans="1:23" x14ac:dyDescent="0.3">
      <c r="A211" s="1">
        <v>16</v>
      </c>
      <c r="C211" s="393">
        <v>42198</v>
      </c>
      <c r="D211" s="34"/>
      <c r="E211" s="34"/>
      <c r="F211" s="34"/>
      <c r="G211" s="34"/>
      <c r="H211" s="34"/>
      <c r="I211" s="34"/>
      <c r="J211" s="34"/>
      <c r="K211" s="34"/>
      <c r="L211" s="34"/>
      <c r="M211" s="365">
        <v>7.7</v>
      </c>
      <c r="N211" s="365">
        <v>0.98836987607244997</v>
      </c>
      <c r="O211" s="34"/>
      <c r="P211" s="34"/>
      <c r="Q211" s="34"/>
      <c r="R211" s="34"/>
      <c r="S211" s="34"/>
      <c r="T211" s="34"/>
      <c r="U211" s="34"/>
      <c r="V211" s="34"/>
      <c r="W211" s="34"/>
    </row>
    <row r="212" spans="1:23" x14ac:dyDescent="0.3">
      <c r="A212" s="1">
        <v>28</v>
      </c>
      <c r="C212" s="393">
        <v>42198</v>
      </c>
      <c r="D212" s="34"/>
      <c r="E212" s="34"/>
      <c r="F212" s="34"/>
      <c r="G212" s="34"/>
      <c r="H212" s="34"/>
      <c r="I212" s="34"/>
      <c r="J212" s="34"/>
      <c r="K212" s="34"/>
      <c r="L212" s="34"/>
      <c r="M212" s="365">
        <v>5.2</v>
      </c>
      <c r="N212" s="365">
        <v>0.95077329309694458</v>
      </c>
      <c r="O212" s="34"/>
      <c r="P212" s="34"/>
      <c r="Q212" s="34"/>
      <c r="R212" s="34"/>
      <c r="S212" s="34"/>
      <c r="T212" s="34"/>
      <c r="U212" s="34"/>
      <c r="V212" s="34"/>
      <c r="W212" s="34"/>
    </row>
    <row r="213" spans="1:23" x14ac:dyDescent="0.3">
      <c r="A213" s="1">
        <v>7</v>
      </c>
      <c r="C213" s="393">
        <v>42198</v>
      </c>
      <c r="D213" s="34"/>
      <c r="E213" s="34"/>
      <c r="F213" s="34"/>
      <c r="G213" s="34"/>
      <c r="H213" s="34"/>
      <c r="I213" s="34"/>
      <c r="J213" s="34"/>
      <c r="K213" s="34"/>
      <c r="L213" s="34"/>
      <c r="M213" s="365">
        <v>5.0999999999999996</v>
      </c>
      <c r="N213" s="365">
        <v>0.94907022812959296</v>
      </c>
      <c r="O213" s="34"/>
      <c r="P213" s="34"/>
      <c r="Q213" s="34"/>
      <c r="R213" s="34"/>
      <c r="S213" s="34"/>
      <c r="T213" s="34"/>
      <c r="U213" s="34"/>
      <c r="V213" s="34"/>
      <c r="W213" s="34"/>
    </row>
    <row r="214" spans="1:23" x14ac:dyDescent="0.3">
      <c r="A214" s="1">
        <v>19</v>
      </c>
      <c r="C214" s="393">
        <v>42198</v>
      </c>
      <c r="D214" s="34"/>
      <c r="E214" s="11"/>
      <c r="F214" s="34"/>
      <c r="G214" s="34"/>
      <c r="H214" s="34"/>
      <c r="I214" s="34"/>
      <c r="J214" s="34"/>
      <c r="K214" s="34"/>
      <c r="L214" s="34"/>
      <c r="M214" s="365">
        <v>8.1999999999999993</v>
      </c>
      <c r="N214" s="365">
        <v>0.99087661094806689</v>
      </c>
      <c r="O214" s="34"/>
      <c r="P214" s="34"/>
      <c r="Q214" s="34"/>
      <c r="R214" s="34"/>
      <c r="S214" s="34"/>
      <c r="T214" s="34"/>
      <c r="U214" s="34"/>
      <c r="V214" s="34"/>
      <c r="W214" s="34"/>
    </row>
    <row r="215" spans="1:23" x14ac:dyDescent="0.3">
      <c r="A215" s="1">
        <v>31</v>
      </c>
      <c r="C215" s="393">
        <v>42198</v>
      </c>
      <c r="D215" s="34"/>
      <c r="E215" s="11"/>
      <c r="F215" s="34"/>
      <c r="G215" s="34"/>
      <c r="H215" s="34"/>
      <c r="I215" s="34"/>
      <c r="J215" s="34"/>
      <c r="K215" s="34"/>
      <c r="L215" s="34"/>
      <c r="M215" s="365">
        <v>7.7</v>
      </c>
      <c r="N215" s="365">
        <v>0.9875163476399953</v>
      </c>
      <c r="O215" s="34"/>
      <c r="P215" s="34"/>
      <c r="Q215" s="34"/>
      <c r="R215" s="34"/>
      <c r="S215" s="34"/>
      <c r="T215" s="34"/>
      <c r="U215" s="34"/>
      <c r="V215" s="34"/>
      <c r="W215" s="34"/>
    </row>
    <row r="216" spans="1:23" x14ac:dyDescent="0.3">
      <c r="A216" s="1">
        <v>10</v>
      </c>
      <c r="C216" s="393">
        <v>42198</v>
      </c>
      <c r="D216" s="34"/>
      <c r="E216" s="11"/>
      <c r="F216" s="34"/>
      <c r="G216" s="34"/>
      <c r="H216" s="34"/>
      <c r="I216" s="34"/>
      <c r="J216" s="34"/>
      <c r="K216" s="34"/>
      <c r="L216" s="34"/>
      <c r="M216" s="365">
        <v>8.8000000000000007</v>
      </c>
      <c r="N216" s="365">
        <v>0.99293592762424088</v>
      </c>
      <c r="O216" s="34"/>
      <c r="P216" s="34"/>
      <c r="Q216" s="34"/>
      <c r="R216" s="34"/>
      <c r="S216" s="34"/>
      <c r="T216" s="34"/>
      <c r="U216" s="34"/>
      <c r="V216" s="34"/>
      <c r="W216" s="34"/>
    </row>
    <row r="217" spans="1:23" x14ac:dyDescent="0.3">
      <c r="A217" s="1">
        <v>22</v>
      </c>
      <c r="C217" s="393">
        <v>42198</v>
      </c>
      <c r="D217" s="34"/>
      <c r="E217" s="11"/>
      <c r="F217" s="34"/>
      <c r="G217" s="34"/>
      <c r="H217" s="34"/>
      <c r="I217" s="34"/>
      <c r="J217" s="34"/>
      <c r="K217" s="34"/>
      <c r="L217" s="34"/>
      <c r="M217" s="365">
        <v>8.1</v>
      </c>
      <c r="N217" s="365">
        <v>0.98999529980527756</v>
      </c>
      <c r="O217" s="34"/>
      <c r="P217" s="34"/>
      <c r="Q217" s="34"/>
      <c r="R217" s="34"/>
      <c r="S217" s="34"/>
      <c r="T217" s="34"/>
      <c r="U217" s="34"/>
      <c r="V217" s="34"/>
      <c r="W217" s="34"/>
    </row>
    <row r="218" spans="1:23" x14ac:dyDescent="0.3">
      <c r="A218" s="1">
        <v>34</v>
      </c>
      <c r="C218" s="393">
        <v>42198</v>
      </c>
      <c r="D218" s="34"/>
      <c r="E218" s="11"/>
      <c r="F218" s="34"/>
      <c r="G218" s="34"/>
      <c r="H218" s="34"/>
      <c r="I218" s="34"/>
      <c r="J218" s="34"/>
      <c r="K218" s="34"/>
      <c r="L218" s="34"/>
      <c r="M218" s="365">
        <v>9.1</v>
      </c>
      <c r="N218" s="365">
        <v>0.99398824073462388</v>
      </c>
      <c r="O218" s="34"/>
      <c r="P218" s="34"/>
      <c r="Q218" s="34"/>
      <c r="R218" s="34"/>
      <c r="S218" s="34"/>
      <c r="T218" s="34"/>
      <c r="U218" s="34"/>
      <c r="V218" s="34"/>
      <c r="W218" s="34"/>
    </row>
    <row r="219" spans="1:23" x14ac:dyDescent="0.3">
      <c r="A219" s="4">
        <v>1</v>
      </c>
      <c r="C219" s="393">
        <v>42201</v>
      </c>
      <c r="D219" s="34"/>
      <c r="E219" s="11"/>
      <c r="F219" s="34"/>
      <c r="G219" s="34"/>
      <c r="H219" s="34"/>
      <c r="I219" s="34"/>
      <c r="J219" s="34"/>
      <c r="K219" s="34"/>
      <c r="L219" s="34"/>
      <c r="M219" s="365">
        <v>5.0999999999999996</v>
      </c>
      <c r="N219" s="365">
        <v>0.92122935619993407</v>
      </c>
      <c r="O219" s="34"/>
      <c r="P219" s="34"/>
      <c r="Q219" s="34"/>
      <c r="R219" s="34"/>
      <c r="S219" s="34"/>
      <c r="T219" s="34"/>
      <c r="U219" s="34"/>
      <c r="V219" s="34"/>
      <c r="W219" s="34"/>
    </row>
    <row r="220" spans="1:23" x14ac:dyDescent="0.3">
      <c r="A220" s="4">
        <v>13</v>
      </c>
      <c r="C220" s="393">
        <v>42201</v>
      </c>
      <c r="D220" s="34"/>
      <c r="E220" s="11"/>
      <c r="F220" s="34"/>
      <c r="G220" s="34"/>
      <c r="H220" s="34"/>
      <c r="I220" s="34"/>
      <c r="J220" s="34"/>
      <c r="K220" s="34"/>
      <c r="L220" s="34"/>
      <c r="M220" s="365">
        <v>6</v>
      </c>
      <c r="N220" s="365">
        <v>0.9166945263978713</v>
      </c>
      <c r="O220" s="34"/>
      <c r="P220" s="34"/>
      <c r="Q220" s="34"/>
      <c r="R220" s="34"/>
      <c r="S220" s="34"/>
      <c r="T220" s="34"/>
      <c r="U220" s="34"/>
      <c r="V220" s="34"/>
      <c r="W220" s="34"/>
    </row>
    <row r="221" spans="1:23" x14ac:dyDescent="0.3">
      <c r="A221" s="4">
        <v>25</v>
      </c>
      <c r="C221" s="393">
        <v>42201</v>
      </c>
      <c r="D221" s="34"/>
      <c r="E221" s="34"/>
      <c r="F221" s="34"/>
      <c r="G221" s="34"/>
      <c r="H221" s="34"/>
      <c r="I221" s="34"/>
      <c r="J221" s="34"/>
      <c r="K221" s="34"/>
      <c r="L221" s="34"/>
      <c r="M221" s="365">
        <v>4.5999999999999996</v>
      </c>
      <c r="N221" s="365">
        <v>0.90192014631154394</v>
      </c>
      <c r="O221" s="34"/>
      <c r="P221" s="34"/>
      <c r="Q221" s="34"/>
      <c r="R221" s="34"/>
      <c r="S221" s="34"/>
      <c r="T221" s="34"/>
      <c r="U221" s="34"/>
      <c r="V221" s="34"/>
      <c r="W221" s="34"/>
    </row>
    <row r="222" spans="1:23" x14ac:dyDescent="0.3">
      <c r="A222" s="1">
        <v>4</v>
      </c>
      <c r="C222" s="393">
        <v>42201</v>
      </c>
      <c r="D222" s="34"/>
      <c r="E222" s="34"/>
      <c r="F222" s="34"/>
      <c r="G222" s="34"/>
      <c r="H222" s="34"/>
      <c r="I222" s="34"/>
      <c r="J222" s="34"/>
      <c r="K222" s="34"/>
      <c r="L222" s="34"/>
      <c r="M222" s="365">
        <v>6.3</v>
      </c>
      <c r="N222" s="365">
        <v>0.94796772439766719</v>
      </c>
      <c r="O222" s="34"/>
      <c r="P222" s="34"/>
      <c r="Q222" s="34"/>
      <c r="R222" s="34"/>
      <c r="S222" s="34"/>
      <c r="T222" s="34"/>
      <c r="U222" s="34"/>
      <c r="V222" s="34"/>
      <c r="W222" s="34"/>
    </row>
    <row r="223" spans="1:23" x14ac:dyDescent="0.3">
      <c r="A223" s="1">
        <v>16</v>
      </c>
      <c r="C223" s="393">
        <v>42201</v>
      </c>
      <c r="D223" s="34"/>
      <c r="E223" s="34"/>
      <c r="F223" s="34"/>
      <c r="G223" s="34"/>
      <c r="H223" s="34"/>
      <c r="I223" s="34"/>
      <c r="J223" s="34"/>
      <c r="K223" s="34"/>
      <c r="L223" s="34"/>
      <c r="M223" s="365">
        <v>9.9</v>
      </c>
      <c r="N223" s="365">
        <v>0.99437896178171248</v>
      </c>
      <c r="O223" s="34"/>
      <c r="P223" s="34"/>
      <c r="Q223" s="34"/>
      <c r="R223" s="34"/>
      <c r="S223" s="34"/>
      <c r="T223" s="34"/>
      <c r="U223" s="34"/>
      <c r="V223" s="34"/>
      <c r="W223" s="34"/>
    </row>
    <row r="224" spans="1:23" x14ac:dyDescent="0.3">
      <c r="A224" s="1">
        <v>28</v>
      </c>
      <c r="C224" s="393">
        <v>42201</v>
      </c>
      <c r="D224" s="34"/>
      <c r="E224" s="34"/>
      <c r="F224" s="34"/>
      <c r="G224" s="34"/>
      <c r="H224" s="34"/>
      <c r="I224" s="34"/>
      <c r="J224" s="34"/>
      <c r="K224" s="34"/>
      <c r="L224" s="34"/>
      <c r="M224" s="365">
        <v>7.35</v>
      </c>
      <c r="N224" s="365">
        <v>0.97942888218764412</v>
      </c>
      <c r="O224" s="34"/>
      <c r="P224" s="34"/>
      <c r="Q224" s="34"/>
      <c r="R224" s="34"/>
      <c r="S224" s="34"/>
      <c r="T224" s="34"/>
      <c r="U224" s="34"/>
      <c r="V224" s="34"/>
      <c r="W224" s="34"/>
    </row>
    <row r="225" spans="1:23" x14ac:dyDescent="0.3">
      <c r="A225" s="1">
        <v>7</v>
      </c>
      <c r="C225" s="393">
        <v>42201</v>
      </c>
      <c r="D225" s="34"/>
      <c r="E225" s="34"/>
      <c r="F225" s="34"/>
      <c r="G225" s="34"/>
      <c r="H225" s="34"/>
      <c r="I225" s="34"/>
      <c r="J225" s="34"/>
      <c r="K225" s="34"/>
      <c r="L225" s="34"/>
      <c r="M225" s="365">
        <v>6.25</v>
      </c>
      <c r="N225" s="365">
        <v>0.93818113728261221</v>
      </c>
      <c r="O225" s="34"/>
      <c r="P225" s="34"/>
      <c r="Q225" s="34"/>
      <c r="R225" s="34"/>
      <c r="S225" s="34"/>
      <c r="T225" s="34"/>
      <c r="U225" s="34"/>
      <c r="V225" s="34"/>
      <c r="W225" s="34"/>
    </row>
    <row r="226" spans="1:23" x14ac:dyDescent="0.3">
      <c r="A226" s="1">
        <v>19</v>
      </c>
      <c r="C226" s="393">
        <v>42201</v>
      </c>
      <c r="D226" s="34"/>
      <c r="E226" s="34"/>
      <c r="F226" s="34"/>
      <c r="G226" s="34"/>
      <c r="H226" s="34"/>
      <c r="I226" s="34"/>
      <c r="J226" s="34"/>
      <c r="K226" s="34"/>
      <c r="L226" s="34"/>
      <c r="M226" s="365">
        <v>7.25</v>
      </c>
      <c r="N226" s="365">
        <v>0.97364440892372528</v>
      </c>
      <c r="O226" s="34"/>
      <c r="P226" s="34"/>
      <c r="Q226" s="34"/>
      <c r="R226" s="34"/>
      <c r="S226" s="34"/>
      <c r="T226" s="34"/>
      <c r="U226" s="34"/>
      <c r="V226" s="34"/>
      <c r="W226" s="34"/>
    </row>
    <row r="227" spans="1:23" x14ac:dyDescent="0.3">
      <c r="A227" s="1">
        <v>31</v>
      </c>
      <c r="C227" s="393">
        <v>42201</v>
      </c>
      <c r="D227" s="34"/>
      <c r="E227" s="11"/>
      <c r="F227" s="34"/>
      <c r="G227" s="34"/>
      <c r="H227" s="34"/>
      <c r="I227" s="34"/>
      <c r="J227" s="34"/>
      <c r="K227" s="34"/>
      <c r="L227" s="34"/>
      <c r="M227" s="365">
        <v>5.35</v>
      </c>
      <c r="N227" s="365">
        <v>0.9430738468933676</v>
      </c>
      <c r="O227" s="34"/>
      <c r="P227" s="34"/>
      <c r="Q227" s="34"/>
      <c r="R227" s="34"/>
      <c r="S227" s="34"/>
      <c r="T227" s="34"/>
      <c r="U227" s="34"/>
      <c r="V227" s="34"/>
      <c r="W227" s="34"/>
    </row>
    <row r="228" spans="1:23" x14ac:dyDescent="0.3">
      <c r="A228" s="1">
        <v>10</v>
      </c>
      <c r="C228" s="393">
        <v>42201</v>
      </c>
      <c r="D228" s="34"/>
      <c r="E228" s="11"/>
      <c r="F228" s="34"/>
      <c r="G228" s="34"/>
      <c r="H228" s="34"/>
      <c r="I228" s="34"/>
      <c r="J228" s="34"/>
      <c r="K228" s="34"/>
      <c r="L228" s="34"/>
      <c r="M228" s="365">
        <v>9.35</v>
      </c>
      <c r="N228" s="365">
        <v>0.9924956189041183</v>
      </c>
      <c r="O228" s="34"/>
      <c r="P228" s="34"/>
      <c r="Q228" s="34"/>
      <c r="R228" s="34"/>
      <c r="S228" s="34"/>
      <c r="T228" s="34"/>
      <c r="U228" s="34"/>
      <c r="V228" s="34"/>
      <c r="W228" s="34"/>
    </row>
    <row r="229" spans="1:23" x14ac:dyDescent="0.3">
      <c r="A229" s="1">
        <v>22</v>
      </c>
      <c r="C229" s="393">
        <v>42201</v>
      </c>
      <c r="D229" s="34"/>
      <c r="E229" s="11"/>
      <c r="F229" s="34"/>
      <c r="G229" s="34"/>
      <c r="H229" s="34"/>
      <c r="I229" s="34"/>
      <c r="J229" s="34"/>
      <c r="K229" s="34"/>
      <c r="L229" s="34"/>
      <c r="M229" s="365">
        <v>10.8</v>
      </c>
      <c r="N229" s="365">
        <v>0.99639429453310813</v>
      </c>
      <c r="O229" s="34"/>
      <c r="P229" s="34"/>
      <c r="Q229" s="34"/>
      <c r="R229" s="34"/>
      <c r="S229" s="34"/>
      <c r="T229" s="34"/>
      <c r="U229" s="34"/>
      <c r="V229" s="34"/>
      <c r="W229" s="34"/>
    </row>
    <row r="230" spans="1:23" x14ac:dyDescent="0.3">
      <c r="A230" s="1">
        <v>34</v>
      </c>
      <c r="C230" s="393">
        <v>42201</v>
      </c>
      <c r="D230" s="34"/>
      <c r="E230" s="11"/>
      <c r="F230" s="34"/>
      <c r="G230" s="34"/>
      <c r="H230" s="34"/>
      <c r="I230" s="34"/>
      <c r="J230" s="34"/>
      <c r="K230" s="34"/>
      <c r="L230" s="34"/>
      <c r="M230" s="365">
        <v>9.3000000000000007</v>
      </c>
      <c r="N230" s="365">
        <v>0.98960750619283777</v>
      </c>
      <c r="O230" s="34"/>
      <c r="P230" s="34"/>
      <c r="Q230" s="34"/>
      <c r="R230" s="34"/>
      <c r="S230" s="34"/>
      <c r="T230" s="34"/>
      <c r="U230" s="34"/>
      <c r="V230" s="34"/>
      <c r="W230" s="34"/>
    </row>
    <row r="231" spans="1:23" x14ac:dyDescent="0.3">
      <c r="A231" s="4">
        <v>1</v>
      </c>
      <c r="C231" s="393">
        <v>42205</v>
      </c>
      <c r="D231" s="34"/>
      <c r="E231" s="11"/>
      <c r="F231" s="34"/>
      <c r="G231" s="34"/>
      <c r="H231" s="34"/>
      <c r="I231" s="34"/>
      <c r="J231" s="34"/>
      <c r="K231" s="34"/>
      <c r="L231" s="34"/>
      <c r="M231" s="365">
        <v>5.6</v>
      </c>
      <c r="N231" s="365">
        <v>0.96708909866804593</v>
      </c>
      <c r="O231" s="34"/>
      <c r="P231" s="34"/>
      <c r="Q231" s="34"/>
      <c r="R231" s="34"/>
      <c r="S231" s="34"/>
      <c r="T231" s="34"/>
      <c r="U231" s="34"/>
      <c r="V231" s="34"/>
      <c r="W231" s="34"/>
    </row>
    <row r="232" spans="1:23" x14ac:dyDescent="0.3">
      <c r="A232" s="4">
        <v>13</v>
      </c>
      <c r="C232" s="393">
        <v>42205</v>
      </c>
      <c r="D232" s="34"/>
      <c r="E232" s="11"/>
      <c r="F232" s="34"/>
      <c r="G232" s="34"/>
      <c r="H232" s="34"/>
      <c r="I232" s="34"/>
      <c r="J232" s="34"/>
      <c r="K232" s="34"/>
      <c r="L232" s="34"/>
      <c r="M232" s="365">
        <v>7.9</v>
      </c>
      <c r="N232" s="365">
        <v>0.99106963002752979</v>
      </c>
      <c r="O232" s="34"/>
      <c r="P232" s="34"/>
      <c r="Q232" s="34"/>
      <c r="R232" s="34"/>
      <c r="S232" s="34"/>
      <c r="T232" s="34"/>
      <c r="U232" s="34"/>
      <c r="V232" s="34"/>
      <c r="W232" s="34"/>
    </row>
    <row r="233" spans="1:23" x14ac:dyDescent="0.3">
      <c r="A233" s="4">
        <v>25</v>
      </c>
      <c r="C233" s="393">
        <v>42205</v>
      </c>
      <c r="D233" s="34"/>
      <c r="E233" s="11"/>
      <c r="F233" s="34"/>
      <c r="G233" s="34"/>
      <c r="H233" s="34"/>
      <c r="I233" s="34"/>
      <c r="J233" s="34"/>
      <c r="K233" s="34"/>
      <c r="L233" s="34"/>
      <c r="M233" s="365">
        <v>5.4</v>
      </c>
      <c r="N233" s="365">
        <v>0.96190104674598531</v>
      </c>
      <c r="O233" s="34"/>
      <c r="P233" s="34"/>
      <c r="Q233" s="34"/>
      <c r="R233" s="34"/>
      <c r="S233" s="34"/>
      <c r="T233" s="34"/>
      <c r="U233" s="34"/>
      <c r="V233" s="34"/>
      <c r="W233" s="34"/>
    </row>
    <row r="234" spans="1:23" x14ac:dyDescent="0.3">
      <c r="A234" s="1">
        <v>4</v>
      </c>
      <c r="C234" s="393">
        <v>42205</v>
      </c>
      <c r="D234" s="34"/>
      <c r="E234" s="34"/>
      <c r="F234" s="34"/>
      <c r="G234" s="34"/>
      <c r="H234" s="34"/>
      <c r="I234" s="34"/>
      <c r="J234" s="34"/>
      <c r="K234" s="34"/>
      <c r="L234" s="34"/>
      <c r="M234" s="365">
        <v>9.3000000000000007</v>
      </c>
      <c r="N234" s="365">
        <v>0.99598809369742458</v>
      </c>
      <c r="O234" s="34"/>
      <c r="P234" s="34"/>
      <c r="Q234" s="34"/>
      <c r="R234" s="34"/>
      <c r="S234" s="34"/>
      <c r="T234" s="34"/>
      <c r="U234" s="34"/>
      <c r="V234" s="34"/>
      <c r="W234" s="34"/>
    </row>
    <row r="235" spans="1:23" x14ac:dyDescent="0.3">
      <c r="A235" s="1">
        <v>16</v>
      </c>
      <c r="C235" s="393">
        <v>42205</v>
      </c>
      <c r="D235" s="34"/>
      <c r="E235" s="34"/>
      <c r="F235" s="34"/>
      <c r="G235" s="34"/>
      <c r="H235" s="34"/>
      <c r="I235" s="34"/>
      <c r="J235" s="34"/>
      <c r="K235" s="34"/>
      <c r="L235" s="34"/>
      <c r="M235" s="365">
        <v>9.8000000000000007</v>
      </c>
      <c r="N235" s="365">
        <v>0.99700827498408651</v>
      </c>
      <c r="O235" s="34"/>
      <c r="P235" s="34"/>
      <c r="Q235" s="34"/>
      <c r="R235" s="34"/>
      <c r="S235" s="34"/>
      <c r="T235" s="34"/>
      <c r="U235" s="34"/>
      <c r="V235" s="34"/>
      <c r="W235" s="34"/>
    </row>
    <row r="236" spans="1:23" x14ac:dyDescent="0.3">
      <c r="A236" s="1">
        <v>28</v>
      </c>
      <c r="C236" s="393">
        <v>42205</v>
      </c>
      <c r="D236" s="34"/>
      <c r="E236" s="34"/>
      <c r="F236" s="34"/>
      <c r="G236" s="34"/>
      <c r="H236" s="34"/>
      <c r="I236" s="34"/>
      <c r="J236" s="34"/>
      <c r="K236" s="34"/>
      <c r="L236" s="34"/>
      <c r="M236" s="365">
        <v>5.6</v>
      </c>
      <c r="N236" s="365">
        <v>0.96691780821917817</v>
      </c>
      <c r="O236" s="34"/>
      <c r="P236" s="34"/>
      <c r="Q236" s="34"/>
      <c r="R236" s="34"/>
      <c r="S236" s="34"/>
      <c r="T236" s="34"/>
      <c r="U236" s="34"/>
      <c r="V236" s="34"/>
      <c r="W236" s="34"/>
    </row>
    <row r="237" spans="1:23" x14ac:dyDescent="0.3">
      <c r="A237" s="1">
        <v>7</v>
      </c>
      <c r="C237" s="393">
        <v>42205</v>
      </c>
      <c r="D237" s="34"/>
      <c r="E237" s="34"/>
      <c r="F237" s="34"/>
      <c r="G237" s="34"/>
      <c r="H237" s="34"/>
      <c r="I237" s="34"/>
      <c r="J237" s="34"/>
      <c r="K237" s="34"/>
      <c r="L237" s="34"/>
      <c r="M237" s="365">
        <v>6.8</v>
      </c>
      <c r="N237" s="365">
        <v>0.9828090200445434</v>
      </c>
      <c r="O237" s="34"/>
      <c r="P237" s="34"/>
      <c r="Q237" s="34"/>
      <c r="R237" s="34"/>
      <c r="S237" s="34"/>
      <c r="T237" s="34"/>
      <c r="U237" s="34"/>
      <c r="V237" s="34"/>
      <c r="W237" s="34"/>
    </row>
    <row r="238" spans="1:23" x14ac:dyDescent="0.3">
      <c r="A238" s="1">
        <v>19</v>
      </c>
      <c r="C238" s="393">
        <v>42205</v>
      </c>
      <c r="D238" s="34"/>
      <c r="E238" s="34"/>
      <c r="F238" s="34"/>
      <c r="G238" s="34"/>
      <c r="H238" s="34"/>
      <c r="I238" s="34"/>
      <c r="J238" s="34"/>
      <c r="K238" s="34"/>
      <c r="L238" s="34"/>
      <c r="M238" s="365">
        <v>7.6</v>
      </c>
      <c r="N238" s="365">
        <v>0.98971907537161941</v>
      </c>
      <c r="O238" s="34"/>
      <c r="P238" s="34"/>
      <c r="Q238" s="34"/>
      <c r="R238" s="34"/>
      <c r="S238" s="34"/>
      <c r="T238" s="34"/>
      <c r="U238" s="34"/>
      <c r="V238" s="34"/>
      <c r="W238" s="34"/>
    </row>
    <row r="239" spans="1:23" x14ac:dyDescent="0.3">
      <c r="A239" s="1">
        <v>31</v>
      </c>
      <c r="C239" s="393">
        <v>42205</v>
      </c>
      <c r="D239" s="34"/>
      <c r="E239" s="34"/>
      <c r="F239" s="34"/>
      <c r="G239" s="34"/>
      <c r="H239" s="34"/>
      <c r="I239" s="34"/>
      <c r="J239" s="34"/>
      <c r="K239" s="34"/>
      <c r="L239" s="34"/>
      <c r="M239" s="365">
        <v>7.9</v>
      </c>
      <c r="N239" s="365">
        <v>0.99084668192219683</v>
      </c>
      <c r="O239" s="34"/>
      <c r="P239" s="34"/>
      <c r="Q239" s="34"/>
      <c r="R239" s="34"/>
      <c r="S239" s="34"/>
      <c r="T239" s="34"/>
      <c r="U239" s="34"/>
      <c r="V239" s="34"/>
      <c r="W239" s="34"/>
    </row>
    <row r="240" spans="1:23" x14ac:dyDescent="0.3">
      <c r="A240" s="1">
        <v>10</v>
      </c>
      <c r="C240" s="393">
        <v>42205</v>
      </c>
      <c r="D240" s="34"/>
      <c r="E240" s="11"/>
      <c r="F240" s="34"/>
      <c r="G240" s="34"/>
      <c r="H240" s="34"/>
      <c r="I240" s="34"/>
      <c r="J240" s="34"/>
      <c r="K240" s="34"/>
      <c r="L240" s="34"/>
      <c r="M240" s="365">
        <v>10.1</v>
      </c>
      <c r="N240" s="365">
        <v>0.99739107748499867</v>
      </c>
      <c r="O240" s="34"/>
      <c r="P240" s="34"/>
      <c r="Q240" s="34"/>
      <c r="R240" s="34"/>
      <c r="S240" s="34"/>
      <c r="T240" s="34"/>
      <c r="U240" s="34"/>
      <c r="V240" s="34"/>
      <c r="W240" s="34"/>
    </row>
    <row r="241" spans="1:23" x14ac:dyDescent="0.3">
      <c r="A241" s="1">
        <v>22</v>
      </c>
      <c r="C241" s="393">
        <v>42205</v>
      </c>
      <c r="D241" s="34"/>
      <c r="E241" s="11"/>
      <c r="F241" s="34"/>
      <c r="G241" s="34"/>
      <c r="H241" s="34"/>
      <c r="I241" s="34"/>
      <c r="J241" s="34"/>
      <c r="K241" s="34"/>
      <c r="L241" s="34"/>
      <c r="M241" s="365">
        <v>11.4</v>
      </c>
      <c r="N241" s="365">
        <v>0.99876712328767125</v>
      </c>
      <c r="O241" s="34"/>
      <c r="P241" s="34"/>
      <c r="Q241" s="34"/>
      <c r="R241" s="34"/>
      <c r="S241" s="34"/>
      <c r="T241" s="34"/>
      <c r="U241" s="34"/>
      <c r="V241" s="34"/>
      <c r="W241" s="34"/>
    </row>
    <row r="242" spans="1:23" x14ac:dyDescent="0.3">
      <c r="A242" s="1">
        <v>34</v>
      </c>
      <c r="C242" s="393">
        <v>42205</v>
      </c>
      <c r="D242" s="34"/>
      <c r="E242" s="11"/>
      <c r="F242" s="34"/>
      <c r="G242" s="34"/>
      <c r="H242" s="34"/>
      <c r="I242" s="34"/>
      <c r="J242" s="34"/>
      <c r="K242" s="34"/>
      <c r="L242" s="34"/>
      <c r="M242" s="365">
        <v>11.7</v>
      </c>
      <c r="N242" s="365">
        <v>0.99888765294771964</v>
      </c>
      <c r="O242" s="34"/>
      <c r="P242" s="34"/>
      <c r="Q242" s="34"/>
      <c r="R242" s="34"/>
      <c r="S242" s="34"/>
      <c r="T242" s="34"/>
      <c r="U242" s="34"/>
      <c r="V242" s="34"/>
      <c r="W242" s="34"/>
    </row>
    <row r="243" spans="1:23" x14ac:dyDescent="0.3">
      <c r="A243" s="4">
        <v>1</v>
      </c>
      <c r="C243" s="393">
        <v>42208</v>
      </c>
      <c r="D243" s="34"/>
      <c r="E243" s="11"/>
      <c r="F243" s="34"/>
      <c r="G243" s="34"/>
      <c r="H243" s="34"/>
      <c r="I243" s="34"/>
      <c r="J243" s="34"/>
      <c r="K243" s="34"/>
      <c r="L243" s="34"/>
      <c r="M243" s="365">
        <v>7.1</v>
      </c>
      <c r="N243" s="365">
        <v>0.98074745186862977</v>
      </c>
      <c r="O243" s="34"/>
      <c r="P243" s="34"/>
      <c r="Q243" s="34"/>
      <c r="R243" s="34"/>
      <c r="S243" s="34"/>
      <c r="T243" s="34"/>
      <c r="U243" s="34"/>
      <c r="V243" s="34"/>
      <c r="W243" s="34"/>
    </row>
    <row r="244" spans="1:23" x14ac:dyDescent="0.3">
      <c r="A244" s="4">
        <v>13</v>
      </c>
      <c r="C244" s="393">
        <v>42208</v>
      </c>
      <c r="D244" s="34"/>
      <c r="E244" s="11"/>
      <c r="F244" s="34"/>
      <c r="G244" s="34"/>
      <c r="H244" s="34"/>
      <c r="I244" s="34"/>
      <c r="J244" s="34"/>
      <c r="K244" s="34"/>
      <c r="L244" s="34"/>
      <c r="M244" s="365">
        <v>7.7</v>
      </c>
      <c r="N244" s="365">
        <v>0.98586358968162868</v>
      </c>
      <c r="O244" s="34"/>
      <c r="P244" s="34"/>
      <c r="Q244" s="34"/>
      <c r="R244" s="34"/>
      <c r="S244" s="34"/>
      <c r="T244" s="34"/>
      <c r="U244" s="34"/>
      <c r="V244" s="34"/>
      <c r="W244" s="34"/>
    </row>
    <row r="245" spans="1:23" x14ac:dyDescent="0.3">
      <c r="A245" s="4">
        <v>25</v>
      </c>
      <c r="C245" s="393">
        <v>42208</v>
      </c>
      <c r="D245" s="34"/>
      <c r="E245" s="11"/>
      <c r="F245" s="34"/>
      <c r="G245" s="34"/>
      <c r="H245" s="34"/>
      <c r="I245" s="34"/>
      <c r="J245" s="34"/>
      <c r="K245" s="34"/>
      <c r="L245" s="34"/>
      <c r="M245" s="365">
        <v>4.7</v>
      </c>
      <c r="N245" s="365">
        <v>0.9271203809753451</v>
      </c>
      <c r="O245" s="34"/>
      <c r="P245" s="34"/>
      <c r="Q245" s="34"/>
      <c r="R245" s="34"/>
      <c r="S245" s="34"/>
      <c r="T245" s="34"/>
      <c r="U245" s="34"/>
      <c r="V245" s="34"/>
      <c r="W245" s="34"/>
    </row>
    <row r="246" spans="1:23" x14ac:dyDescent="0.3">
      <c r="A246" s="1">
        <v>4</v>
      </c>
      <c r="C246" s="393">
        <v>42208</v>
      </c>
      <c r="D246" s="34"/>
      <c r="E246" s="11"/>
      <c r="F246" s="34"/>
      <c r="G246" s="34"/>
      <c r="H246" s="34"/>
      <c r="I246" s="34"/>
      <c r="J246" s="34"/>
      <c r="K246" s="34"/>
      <c r="L246" s="34"/>
      <c r="M246" s="365">
        <v>4.3</v>
      </c>
      <c r="N246" s="365">
        <v>0.910067358456217</v>
      </c>
      <c r="O246" s="34"/>
      <c r="P246" s="34"/>
      <c r="Q246" s="34"/>
      <c r="R246" s="34"/>
      <c r="S246" s="34"/>
      <c r="T246" s="34"/>
      <c r="U246" s="34"/>
      <c r="V246" s="34"/>
      <c r="W246" s="34"/>
    </row>
    <row r="247" spans="1:23" x14ac:dyDescent="0.3">
      <c r="A247" s="1">
        <v>16</v>
      </c>
      <c r="C247" s="393">
        <v>42208</v>
      </c>
      <c r="D247" s="34"/>
      <c r="E247" s="34"/>
      <c r="F247" s="34"/>
      <c r="G247" s="34"/>
      <c r="H247" s="34"/>
      <c r="I247" s="34"/>
      <c r="J247" s="34"/>
      <c r="K247" s="34"/>
      <c r="L247" s="34"/>
      <c r="M247" s="365">
        <v>7.5</v>
      </c>
      <c r="N247" s="365">
        <v>0.98395975140574143</v>
      </c>
      <c r="O247" s="34"/>
      <c r="P247" s="34"/>
      <c r="Q247" s="34"/>
      <c r="R247" s="34"/>
      <c r="S247" s="34"/>
      <c r="T247" s="34"/>
      <c r="U247" s="34"/>
      <c r="V247" s="34"/>
      <c r="W247" s="34"/>
    </row>
    <row r="248" spans="1:23" x14ac:dyDescent="0.3">
      <c r="A248" s="1">
        <v>28</v>
      </c>
      <c r="C248" s="393">
        <v>42208</v>
      </c>
      <c r="D248" s="34"/>
      <c r="E248" s="34"/>
      <c r="F248" s="34"/>
      <c r="G248" s="34"/>
      <c r="H248" s="34"/>
      <c r="I248" s="34"/>
      <c r="J248" s="34"/>
      <c r="K248" s="34"/>
      <c r="L248" s="34"/>
      <c r="M248" s="365">
        <v>4.3</v>
      </c>
      <c r="N248" s="365">
        <v>0.91014995662411702</v>
      </c>
      <c r="O248" s="34"/>
      <c r="P248" s="34"/>
      <c r="Q248" s="34"/>
      <c r="R248" s="34"/>
      <c r="S248" s="34"/>
      <c r="T248" s="34"/>
      <c r="U248" s="34"/>
      <c r="V248" s="34"/>
      <c r="W248" s="34"/>
    </row>
    <row r="249" spans="1:23" x14ac:dyDescent="0.3">
      <c r="A249" s="1">
        <v>7</v>
      </c>
      <c r="C249" s="393">
        <v>42208</v>
      </c>
      <c r="D249" s="34"/>
      <c r="E249" s="34"/>
      <c r="F249" s="34"/>
      <c r="G249" s="34"/>
      <c r="H249" s="34"/>
      <c r="I249" s="34"/>
      <c r="J249" s="34"/>
      <c r="K249" s="34"/>
      <c r="L249" s="34"/>
      <c r="M249" s="365">
        <v>8.1</v>
      </c>
      <c r="N249" s="365">
        <v>0.98821965806802392</v>
      </c>
      <c r="O249" s="34"/>
      <c r="P249" s="34"/>
      <c r="Q249" s="34"/>
      <c r="R249" s="34"/>
      <c r="S249" s="34"/>
      <c r="T249" s="34"/>
      <c r="U249" s="34"/>
      <c r="V249" s="34"/>
      <c r="W249" s="34"/>
    </row>
    <row r="250" spans="1:23" x14ac:dyDescent="0.3">
      <c r="A250" s="1">
        <v>19</v>
      </c>
      <c r="C250" s="393">
        <v>42208</v>
      </c>
      <c r="D250" s="34"/>
      <c r="E250" s="34"/>
      <c r="F250" s="34"/>
      <c r="G250" s="34"/>
      <c r="H250" s="34"/>
      <c r="I250" s="34"/>
      <c r="J250" s="34"/>
      <c r="K250" s="34"/>
      <c r="L250" s="34"/>
      <c r="M250" s="365">
        <v>8.1</v>
      </c>
      <c r="N250" s="365">
        <v>0.98797150531355837</v>
      </c>
      <c r="O250" s="34"/>
      <c r="P250" s="34"/>
      <c r="Q250" s="34"/>
      <c r="R250" s="34"/>
      <c r="S250" s="34"/>
      <c r="T250" s="34"/>
      <c r="U250" s="34"/>
      <c r="V250" s="34"/>
      <c r="W250" s="34"/>
    </row>
    <row r="251" spans="1:23" x14ac:dyDescent="0.3">
      <c r="A251" s="1">
        <v>31</v>
      </c>
      <c r="C251" s="393">
        <v>42208</v>
      </c>
      <c r="D251" s="34"/>
      <c r="E251" s="34"/>
      <c r="F251" s="34"/>
      <c r="G251" s="34"/>
      <c r="H251" s="34"/>
      <c r="I251" s="34"/>
      <c r="J251" s="34"/>
      <c r="K251" s="34"/>
      <c r="L251" s="34"/>
      <c r="M251" s="365">
        <v>6.8</v>
      </c>
      <c r="N251" s="365">
        <v>0.97616166505324298</v>
      </c>
      <c r="O251" s="34"/>
      <c r="P251" s="34"/>
      <c r="Q251" s="34"/>
      <c r="R251" s="34"/>
      <c r="S251" s="34"/>
      <c r="T251" s="34"/>
      <c r="U251" s="34"/>
      <c r="V251" s="34"/>
      <c r="W251" s="34"/>
    </row>
    <row r="252" spans="1:23" x14ac:dyDescent="0.3">
      <c r="A252" s="1">
        <v>10</v>
      </c>
      <c r="C252" s="393">
        <v>42208</v>
      </c>
      <c r="D252" s="34"/>
      <c r="E252" s="34"/>
      <c r="F252" s="34"/>
      <c r="G252" s="34"/>
      <c r="H252" s="34"/>
      <c r="I252" s="34"/>
      <c r="J252" s="34"/>
      <c r="K252" s="34"/>
      <c r="L252" s="34"/>
      <c r="M252" s="365">
        <v>7.1</v>
      </c>
      <c r="N252" s="365">
        <v>0.97963747645951038</v>
      </c>
      <c r="O252" s="34"/>
      <c r="P252" s="34"/>
      <c r="Q252" s="34"/>
      <c r="R252" s="34"/>
      <c r="S252" s="34"/>
      <c r="T252" s="34"/>
      <c r="U252" s="34"/>
      <c r="V252" s="34"/>
      <c r="W252" s="34"/>
    </row>
    <row r="253" spans="1:23" x14ac:dyDescent="0.3">
      <c r="A253" s="1">
        <v>22</v>
      </c>
      <c r="C253" s="393">
        <v>42208</v>
      </c>
      <c r="D253" s="34"/>
      <c r="E253" s="34"/>
      <c r="F253" s="34"/>
      <c r="G253" s="34"/>
      <c r="H253" s="34"/>
      <c r="I253" s="34"/>
      <c r="J253" s="34"/>
      <c r="K253" s="34"/>
      <c r="L253" s="34"/>
      <c r="M253" s="365">
        <v>10.5</v>
      </c>
      <c r="N253" s="365">
        <v>0.99670917317976149</v>
      </c>
      <c r="O253" s="34"/>
      <c r="P253" s="34"/>
      <c r="Q253" s="34"/>
      <c r="R253" s="34"/>
      <c r="S253" s="34"/>
      <c r="T253" s="34"/>
      <c r="U253" s="34"/>
      <c r="V253" s="34"/>
      <c r="W253" s="34"/>
    </row>
    <row r="254" spans="1:23" x14ac:dyDescent="0.3">
      <c r="A254" s="1">
        <v>34</v>
      </c>
      <c r="C254" s="393">
        <v>42208</v>
      </c>
      <c r="D254" s="34"/>
      <c r="E254" s="34"/>
      <c r="F254" s="34"/>
      <c r="G254" s="34"/>
      <c r="H254" s="34"/>
      <c r="I254" s="34"/>
      <c r="J254" s="34"/>
      <c r="K254" s="34"/>
      <c r="L254" s="34"/>
      <c r="M254" s="365">
        <v>8.9</v>
      </c>
      <c r="N254" s="365">
        <v>0.99214463840399003</v>
      </c>
      <c r="O254" s="34"/>
      <c r="P254" s="34"/>
      <c r="Q254" s="34"/>
      <c r="R254" s="34"/>
      <c r="S254" s="34"/>
      <c r="T254" s="34"/>
      <c r="U254" s="34"/>
      <c r="V254" s="34"/>
      <c r="W254" s="34"/>
    </row>
    <row r="255" spans="1:23" x14ac:dyDescent="0.3">
      <c r="A255" s="4">
        <v>1</v>
      </c>
      <c r="C255" s="393">
        <v>42212</v>
      </c>
      <c r="D255" s="34"/>
      <c r="E255" s="34"/>
      <c r="F255" s="34"/>
      <c r="G255" s="34"/>
      <c r="H255" s="34"/>
      <c r="I255" s="34"/>
      <c r="J255" s="34"/>
      <c r="K255" s="34"/>
      <c r="L255" s="34"/>
      <c r="M255" s="365">
        <v>5.2</v>
      </c>
      <c r="N255" s="365">
        <v>0.9622880684519094</v>
      </c>
      <c r="O255" s="34"/>
      <c r="P255" s="34"/>
      <c r="Q255" s="34"/>
      <c r="R255" s="34"/>
      <c r="S255" s="34"/>
      <c r="T255" s="34"/>
      <c r="U255" s="34"/>
      <c r="V255" s="34"/>
      <c r="W255" s="34"/>
    </row>
    <row r="256" spans="1:23" x14ac:dyDescent="0.3">
      <c r="A256" s="4">
        <v>13</v>
      </c>
      <c r="C256" s="393">
        <v>42212</v>
      </c>
      <c r="D256" s="34"/>
      <c r="E256" s="11"/>
      <c r="F256" s="34"/>
      <c r="G256" s="34"/>
      <c r="H256" s="34"/>
      <c r="I256" s="34"/>
      <c r="J256" s="34"/>
      <c r="K256" s="34"/>
      <c r="L256" s="34"/>
      <c r="M256" s="365">
        <v>7.1</v>
      </c>
      <c r="N256" s="365">
        <v>0.98732514104644864</v>
      </c>
      <c r="O256" s="34"/>
      <c r="P256" s="34"/>
      <c r="Q256" s="34"/>
      <c r="R256" s="34"/>
      <c r="S256" s="34"/>
      <c r="T256" s="34"/>
      <c r="U256" s="34"/>
      <c r="V256" s="34"/>
      <c r="W256" s="34"/>
    </row>
    <row r="257" spans="1:23" x14ac:dyDescent="0.3">
      <c r="A257" s="4">
        <v>25</v>
      </c>
      <c r="C257" s="393">
        <v>42212</v>
      </c>
      <c r="D257" s="34"/>
      <c r="E257" s="11"/>
      <c r="F257" s="34"/>
      <c r="G257" s="34"/>
      <c r="H257" s="34"/>
      <c r="I257" s="34"/>
      <c r="J257" s="34"/>
      <c r="K257" s="34"/>
      <c r="L257" s="34"/>
      <c r="M257" s="365">
        <v>6</v>
      </c>
      <c r="N257" s="365">
        <v>0.97646138529369941</v>
      </c>
      <c r="O257" s="34"/>
      <c r="P257" s="34"/>
      <c r="Q257" s="34"/>
      <c r="R257" s="34"/>
      <c r="S257" s="34"/>
      <c r="T257" s="34"/>
      <c r="U257" s="34"/>
      <c r="V257" s="34"/>
      <c r="W257" s="34"/>
    </row>
    <row r="258" spans="1:23" x14ac:dyDescent="0.3">
      <c r="A258" s="1">
        <v>4</v>
      </c>
      <c r="C258" s="393">
        <v>42212</v>
      </c>
      <c r="D258" s="34"/>
      <c r="E258" s="11"/>
      <c r="F258" s="34"/>
      <c r="G258" s="34"/>
      <c r="H258" s="34"/>
      <c r="I258" s="34"/>
      <c r="J258" s="34"/>
      <c r="K258" s="34"/>
      <c r="L258" s="34"/>
      <c r="M258" s="365">
        <v>6.7</v>
      </c>
      <c r="N258" s="365">
        <v>0.98426966292134843</v>
      </c>
      <c r="O258" s="34"/>
      <c r="P258" s="34"/>
      <c r="Q258" s="34"/>
      <c r="R258" s="34"/>
      <c r="S258" s="34"/>
      <c r="T258" s="34"/>
      <c r="U258" s="34"/>
      <c r="V258" s="34"/>
      <c r="W258" s="34"/>
    </row>
    <row r="259" spans="1:23" x14ac:dyDescent="0.3">
      <c r="A259" s="1">
        <v>16</v>
      </c>
      <c r="C259" s="393">
        <v>42212</v>
      </c>
      <c r="D259" s="34"/>
      <c r="E259" s="11"/>
      <c r="F259" s="34"/>
      <c r="G259" s="34"/>
      <c r="H259" s="34"/>
      <c r="I259" s="34"/>
      <c r="J259" s="34"/>
      <c r="K259" s="34"/>
      <c r="L259" s="34"/>
      <c r="M259" s="365">
        <v>8.1</v>
      </c>
      <c r="N259" s="365">
        <v>0.99295165901988169</v>
      </c>
      <c r="O259" s="34"/>
      <c r="P259" s="34"/>
      <c r="Q259" s="34"/>
      <c r="R259" s="34"/>
      <c r="S259" s="34"/>
      <c r="T259" s="34"/>
      <c r="U259" s="34"/>
      <c r="V259" s="34"/>
      <c r="W259" s="34"/>
    </row>
    <row r="260" spans="1:23" x14ac:dyDescent="0.3">
      <c r="A260" s="1">
        <v>28</v>
      </c>
      <c r="C260" s="393">
        <v>42212</v>
      </c>
      <c r="D260" s="34"/>
      <c r="E260" s="11"/>
      <c r="F260" s="34"/>
      <c r="G260" s="34"/>
      <c r="H260" s="34"/>
      <c r="I260" s="34"/>
      <c r="J260" s="34"/>
      <c r="K260" s="34"/>
      <c r="L260" s="34"/>
      <c r="M260" s="365">
        <v>8.1999999999999993</v>
      </c>
      <c r="N260" s="365">
        <v>0.99295727858614047</v>
      </c>
      <c r="O260" s="34"/>
      <c r="P260" s="34"/>
      <c r="Q260" s="34"/>
      <c r="R260" s="34"/>
      <c r="S260" s="34"/>
      <c r="T260" s="34"/>
      <c r="U260" s="34"/>
      <c r="V260" s="34"/>
      <c r="W260" s="34"/>
    </row>
    <row r="261" spans="1:23" x14ac:dyDescent="0.3">
      <c r="A261" s="1">
        <v>7</v>
      </c>
      <c r="C261" s="393">
        <v>42212</v>
      </c>
      <c r="D261" s="34"/>
      <c r="E261" s="11"/>
      <c r="F261" s="34"/>
      <c r="G261" s="34"/>
      <c r="H261" s="34"/>
      <c r="I261" s="34"/>
      <c r="J261" s="34"/>
      <c r="K261" s="34"/>
      <c r="L261" s="34"/>
      <c r="M261" s="365">
        <v>7.4</v>
      </c>
      <c r="N261" s="365">
        <v>0.98917830627909897</v>
      </c>
      <c r="O261" s="34"/>
      <c r="P261" s="34"/>
      <c r="Q261" s="34"/>
      <c r="R261" s="34"/>
      <c r="S261" s="34"/>
      <c r="T261" s="34"/>
      <c r="U261" s="34"/>
      <c r="V261" s="34"/>
      <c r="W261" s="34"/>
    </row>
    <row r="262" spans="1:23" x14ac:dyDescent="0.3">
      <c r="A262" s="1">
        <v>19</v>
      </c>
      <c r="C262" s="393">
        <v>42212</v>
      </c>
      <c r="D262" s="34"/>
      <c r="E262" s="34"/>
      <c r="F262" s="34"/>
      <c r="G262" s="34"/>
      <c r="H262" s="34"/>
      <c r="I262" s="34"/>
      <c r="J262" s="34"/>
      <c r="K262" s="34"/>
      <c r="L262" s="34"/>
      <c r="M262" s="365">
        <v>7.8</v>
      </c>
      <c r="N262" s="365">
        <v>0.99148879579759297</v>
      </c>
      <c r="O262" s="34"/>
      <c r="P262" s="34"/>
      <c r="Q262" s="34"/>
      <c r="R262" s="34"/>
      <c r="S262" s="34"/>
      <c r="T262" s="34"/>
      <c r="U262" s="34"/>
      <c r="V262" s="34"/>
      <c r="W262" s="34"/>
    </row>
    <row r="263" spans="1:23" x14ac:dyDescent="0.3">
      <c r="A263" s="1">
        <v>31</v>
      </c>
      <c r="C263" s="393">
        <v>42212</v>
      </c>
      <c r="D263" s="34"/>
      <c r="E263" s="34"/>
      <c r="F263" s="34"/>
      <c r="G263" s="34"/>
      <c r="H263" s="34"/>
      <c r="I263" s="34"/>
      <c r="J263" s="34"/>
      <c r="K263" s="34"/>
      <c r="L263" s="34"/>
      <c r="M263" s="365">
        <v>7.3</v>
      </c>
      <c r="N263" s="365">
        <v>0.98870773753842034</v>
      </c>
      <c r="O263" s="34"/>
      <c r="P263" s="34"/>
      <c r="Q263" s="34"/>
      <c r="R263" s="34"/>
      <c r="S263" s="34"/>
      <c r="T263" s="34"/>
      <c r="U263" s="34"/>
      <c r="V263" s="34"/>
      <c r="W263" s="34"/>
    </row>
    <row r="264" spans="1:23" x14ac:dyDescent="0.3">
      <c r="A264" s="1">
        <v>10</v>
      </c>
      <c r="C264" s="393">
        <v>42212</v>
      </c>
      <c r="D264" s="34"/>
      <c r="E264" s="34"/>
      <c r="F264" s="34"/>
      <c r="G264" s="34"/>
      <c r="H264" s="34"/>
      <c r="I264" s="34"/>
      <c r="J264" s="34"/>
      <c r="K264" s="34"/>
      <c r="L264" s="34"/>
      <c r="M264" s="365">
        <v>8.1</v>
      </c>
      <c r="N264" s="365">
        <v>0.99273590333716921</v>
      </c>
      <c r="O264" s="34"/>
      <c r="P264" s="34"/>
      <c r="Q264" s="34"/>
      <c r="R264" s="34"/>
      <c r="S264" s="34"/>
      <c r="T264" s="34"/>
      <c r="U264" s="34"/>
      <c r="V264" s="34"/>
      <c r="W264" s="34"/>
    </row>
    <row r="265" spans="1:23" x14ac:dyDescent="0.3">
      <c r="A265" s="1">
        <v>22</v>
      </c>
      <c r="C265" s="393">
        <v>42212</v>
      </c>
      <c r="D265" s="34"/>
      <c r="E265" s="34"/>
      <c r="F265" s="34"/>
      <c r="G265" s="34"/>
      <c r="H265" s="34"/>
      <c r="I265" s="34"/>
      <c r="J265" s="34"/>
      <c r="K265" s="34"/>
      <c r="L265" s="34"/>
      <c r="M265" s="365">
        <v>8.8000000000000007</v>
      </c>
      <c r="N265" s="365">
        <v>0.99434229137199437</v>
      </c>
      <c r="O265" s="34"/>
      <c r="P265" s="34"/>
      <c r="Q265" s="34"/>
      <c r="R265" s="34"/>
      <c r="S265" s="34"/>
      <c r="T265" s="34"/>
      <c r="U265" s="34"/>
      <c r="V265" s="34"/>
      <c r="W265" s="34"/>
    </row>
    <row r="266" spans="1:23" x14ac:dyDescent="0.3">
      <c r="A266" s="1">
        <v>34</v>
      </c>
      <c r="C266" s="393">
        <v>42212</v>
      </c>
      <c r="D266" s="34"/>
      <c r="E266" s="34"/>
      <c r="F266" s="34"/>
      <c r="G266" s="34"/>
      <c r="H266" s="34"/>
      <c r="I266" s="34"/>
      <c r="J266" s="34"/>
      <c r="K266" s="34"/>
      <c r="L266" s="34"/>
      <c r="M266" s="365">
        <v>6.1</v>
      </c>
      <c r="N266" s="365">
        <v>0.97780099242622098</v>
      </c>
      <c r="O266" s="34"/>
      <c r="P266" s="34"/>
      <c r="Q266" s="34"/>
      <c r="R266" s="34"/>
      <c r="S266" s="34"/>
      <c r="T266" s="34"/>
      <c r="U266" s="34"/>
      <c r="V266" s="34"/>
      <c r="W266" s="34"/>
    </row>
    <row r="267" spans="1:23" x14ac:dyDescent="0.3">
      <c r="A267" s="4">
        <v>1</v>
      </c>
      <c r="C267" s="393">
        <v>42215</v>
      </c>
      <c r="D267" s="34"/>
      <c r="E267" s="34"/>
      <c r="F267" s="34"/>
      <c r="G267" s="34"/>
      <c r="H267" s="34"/>
      <c r="I267" s="34"/>
      <c r="J267" s="34"/>
      <c r="K267" s="34"/>
      <c r="L267" s="34"/>
      <c r="M267" s="365">
        <v>5.3</v>
      </c>
      <c r="N267" s="365">
        <v>0.96080627099664051</v>
      </c>
      <c r="O267" s="34"/>
      <c r="P267" s="34"/>
      <c r="Q267" s="34"/>
      <c r="R267" s="34"/>
      <c r="S267" s="34"/>
      <c r="T267" s="34"/>
      <c r="U267" s="34"/>
      <c r="V267" s="34"/>
      <c r="W267" s="34"/>
    </row>
    <row r="268" spans="1:23" x14ac:dyDescent="0.3">
      <c r="A268" s="4">
        <v>13</v>
      </c>
      <c r="C268" s="393">
        <v>42215</v>
      </c>
      <c r="D268" s="34"/>
      <c r="E268" s="34"/>
      <c r="F268" s="34"/>
      <c r="G268" s="34"/>
      <c r="H268" s="34"/>
      <c r="I268" s="34"/>
      <c r="J268" s="34"/>
      <c r="K268" s="34"/>
      <c r="L268" s="34"/>
      <c r="M268" s="365">
        <v>5.8</v>
      </c>
      <c r="N268" s="365">
        <v>0.9704923248230336</v>
      </c>
      <c r="O268" s="34"/>
      <c r="P268" s="34"/>
      <c r="Q268" s="34"/>
      <c r="R268" s="34"/>
      <c r="S268" s="34"/>
      <c r="T268" s="34"/>
      <c r="U268" s="34"/>
      <c r="V268" s="34"/>
      <c r="W268" s="34"/>
    </row>
    <row r="269" spans="1:23" x14ac:dyDescent="0.3">
      <c r="A269" s="4">
        <v>25</v>
      </c>
      <c r="C269" s="393">
        <v>42215</v>
      </c>
      <c r="D269" s="34"/>
      <c r="E269" s="34"/>
      <c r="F269" s="34"/>
      <c r="G269" s="34"/>
      <c r="H269" s="34"/>
      <c r="I269" s="34"/>
      <c r="J269" s="34"/>
      <c r="K269" s="34"/>
      <c r="L269" s="34"/>
      <c r="M269" s="365">
        <v>4.9000000000000004</v>
      </c>
      <c r="N269" s="365">
        <v>0.94873355138054305</v>
      </c>
      <c r="O269" s="34"/>
      <c r="P269" s="34"/>
      <c r="Q269" s="34"/>
      <c r="R269" s="34"/>
      <c r="S269" s="34"/>
      <c r="T269" s="34"/>
      <c r="U269" s="34"/>
      <c r="V269" s="34"/>
      <c r="W269" s="34"/>
    </row>
    <row r="270" spans="1:23" x14ac:dyDescent="0.3">
      <c r="A270" s="1">
        <v>4</v>
      </c>
      <c r="C270" s="393">
        <v>42215</v>
      </c>
      <c r="D270" s="34"/>
      <c r="E270" s="34"/>
      <c r="F270" s="34"/>
      <c r="G270" s="34"/>
      <c r="H270" s="34"/>
      <c r="I270" s="34"/>
      <c r="J270" s="34"/>
      <c r="K270" s="34"/>
      <c r="L270" s="34"/>
      <c r="M270" s="365">
        <v>9.1</v>
      </c>
      <c r="N270" s="365">
        <v>0.99532710280373826</v>
      </c>
      <c r="O270" s="34"/>
      <c r="P270" s="34"/>
      <c r="Q270" s="34"/>
      <c r="R270" s="34"/>
      <c r="S270" s="34"/>
      <c r="T270" s="34"/>
      <c r="U270" s="34"/>
      <c r="V270" s="34"/>
      <c r="W270" s="34"/>
    </row>
    <row r="271" spans="1:23" x14ac:dyDescent="0.3">
      <c r="A271" s="1">
        <v>16</v>
      </c>
      <c r="C271" s="393">
        <v>42215</v>
      </c>
      <c r="D271" s="34"/>
      <c r="E271" s="34"/>
      <c r="F271" s="34"/>
      <c r="G271" s="34"/>
      <c r="H271" s="34"/>
      <c r="I271" s="34"/>
      <c r="J271" s="34"/>
      <c r="K271" s="34"/>
      <c r="L271" s="34"/>
      <c r="M271" s="365">
        <v>9.8000000000000007</v>
      </c>
      <c r="N271" s="365">
        <v>0.99701539428212382</v>
      </c>
      <c r="O271" s="34"/>
      <c r="P271" s="34"/>
      <c r="Q271" s="34"/>
      <c r="R271" s="34"/>
      <c r="S271" s="34"/>
      <c r="T271" s="34"/>
      <c r="U271" s="34"/>
      <c r="V271" s="34"/>
      <c r="W271" s="34"/>
    </row>
    <row r="272" spans="1:23" x14ac:dyDescent="0.3">
      <c r="A272" s="1">
        <v>28</v>
      </c>
      <c r="C272" s="393">
        <v>42215</v>
      </c>
      <c r="D272" s="34"/>
      <c r="E272" s="11"/>
      <c r="F272" s="34"/>
      <c r="G272" s="34"/>
      <c r="H272" s="34"/>
      <c r="I272" s="34"/>
      <c r="J272" s="34"/>
      <c r="K272" s="34"/>
      <c r="L272" s="34"/>
      <c r="M272" s="365">
        <v>8.6999999999999993</v>
      </c>
      <c r="N272" s="365">
        <v>0.99415905346712596</v>
      </c>
      <c r="O272" s="34"/>
      <c r="P272" s="34"/>
      <c r="Q272" s="34"/>
      <c r="R272" s="34"/>
      <c r="S272" s="34"/>
      <c r="T272" s="34"/>
      <c r="U272" s="34"/>
      <c r="V272" s="34"/>
      <c r="W272" s="34"/>
    </row>
    <row r="273" spans="1:23" x14ac:dyDescent="0.3">
      <c r="A273" s="1">
        <v>7</v>
      </c>
      <c r="C273" s="393">
        <v>42215</v>
      </c>
      <c r="D273" s="34"/>
      <c r="E273" s="11"/>
      <c r="F273" s="34"/>
      <c r="G273" s="34"/>
      <c r="H273" s="34"/>
      <c r="I273" s="34"/>
      <c r="J273" s="34"/>
      <c r="K273" s="34"/>
      <c r="L273" s="34"/>
      <c r="M273" s="365">
        <v>8.1999999999999993</v>
      </c>
      <c r="N273" s="365">
        <v>0.99257150791446813</v>
      </c>
      <c r="O273" s="34"/>
      <c r="P273" s="34"/>
      <c r="Q273" s="34"/>
      <c r="R273" s="34"/>
      <c r="S273" s="34"/>
      <c r="T273" s="34"/>
      <c r="U273" s="34"/>
      <c r="V273" s="34"/>
      <c r="W273" s="34"/>
    </row>
    <row r="274" spans="1:23" x14ac:dyDescent="0.3">
      <c r="A274" s="1">
        <v>19</v>
      </c>
      <c r="C274" s="393">
        <v>42215</v>
      </c>
      <c r="D274" s="34"/>
      <c r="E274" s="11"/>
      <c r="F274" s="34"/>
      <c r="G274" s="34"/>
      <c r="H274" s="34"/>
      <c r="I274" s="34"/>
      <c r="J274" s="34"/>
      <c r="K274" s="34"/>
      <c r="L274" s="34"/>
      <c r="M274" s="365">
        <v>6.4</v>
      </c>
      <c r="N274" s="365">
        <v>0.9789061900744036</v>
      </c>
      <c r="O274" s="34"/>
      <c r="P274" s="34"/>
      <c r="Q274" s="34"/>
      <c r="R274" s="34"/>
      <c r="S274" s="34"/>
      <c r="T274" s="34"/>
      <c r="U274" s="34"/>
      <c r="V274" s="34"/>
      <c r="W274" s="34"/>
    </row>
    <row r="275" spans="1:23" x14ac:dyDescent="0.3">
      <c r="A275" s="1">
        <v>31</v>
      </c>
      <c r="C275" s="393">
        <v>42215</v>
      </c>
      <c r="D275" s="34"/>
      <c r="E275" s="11"/>
      <c r="F275" s="34"/>
      <c r="G275" s="34"/>
      <c r="H275" s="34"/>
      <c r="I275" s="34"/>
      <c r="J275" s="34"/>
      <c r="K275" s="34"/>
      <c r="L275" s="34"/>
      <c r="M275" s="365">
        <v>7.6</v>
      </c>
      <c r="N275" s="365">
        <v>0.98947607510599633</v>
      </c>
      <c r="O275" s="34"/>
      <c r="P275" s="34"/>
      <c r="Q275" s="34"/>
      <c r="R275" s="34"/>
      <c r="S275" s="34"/>
      <c r="T275" s="34"/>
      <c r="U275" s="34"/>
      <c r="V275" s="34"/>
      <c r="W275" s="34"/>
    </row>
    <row r="276" spans="1:23" x14ac:dyDescent="0.3">
      <c r="A276" s="1">
        <v>10</v>
      </c>
      <c r="C276" s="393">
        <v>42215</v>
      </c>
      <c r="D276" s="34"/>
      <c r="E276" s="11"/>
      <c r="F276" s="34"/>
      <c r="G276" s="34"/>
      <c r="H276" s="34"/>
      <c r="I276" s="34"/>
      <c r="J276" s="34"/>
      <c r="K276" s="34"/>
      <c r="L276" s="34"/>
      <c r="M276" s="365">
        <v>7.1</v>
      </c>
      <c r="N276" s="365">
        <v>0.98595417451349643</v>
      </c>
      <c r="O276" s="34"/>
      <c r="P276" s="34"/>
      <c r="Q276" s="34"/>
      <c r="R276" s="34"/>
      <c r="S276" s="34"/>
      <c r="T276" s="34"/>
      <c r="U276" s="34"/>
      <c r="V276" s="34"/>
      <c r="W276" s="34"/>
    </row>
    <row r="277" spans="1:23" x14ac:dyDescent="0.3">
      <c r="A277" s="1">
        <v>22</v>
      </c>
      <c r="C277" s="393">
        <v>42215</v>
      </c>
      <c r="D277" s="34"/>
      <c r="E277" s="11"/>
      <c r="F277" s="34"/>
      <c r="G277" s="34"/>
      <c r="H277" s="34"/>
      <c r="I277" s="34"/>
      <c r="J277" s="34"/>
      <c r="K277" s="34"/>
      <c r="L277" s="34"/>
      <c r="M277" s="365">
        <v>9.6999999999999993</v>
      </c>
      <c r="N277" s="365">
        <v>0.99673253461957367</v>
      </c>
      <c r="O277" s="34"/>
      <c r="P277" s="34"/>
      <c r="Q277" s="34"/>
      <c r="R277" s="34"/>
      <c r="S277" s="34"/>
      <c r="T277" s="34"/>
      <c r="U277" s="34"/>
      <c r="V277" s="34"/>
      <c r="W277" s="34"/>
    </row>
    <row r="278" spans="1:23" x14ac:dyDescent="0.3">
      <c r="A278" s="1">
        <v>34</v>
      </c>
      <c r="C278" s="393">
        <v>42215</v>
      </c>
      <c r="D278" s="34"/>
      <c r="E278" s="11"/>
      <c r="F278" s="34"/>
      <c r="G278" s="34"/>
      <c r="H278" s="34"/>
      <c r="I278" s="34"/>
      <c r="J278" s="34"/>
      <c r="K278" s="34"/>
      <c r="L278" s="34"/>
      <c r="M278" s="365">
        <v>8.1</v>
      </c>
      <c r="N278" s="365">
        <v>0.99174050157681337</v>
      </c>
      <c r="O278" s="34"/>
      <c r="P278" s="34"/>
      <c r="Q278" s="34"/>
      <c r="R278" s="34"/>
      <c r="S278" s="34"/>
      <c r="T278" s="34"/>
      <c r="U278" s="34"/>
      <c r="V278" s="34"/>
      <c r="W278" s="34"/>
    </row>
    <row r="279" spans="1:23" x14ac:dyDescent="0.3">
      <c r="A279" s="4">
        <v>1</v>
      </c>
      <c r="C279" s="393">
        <v>42219</v>
      </c>
      <c r="D279" s="34"/>
      <c r="E279" s="34"/>
      <c r="F279" s="34"/>
      <c r="G279" s="34"/>
      <c r="H279" s="34"/>
      <c r="I279" s="34"/>
      <c r="J279" s="34"/>
      <c r="K279" s="34"/>
      <c r="L279" s="34"/>
      <c r="M279" s="365">
        <v>5.6</v>
      </c>
      <c r="N279" s="365">
        <v>0.96989779623123595</v>
      </c>
      <c r="O279" s="34"/>
      <c r="P279" s="34"/>
      <c r="Q279" s="34"/>
      <c r="R279" s="34"/>
      <c r="S279" s="34"/>
      <c r="T279" s="34"/>
      <c r="U279" s="34"/>
      <c r="V279" s="34"/>
      <c r="W279" s="34"/>
    </row>
    <row r="280" spans="1:23" x14ac:dyDescent="0.3">
      <c r="A280" s="4">
        <v>13</v>
      </c>
      <c r="C280" s="393">
        <v>42219</v>
      </c>
      <c r="D280" s="34"/>
      <c r="E280" s="34"/>
      <c r="F280" s="34"/>
      <c r="G280" s="34"/>
      <c r="H280" s="34"/>
      <c r="I280" s="34"/>
      <c r="J280" s="34"/>
      <c r="K280" s="34"/>
      <c r="L280" s="34"/>
      <c r="M280" s="365">
        <v>6.9</v>
      </c>
      <c r="N280" s="365">
        <v>0.98672308141231391</v>
      </c>
      <c r="O280" s="34"/>
      <c r="P280" s="34"/>
      <c r="Q280" s="34"/>
      <c r="R280" s="34"/>
      <c r="S280" s="34"/>
      <c r="T280" s="34"/>
      <c r="U280" s="34"/>
      <c r="V280" s="34"/>
      <c r="W280" s="34"/>
    </row>
    <row r="281" spans="1:23" x14ac:dyDescent="0.3">
      <c r="A281" s="4">
        <v>25</v>
      </c>
      <c r="C281" s="393">
        <v>42219</v>
      </c>
      <c r="D281" s="34"/>
      <c r="E281" s="34"/>
      <c r="F281" s="34"/>
      <c r="G281" s="34"/>
      <c r="H281" s="34"/>
      <c r="I281" s="34"/>
      <c r="J281" s="34"/>
      <c r="K281" s="34"/>
      <c r="L281" s="34"/>
      <c r="M281" s="365">
        <v>7.2</v>
      </c>
      <c r="N281" s="365">
        <v>0.98858012942519979</v>
      </c>
      <c r="O281" s="34"/>
      <c r="P281" s="34"/>
      <c r="Q281" s="34"/>
      <c r="R281" s="34"/>
      <c r="S281" s="34"/>
      <c r="T281" s="34"/>
      <c r="U281" s="34"/>
      <c r="V281" s="34"/>
      <c r="W281" s="34"/>
    </row>
    <row r="282" spans="1:23" x14ac:dyDescent="0.3">
      <c r="A282" s="1">
        <v>4</v>
      </c>
      <c r="C282" s="393">
        <v>42219</v>
      </c>
      <c r="D282" s="34"/>
      <c r="E282" s="34"/>
      <c r="F282" s="34"/>
      <c r="G282" s="34"/>
      <c r="H282" s="34"/>
      <c r="I282" s="34"/>
      <c r="J282" s="34"/>
      <c r="K282" s="34"/>
      <c r="L282" s="34"/>
      <c r="M282" s="365">
        <v>9.1999999999999993</v>
      </c>
      <c r="N282" s="365">
        <v>0.99644549763033174</v>
      </c>
      <c r="O282" s="34"/>
      <c r="P282" s="34"/>
      <c r="Q282" s="34"/>
      <c r="R282" s="34"/>
      <c r="S282" s="34"/>
      <c r="T282" s="34"/>
      <c r="U282" s="34"/>
      <c r="V282" s="34"/>
      <c r="W282" s="34"/>
    </row>
    <row r="283" spans="1:23" x14ac:dyDescent="0.3">
      <c r="A283" s="1">
        <v>16</v>
      </c>
      <c r="C283" s="393">
        <v>42219</v>
      </c>
      <c r="D283" s="34"/>
      <c r="E283" s="34"/>
      <c r="F283" s="34"/>
      <c r="G283" s="34"/>
      <c r="H283" s="34"/>
      <c r="I283" s="34"/>
      <c r="J283" s="34"/>
      <c r="K283" s="34"/>
      <c r="L283" s="34"/>
      <c r="M283" s="365">
        <v>6.6</v>
      </c>
      <c r="N283" s="365">
        <v>0.9840078328981724</v>
      </c>
      <c r="O283" s="34"/>
      <c r="P283" s="34"/>
      <c r="Q283" s="34"/>
      <c r="R283" s="34"/>
      <c r="S283" s="34"/>
      <c r="T283" s="34"/>
      <c r="U283" s="34"/>
      <c r="V283" s="34"/>
      <c r="W283" s="34"/>
    </row>
    <row r="284" spans="1:23" x14ac:dyDescent="0.3">
      <c r="A284" s="1">
        <v>28</v>
      </c>
      <c r="C284" s="393">
        <v>42219</v>
      </c>
      <c r="D284" s="34"/>
      <c r="E284" s="34"/>
      <c r="F284" s="34"/>
      <c r="G284" s="34"/>
      <c r="H284" s="34"/>
      <c r="I284" s="34"/>
      <c r="J284" s="34"/>
      <c r="K284" s="34"/>
      <c r="L284" s="34"/>
      <c r="M284" s="365">
        <v>3.9</v>
      </c>
      <c r="N284" s="365">
        <v>0.91695943787927181</v>
      </c>
      <c r="O284" s="34"/>
      <c r="P284" s="34"/>
      <c r="Q284" s="34"/>
      <c r="R284" s="34"/>
      <c r="S284" s="34"/>
      <c r="T284" s="34"/>
      <c r="U284" s="34"/>
      <c r="V284" s="34"/>
      <c r="W284" s="34"/>
    </row>
    <row r="285" spans="1:23" x14ac:dyDescent="0.3">
      <c r="A285" s="1">
        <v>7</v>
      </c>
      <c r="C285" s="393">
        <v>42219</v>
      </c>
      <c r="D285" s="34"/>
      <c r="E285" s="34"/>
      <c r="F285" s="34"/>
      <c r="G285" s="34"/>
      <c r="H285" s="34"/>
      <c r="I285" s="34"/>
      <c r="J285" s="34"/>
      <c r="K285" s="34"/>
      <c r="L285" s="34"/>
      <c r="M285" s="365">
        <v>7.7</v>
      </c>
      <c r="N285" s="365">
        <v>0.99163279942624916</v>
      </c>
      <c r="O285" s="34"/>
      <c r="P285" s="34"/>
      <c r="Q285" s="34"/>
      <c r="R285" s="34"/>
      <c r="S285" s="34"/>
      <c r="T285" s="34"/>
      <c r="U285" s="34"/>
      <c r="V285" s="34"/>
      <c r="W285" s="34"/>
    </row>
    <row r="286" spans="1:23" x14ac:dyDescent="0.3">
      <c r="A286" s="1">
        <v>19</v>
      </c>
      <c r="C286" s="393">
        <v>42219</v>
      </c>
      <c r="D286" s="34"/>
      <c r="E286" s="34"/>
      <c r="F286" s="34"/>
      <c r="G286" s="34"/>
      <c r="H286" s="34"/>
      <c r="I286" s="34"/>
      <c r="J286" s="34"/>
      <c r="K286" s="34"/>
      <c r="L286" s="34"/>
      <c r="M286" s="365">
        <v>5.3</v>
      </c>
      <c r="N286" s="365">
        <v>0.96466147297405835</v>
      </c>
      <c r="O286" s="34"/>
      <c r="P286" s="34"/>
      <c r="Q286" s="34"/>
      <c r="R286" s="34"/>
      <c r="S286" s="34"/>
      <c r="T286" s="34"/>
      <c r="U286" s="34"/>
      <c r="V286" s="34"/>
      <c r="W286" s="34"/>
    </row>
    <row r="287" spans="1:23" x14ac:dyDescent="0.3">
      <c r="A287" s="1">
        <v>31</v>
      </c>
      <c r="C287" s="393">
        <v>42219</v>
      </c>
      <c r="D287" s="34"/>
      <c r="E287" s="34"/>
      <c r="F287" s="34"/>
      <c r="G287" s="34"/>
      <c r="H287" s="34"/>
      <c r="I287" s="34"/>
      <c r="J287" s="34"/>
      <c r="K287" s="34"/>
      <c r="L287" s="34"/>
      <c r="M287" s="365">
        <v>6.2</v>
      </c>
      <c r="N287" s="365">
        <v>0.97909967845659163</v>
      </c>
      <c r="O287" s="34"/>
      <c r="P287" s="34"/>
      <c r="Q287" s="34"/>
      <c r="R287" s="34"/>
      <c r="S287" s="34"/>
      <c r="T287" s="34"/>
      <c r="U287" s="34"/>
      <c r="V287" s="34"/>
      <c r="W287" s="34"/>
    </row>
    <row r="288" spans="1:23" x14ac:dyDescent="0.3">
      <c r="A288" s="1">
        <v>10</v>
      </c>
      <c r="C288" s="393">
        <v>42219</v>
      </c>
      <c r="D288" s="34"/>
      <c r="E288" s="11"/>
      <c r="F288" s="34"/>
      <c r="G288" s="34"/>
      <c r="H288" s="34"/>
      <c r="I288" s="34"/>
      <c r="J288" s="34"/>
      <c r="K288" s="34"/>
      <c r="L288" s="34"/>
      <c r="M288" s="365">
        <v>9.4</v>
      </c>
      <c r="N288" s="365">
        <v>0.99675399953628563</v>
      </c>
      <c r="O288" s="34"/>
      <c r="P288" s="34"/>
      <c r="Q288" s="34"/>
      <c r="R288" s="34"/>
      <c r="S288" s="34"/>
      <c r="T288" s="34"/>
      <c r="U288" s="34"/>
      <c r="V288" s="34"/>
      <c r="W288" s="34"/>
    </row>
    <row r="289" spans="1:23" x14ac:dyDescent="0.3">
      <c r="A289" s="1">
        <v>22</v>
      </c>
      <c r="C289" s="393">
        <v>42219</v>
      </c>
      <c r="D289" s="34"/>
      <c r="E289" s="11"/>
      <c r="F289" s="34"/>
      <c r="G289" s="34"/>
      <c r="H289" s="34"/>
      <c r="I289" s="34"/>
      <c r="J289" s="34"/>
      <c r="K289" s="34"/>
      <c r="L289" s="34"/>
      <c r="M289" s="365">
        <v>7.8</v>
      </c>
      <c r="N289" s="365">
        <v>0.99205225055083424</v>
      </c>
      <c r="O289" s="34"/>
      <c r="P289" s="34"/>
      <c r="Q289" s="34"/>
      <c r="R289" s="34"/>
      <c r="S289" s="34"/>
      <c r="T289" s="34"/>
      <c r="U289" s="34"/>
      <c r="V289" s="34"/>
      <c r="W289" s="34"/>
    </row>
    <row r="290" spans="1:23" x14ac:dyDescent="0.3">
      <c r="A290" s="1">
        <v>34</v>
      </c>
      <c r="C290" s="393">
        <v>42219</v>
      </c>
      <c r="D290" s="34"/>
      <c r="E290" s="11"/>
      <c r="F290" s="34"/>
      <c r="G290" s="34"/>
      <c r="H290" s="34"/>
      <c r="I290" s="34"/>
      <c r="J290" s="34"/>
      <c r="K290" s="34"/>
      <c r="L290" s="34"/>
      <c r="M290" s="365">
        <v>8.1999999999999993</v>
      </c>
      <c r="N290" s="365">
        <v>0.99361770883826139</v>
      </c>
      <c r="O290" s="34"/>
      <c r="P290" s="34"/>
      <c r="Q290" s="34"/>
      <c r="R290" s="34"/>
      <c r="S290" s="34"/>
      <c r="T290" s="34"/>
      <c r="U290" s="34"/>
      <c r="V290" s="34"/>
      <c r="W290" s="34"/>
    </row>
    <row r="291" spans="1:23" x14ac:dyDescent="0.3">
      <c r="A291" s="4">
        <v>1</v>
      </c>
      <c r="C291" s="393">
        <v>42223</v>
      </c>
      <c r="D291" s="34"/>
      <c r="E291" s="11"/>
      <c r="F291" s="34"/>
      <c r="G291" s="34"/>
      <c r="H291" s="34"/>
      <c r="I291" s="34"/>
      <c r="J291" s="34"/>
      <c r="K291" s="34"/>
      <c r="L291" s="34"/>
      <c r="M291" s="365">
        <v>3</v>
      </c>
      <c r="N291" s="365">
        <v>0.82740736111978996</v>
      </c>
      <c r="O291" s="34"/>
      <c r="P291" s="34"/>
      <c r="Q291" s="34"/>
      <c r="R291" s="34"/>
      <c r="S291" s="34"/>
      <c r="T291" s="34"/>
      <c r="U291" s="34"/>
      <c r="V291" s="34"/>
      <c r="W291" s="34"/>
    </row>
    <row r="292" spans="1:23" x14ac:dyDescent="0.3">
      <c r="A292" s="4">
        <v>13</v>
      </c>
      <c r="C292" s="393">
        <v>42223</v>
      </c>
      <c r="D292" s="34"/>
      <c r="E292" s="11"/>
      <c r="F292" s="34"/>
      <c r="G292" s="34"/>
      <c r="H292" s="34"/>
      <c r="I292" s="34"/>
      <c r="J292" s="34"/>
      <c r="K292" s="34"/>
      <c r="L292" s="34"/>
      <c r="M292" s="365">
        <v>3.3</v>
      </c>
      <c r="N292" s="365">
        <v>0.8509777015437392</v>
      </c>
      <c r="O292" s="34"/>
      <c r="P292" s="34"/>
      <c r="Q292" s="34"/>
      <c r="R292" s="34"/>
      <c r="S292" s="34"/>
      <c r="T292" s="34"/>
      <c r="U292" s="34"/>
      <c r="V292" s="34"/>
      <c r="W292" s="34"/>
    </row>
    <row r="293" spans="1:23" x14ac:dyDescent="0.3">
      <c r="A293" s="4">
        <v>25</v>
      </c>
      <c r="C293" s="393">
        <v>42223</v>
      </c>
      <c r="D293" s="34"/>
      <c r="E293" s="11"/>
      <c r="F293" s="34"/>
      <c r="G293" s="34"/>
      <c r="H293" s="34"/>
      <c r="I293" s="34"/>
      <c r="J293" s="34"/>
      <c r="K293" s="34"/>
      <c r="L293" s="34"/>
      <c r="M293" s="365">
        <v>4</v>
      </c>
      <c r="N293" s="365">
        <v>0.90086694308330195</v>
      </c>
      <c r="O293" s="34"/>
      <c r="P293" s="34"/>
      <c r="Q293" s="34"/>
      <c r="R293" s="34"/>
      <c r="S293" s="34"/>
      <c r="T293" s="34"/>
      <c r="U293" s="34"/>
      <c r="V293" s="34"/>
      <c r="W293" s="34"/>
    </row>
    <row r="294" spans="1:23" x14ac:dyDescent="0.3">
      <c r="A294" s="1">
        <v>4</v>
      </c>
      <c r="C294" s="393">
        <v>42223</v>
      </c>
      <c r="D294" s="34"/>
      <c r="E294" s="34"/>
      <c r="F294" s="34"/>
      <c r="G294" s="34"/>
      <c r="H294" s="34"/>
      <c r="I294" s="34"/>
      <c r="J294" s="34"/>
      <c r="K294" s="34"/>
      <c r="L294" s="34"/>
      <c r="M294" s="365">
        <v>8.1</v>
      </c>
      <c r="N294" s="365">
        <v>0.98965370336558944</v>
      </c>
      <c r="O294" s="34"/>
      <c r="P294" s="34"/>
      <c r="Q294" s="34"/>
      <c r="R294" s="34"/>
      <c r="S294" s="34"/>
      <c r="T294" s="34"/>
      <c r="U294" s="34"/>
      <c r="V294" s="34"/>
      <c r="W294" s="34"/>
    </row>
    <row r="295" spans="1:23" x14ac:dyDescent="0.3">
      <c r="A295" s="1">
        <v>16</v>
      </c>
      <c r="C295" s="393">
        <v>42223</v>
      </c>
      <c r="D295" s="34"/>
      <c r="E295" s="34"/>
      <c r="F295" s="34"/>
      <c r="G295" s="34"/>
      <c r="H295" s="34"/>
      <c r="I295" s="34"/>
      <c r="J295" s="34"/>
      <c r="K295" s="34"/>
      <c r="L295" s="34"/>
      <c r="M295" s="365">
        <v>6.9</v>
      </c>
      <c r="N295" s="365">
        <v>0.97958395053777292</v>
      </c>
      <c r="O295" s="34"/>
      <c r="P295" s="34"/>
      <c r="Q295" s="34"/>
      <c r="R295" s="34"/>
      <c r="S295" s="34"/>
      <c r="T295" s="34"/>
      <c r="U295" s="34"/>
      <c r="V295" s="34"/>
      <c r="W295" s="34"/>
    </row>
    <row r="296" spans="1:23" x14ac:dyDescent="0.3">
      <c r="A296" s="1">
        <v>28</v>
      </c>
      <c r="C296" s="393">
        <v>42223</v>
      </c>
      <c r="D296" s="34"/>
      <c r="E296" s="34"/>
      <c r="F296" s="34"/>
      <c r="G296" s="34"/>
      <c r="H296" s="34"/>
      <c r="I296" s="34"/>
      <c r="J296" s="34"/>
      <c r="K296" s="34"/>
      <c r="L296" s="34"/>
      <c r="M296" s="365">
        <v>8.4</v>
      </c>
      <c r="N296" s="365">
        <v>0.99081414370202603</v>
      </c>
      <c r="O296" s="34"/>
      <c r="P296" s="34"/>
      <c r="Q296" s="34"/>
      <c r="R296" s="34"/>
      <c r="S296" s="34"/>
      <c r="T296" s="34"/>
      <c r="U296" s="34"/>
      <c r="V296" s="34"/>
      <c r="W296" s="34"/>
    </row>
    <row r="297" spans="1:23" x14ac:dyDescent="0.3">
      <c r="A297" s="1">
        <v>7</v>
      </c>
      <c r="C297" s="393">
        <v>42223</v>
      </c>
      <c r="D297" s="34"/>
      <c r="E297" s="34"/>
      <c r="F297" s="34"/>
      <c r="G297" s="34"/>
      <c r="H297" s="34"/>
      <c r="I297" s="34"/>
      <c r="J297" s="34"/>
      <c r="K297" s="34"/>
      <c r="L297" s="34"/>
      <c r="M297" s="365">
        <v>5.3</v>
      </c>
      <c r="N297" s="365">
        <v>0.95078454849076821</v>
      </c>
      <c r="O297" s="34"/>
      <c r="P297" s="34"/>
      <c r="Q297" s="34"/>
      <c r="R297" s="34"/>
      <c r="S297" s="34"/>
      <c r="T297" s="34"/>
      <c r="U297" s="34"/>
      <c r="V297" s="34"/>
      <c r="W297" s="34"/>
    </row>
    <row r="298" spans="1:23" x14ac:dyDescent="0.3">
      <c r="A298" s="1">
        <v>19</v>
      </c>
      <c r="C298" s="393">
        <v>42223</v>
      </c>
      <c r="D298" s="34"/>
      <c r="E298" s="34"/>
      <c r="F298" s="34"/>
      <c r="G298" s="34"/>
      <c r="H298" s="34"/>
      <c r="I298" s="34"/>
      <c r="J298" s="34"/>
      <c r="K298" s="34"/>
      <c r="L298" s="34"/>
      <c r="M298" s="365">
        <v>6.3</v>
      </c>
      <c r="N298" s="365">
        <v>0.9721834032075598</v>
      </c>
      <c r="O298" s="34"/>
      <c r="P298" s="34"/>
      <c r="Q298" s="34"/>
      <c r="R298" s="34"/>
      <c r="S298" s="34"/>
      <c r="T298" s="34"/>
      <c r="U298" s="34"/>
      <c r="V298" s="34"/>
      <c r="W298" s="34"/>
    </row>
    <row r="299" spans="1:23" x14ac:dyDescent="0.3">
      <c r="A299" s="1">
        <v>31</v>
      </c>
      <c r="C299" s="393">
        <v>42223</v>
      </c>
      <c r="D299" s="34"/>
      <c r="E299" s="34"/>
      <c r="F299" s="34"/>
      <c r="G299" s="34"/>
      <c r="H299" s="34"/>
      <c r="I299" s="34"/>
      <c r="J299" s="34"/>
      <c r="K299" s="34"/>
      <c r="L299" s="34"/>
      <c r="M299" s="365">
        <v>4.5999999999999996</v>
      </c>
      <c r="N299" s="365">
        <v>0.92599078938833757</v>
      </c>
      <c r="O299" s="34"/>
      <c r="P299" s="34"/>
      <c r="Q299" s="34"/>
      <c r="R299" s="34"/>
      <c r="S299" s="34"/>
      <c r="T299" s="34"/>
      <c r="U299" s="34"/>
      <c r="V299" s="34"/>
      <c r="W299" s="34"/>
    </row>
    <row r="300" spans="1:23" x14ac:dyDescent="0.3">
      <c r="A300" s="1">
        <v>10</v>
      </c>
      <c r="C300" s="393">
        <v>42223</v>
      </c>
      <c r="D300" s="34"/>
      <c r="E300" s="34"/>
      <c r="F300" s="34"/>
      <c r="G300" s="34"/>
      <c r="H300" s="34"/>
      <c r="I300" s="34"/>
      <c r="J300" s="34"/>
      <c r="K300" s="34"/>
      <c r="L300" s="34"/>
      <c r="M300" s="365">
        <v>9.5</v>
      </c>
      <c r="N300" s="365">
        <v>0.99498317139772652</v>
      </c>
      <c r="O300" s="34"/>
      <c r="P300" s="34"/>
      <c r="Q300" s="34"/>
      <c r="R300" s="34"/>
      <c r="S300" s="34"/>
      <c r="T300" s="34"/>
      <c r="U300" s="34"/>
      <c r="V300" s="34"/>
      <c r="W300" s="34"/>
    </row>
    <row r="301" spans="1:23" x14ac:dyDescent="0.3">
      <c r="A301" s="1">
        <v>22</v>
      </c>
      <c r="C301" s="393">
        <v>42223</v>
      </c>
      <c r="D301" s="34"/>
      <c r="E301" s="34"/>
      <c r="F301" s="34"/>
      <c r="G301" s="34"/>
      <c r="H301" s="34"/>
      <c r="I301" s="34"/>
      <c r="J301" s="34"/>
      <c r="K301" s="34"/>
      <c r="L301" s="34"/>
      <c r="M301" s="365">
        <v>10.1</v>
      </c>
      <c r="N301" s="365">
        <v>0.99641814804988049</v>
      </c>
      <c r="O301" s="34"/>
      <c r="P301" s="34"/>
      <c r="Q301" s="34"/>
      <c r="R301" s="34"/>
      <c r="S301" s="34"/>
      <c r="T301" s="34"/>
      <c r="U301" s="34"/>
      <c r="V301" s="34"/>
      <c r="W301" s="34"/>
    </row>
    <row r="302" spans="1:23" x14ac:dyDescent="0.3">
      <c r="A302" s="1">
        <v>34</v>
      </c>
      <c r="C302" s="393">
        <v>42223</v>
      </c>
      <c r="D302" s="34"/>
      <c r="E302" s="34"/>
      <c r="F302" s="34"/>
      <c r="G302" s="34"/>
      <c r="H302" s="34"/>
      <c r="I302" s="34"/>
      <c r="J302" s="34"/>
      <c r="K302" s="34"/>
      <c r="L302" s="34"/>
      <c r="M302" s="365">
        <v>9</v>
      </c>
      <c r="N302" s="365">
        <v>0.99337587359465207</v>
      </c>
      <c r="O302" s="34"/>
      <c r="P302" s="34"/>
      <c r="Q302" s="34"/>
      <c r="R302" s="34"/>
      <c r="S302" s="34"/>
      <c r="T302" s="34"/>
      <c r="U302" s="34"/>
      <c r="V302" s="34"/>
      <c r="W302" s="34"/>
    </row>
    <row r="303" spans="1:23" x14ac:dyDescent="0.3">
      <c r="A303" s="4">
        <v>1</v>
      </c>
      <c r="C303" s="393">
        <v>42226</v>
      </c>
      <c r="D303" s="34"/>
      <c r="E303" s="34"/>
      <c r="F303" s="34"/>
      <c r="G303" s="34"/>
      <c r="H303" s="34"/>
      <c r="I303" s="34"/>
      <c r="J303" s="34"/>
      <c r="K303" s="34"/>
      <c r="L303" s="34"/>
      <c r="M303" s="365">
        <v>3.4</v>
      </c>
      <c r="N303" s="365">
        <v>0.86102082580955819</v>
      </c>
      <c r="O303" s="34"/>
      <c r="P303" s="34"/>
      <c r="Q303" s="34"/>
      <c r="R303" s="34"/>
      <c r="S303" s="34"/>
      <c r="T303" s="34"/>
      <c r="U303" s="34"/>
      <c r="V303" s="34"/>
      <c r="W303" s="34"/>
    </row>
    <row r="304" spans="1:23" x14ac:dyDescent="0.3">
      <c r="A304" s="4">
        <v>13</v>
      </c>
      <c r="C304" s="393">
        <v>42226</v>
      </c>
      <c r="D304" s="34"/>
      <c r="E304" s="11"/>
      <c r="F304" s="34"/>
      <c r="G304" s="34"/>
      <c r="H304" s="34"/>
      <c r="I304" s="34"/>
      <c r="J304" s="34"/>
      <c r="K304" s="34"/>
      <c r="L304" s="34"/>
      <c r="M304" s="365">
        <v>2.2000000000000002</v>
      </c>
      <c r="N304" s="365">
        <v>0.72598837209302325</v>
      </c>
      <c r="O304" s="34"/>
      <c r="P304" s="34"/>
      <c r="Q304" s="34"/>
      <c r="R304" s="34"/>
      <c r="S304" s="34"/>
      <c r="T304" s="34"/>
      <c r="U304" s="34"/>
      <c r="V304" s="34"/>
      <c r="W304" s="34"/>
    </row>
    <row r="305" spans="1:23" x14ac:dyDescent="0.3">
      <c r="A305" s="4">
        <v>25</v>
      </c>
      <c r="C305" s="393">
        <v>42226</v>
      </c>
      <c r="D305" s="34"/>
      <c r="E305" s="11"/>
      <c r="F305" s="34"/>
      <c r="G305" s="34"/>
      <c r="H305" s="34"/>
      <c r="I305" s="34"/>
      <c r="J305" s="34"/>
      <c r="K305" s="34"/>
      <c r="L305" s="34"/>
      <c r="M305" s="365">
        <v>3.5</v>
      </c>
      <c r="N305" s="365">
        <v>0.86983407824649484</v>
      </c>
      <c r="O305" s="34"/>
      <c r="P305" s="34"/>
      <c r="Q305" s="34"/>
      <c r="R305" s="34"/>
      <c r="S305" s="34"/>
      <c r="T305" s="34"/>
      <c r="U305" s="34"/>
      <c r="V305" s="34"/>
      <c r="W305" s="34"/>
    </row>
    <row r="306" spans="1:23" x14ac:dyDescent="0.3">
      <c r="A306" s="1">
        <v>4</v>
      </c>
      <c r="C306" s="393">
        <v>42226</v>
      </c>
      <c r="D306" s="34"/>
      <c r="E306" s="11"/>
      <c r="F306" s="34"/>
      <c r="G306" s="34"/>
      <c r="H306" s="34"/>
      <c r="I306" s="34"/>
      <c r="J306" s="34"/>
      <c r="K306" s="34"/>
      <c r="L306" s="34"/>
      <c r="M306" s="365">
        <v>6.6</v>
      </c>
      <c r="N306" s="365">
        <v>0.97746000969461944</v>
      </c>
      <c r="O306" s="34"/>
      <c r="P306" s="34"/>
      <c r="Q306" s="34"/>
      <c r="R306" s="34"/>
      <c r="S306" s="34"/>
      <c r="T306" s="34"/>
      <c r="U306" s="34"/>
      <c r="V306" s="34"/>
      <c r="W306" s="34"/>
    </row>
    <row r="307" spans="1:23" x14ac:dyDescent="0.3">
      <c r="A307" s="1">
        <v>16</v>
      </c>
      <c r="C307" s="393">
        <v>42226</v>
      </c>
      <c r="D307" s="34"/>
      <c r="E307" s="11"/>
      <c r="F307" s="34"/>
      <c r="G307" s="34"/>
      <c r="H307" s="34"/>
      <c r="I307" s="34"/>
      <c r="J307" s="34"/>
      <c r="K307" s="34"/>
      <c r="L307" s="34"/>
      <c r="M307" s="365">
        <v>4.2</v>
      </c>
      <c r="N307" s="365">
        <v>0.9124786058814377</v>
      </c>
      <c r="O307" s="34"/>
      <c r="P307" s="34"/>
      <c r="Q307" s="34"/>
      <c r="R307" s="34"/>
      <c r="S307" s="34"/>
      <c r="T307" s="34"/>
      <c r="U307" s="34"/>
      <c r="V307" s="34"/>
      <c r="W307" s="34"/>
    </row>
    <row r="308" spans="1:23" x14ac:dyDescent="0.3">
      <c r="A308" s="1">
        <v>28</v>
      </c>
      <c r="C308" s="393">
        <v>42226</v>
      </c>
      <c r="D308" s="34"/>
      <c r="E308" s="11"/>
      <c r="F308" s="34"/>
      <c r="G308" s="34"/>
      <c r="H308" s="34"/>
      <c r="I308" s="34"/>
      <c r="J308" s="34"/>
      <c r="K308" s="34"/>
      <c r="L308" s="34"/>
      <c r="M308" s="365">
        <v>5.5</v>
      </c>
      <c r="N308" s="365">
        <v>0.95904119152897371</v>
      </c>
      <c r="O308" s="34"/>
      <c r="P308" s="34"/>
      <c r="Q308" s="34"/>
      <c r="R308" s="34"/>
      <c r="S308" s="34"/>
      <c r="T308" s="34"/>
      <c r="U308" s="34"/>
      <c r="V308" s="34"/>
      <c r="W308" s="34"/>
    </row>
    <row r="309" spans="1:23" x14ac:dyDescent="0.3">
      <c r="A309" s="1">
        <v>7</v>
      </c>
      <c r="C309" s="393">
        <v>42226</v>
      </c>
      <c r="D309" s="34"/>
      <c r="E309" s="11"/>
      <c r="F309" s="34"/>
      <c r="G309" s="34"/>
      <c r="H309" s="34"/>
      <c r="I309" s="34"/>
      <c r="J309" s="34"/>
      <c r="K309" s="34"/>
      <c r="L309" s="34"/>
      <c r="M309" s="365">
        <v>6.7</v>
      </c>
      <c r="N309" s="365">
        <v>0.97846409528426015</v>
      </c>
      <c r="O309" s="34"/>
      <c r="P309" s="34"/>
      <c r="Q309" s="34"/>
      <c r="R309" s="34"/>
      <c r="S309" s="34"/>
      <c r="T309" s="34"/>
      <c r="U309" s="34"/>
      <c r="V309" s="34"/>
      <c r="W309" s="34"/>
    </row>
    <row r="310" spans="1:23" x14ac:dyDescent="0.3">
      <c r="A310" s="1">
        <v>19</v>
      </c>
      <c r="C310" s="393">
        <v>42226</v>
      </c>
      <c r="D310" s="34"/>
      <c r="E310" s="11"/>
      <c r="F310" s="34"/>
      <c r="G310" s="34"/>
      <c r="H310" s="34"/>
      <c r="I310" s="34"/>
      <c r="J310" s="34"/>
      <c r="K310" s="34"/>
      <c r="L310" s="34"/>
      <c r="M310" s="365">
        <v>6.6</v>
      </c>
      <c r="N310" s="365">
        <v>0.97691171038049496</v>
      </c>
      <c r="O310" s="34"/>
      <c r="P310" s="34"/>
      <c r="Q310" s="34"/>
      <c r="R310" s="34"/>
      <c r="S310" s="34"/>
      <c r="T310" s="34"/>
      <c r="U310" s="34"/>
      <c r="V310" s="34"/>
      <c r="W310" s="34"/>
    </row>
    <row r="311" spans="1:23" x14ac:dyDescent="0.3">
      <c r="A311" s="1">
        <v>31</v>
      </c>
      <c r="C311" s="393">
        <v>42226</v>
      </c>
      <c r="D311" s="29"/>
      <c r="E311" s="29"/>
      <c r="F311" s="32"/>
      <c r="G311" s="29"/>
      <c r="H311" s="29"/>
      <c r="I311" s="29"/>
      <c r="J311" s="29"/>
      <c r="K311" s="29"/>
      <c r="L311" s="29"/>
      <c r="M311" s="365">
        <v>5.4</v>
      </c>
      <c r="N311" s="365">
        <v>0.95644891122278064</v>
      </c>
      <c r="O311" s="11"/>
      <c r="P311" s="11"/>
      <c r="Q311" s="11"/>
      <c r="R311" s="11"/>
      <c r="S311" s="11"/>
      <c r="T311" s="11"/>
      <c r="U311" s="11"/>
      <c r="V311" s="11"/>
      <c r="W311" s="11"/>
    </row>
    <row r="312" spans="1:23" x14ac:dyDescent="0.3">
      <c r="A312" s="1">
        <v>10</v>
      </c>
      <c r="C312" s="393">
        <v>42226</v>
      </c>
      <c r="D312" s="17"/>
      <c r="G312" s="17"/>
      <c r="M312" s="365">
        <v>8.6</v>
      </c>
      <c r="N312" s="365">
        <v>0.99227152701745347</v>
      </c>
      <c r="O312" s="11"/>
      <c r="P312" s="11"/>
    </row>
    <row r="313" spans="1:23" x14ac:dyDescent="0.3">
      <c r="A313" s="1">
        <v>22</v>
      </c>
      <c r="C313" s="393">
        <v>42226</v>
      </c>
      <c r="D313" s="17"/>
      <c r="G313" s="17"/>
      <c r="M313" s="365">
        <v>9.5</v>
      </c>
      <c r="N313" s="365">
        <v>0.99528634122555126</v>
      </c>
      <c r="O313" s="11"/>
      <c r="P313" s="11"/>
    </row>
    <row r="314" spans="1:23" x14ac:dyDescent="0.3">
      <c r="A314" s="1">
        <v>34</v>
      </c>
      <c r="C314" s="393">
        <v>42226</v>
      </c>
      <c r="M314" s="365">
        <v>7.7</v>
      </c>
      <c r="N314" s="365">
        <v>0.98716641679160411</v>
      </c>
      <c r="O314" s="11"/>
      <c r="P314" s="11"/>
    </row>
    <row r="315" spans="1:23" x14ac:dyDescent="0.3">
      <c r="A315" s="4">
        <v>13</v>
      </c>
      <c r="C315" s="393">
        <v>42229</v>
      </c>
      <c r="M315" s="365">
        <v>3.6</v>
      </c>
      <c r="N315" s="365">
        <v>0.87721559780857239</v>
      </c>
      <c r="O315" s="11"/>
      <c r="P315" s="11"/>
    </row>
    <row r="316" spans="1:23" x14ac:dyDescent="0.3">
      <c r="A316" s="4">
        <v>25</v>
      </c>
      <c r="C316" s="393">
        <v>42229</v>
      </c>
      <c r="M316" s="365">
        <v>4.3</v>
      </c>
      <c r="N316" s="365">
        <v>0.91849357432478873</v>
      </c>
      <c r="O316" s="11"/>
      <c r="P316" s="11"/>
    </row>
    <row r="317" spans="1:23" x14ac:dyDescent="0.3">
      <c r="A317" s="1">
        <v>4</v>
      </c>
      <c r="C317" s="393">
        <v>42229</v>
      </c>
      <c r="M317" s="365">
        <v>6.8</v>
      </c>
      <c r="N317" s="365">
        <v>0.97958513850597351</v>
      </c>
    </row>
    <row r="318" spans="1:23" x14ac:dyDescent="0.3">
      <c r="A318" s="1">
        <v>16</v>
      </c>
      <c r="C318" s="393">
        <v>42229</v>
      </c>
      <c r="M318" s="365">
        <v>6.2</v>
      </c>
      <c r="N318" s="365">
        <v>0.97179085339792004</v>
      </c>
    </row>
    <row r="319" spans="1:23" x14ac:dyDescent="0.3">
      <c r="A319" s="1">
        <v>28</v>
      </c>
      <c r="C319" s="393">
        <v>42229</v>
      </c>
      <c r="M319" s="365">
        <v>5.5</v>
      </c>
      <c r="N319" s="365">
        <v>0.95855954917187824</v>
      </c>
    </row>
    <row r="320" spans="1:23" x14ac:dyDescent="0.3">
      <c r="A320" s="1">
        <v>7</v>
      </c>
      <c r="C320" s="393">
        <v>42229</v>
      </c>
      <c r="M320" s="365">
        <v>4.9000000000000004</v>
      </c>
      <c r="N320" s="365">
        <v>0.94199747510169729</v>
      </c>
    </row>
    <row r="321" spans="1:14" x14ac:dyDescent="0.3">
      <c r="A321" s="1">
        <v>19</v>
      </c>
      <c r="C321" s="393">
        <v>42229</v>
      </c>
      <c r="M321" s="365">
        <v>7.1</v>
      </c>
      <c r="N321" s="365">
        <v>0.98233935606575196</v>
      </c>
    </row>
    <row r="322" spans="1:14" x14ac:dyDescent="0.3">
      <c r="A322" s="1">
        <v>31</v>
      </c>
      <c r="C322" s="393">
        <v>42229</v>
      </c>
      <c r="M322" s="365">
        <v>3.4</v>
      </c>
      <c r="N322" s="365">
        <v>0.8624095244537644</v>
      </c>
    </row>
    <row r="323" spans="1:14" x14ac:dyDescent="0.3">
      <c r="A323" s="1">
        <v>10</v>
      </c>
      <c r="C323" s="393">
        <v>42229</v>
      </c>
      <c r="M323" s="365">
        <v>6</v>
      </c>
      <c r="N323" s="365">
        <v>0.96868739333679599</v>
      </c>
    </row>
    <row r="324" spans="1:14" x14ac:dyDescent="0.3">
      <c r="A324" s="1">
        <v>22</v>
      </c>
      <c r="C324" s="393">
        <v>42229</v>
      </c>
      <c r="M324" s="365">
        <v>5.2</v>
      </c>
      <c r="N324" s="365">
        <v>0.95032956685499059</v>
      </c>
    </row>
    <row r="325" spans="1:14" x14ac:dyDescent="0.3">
      <c r="A325" s="1">
        <v>34</v>
      </c>
      <c r="C325" s="393">
        <v>42229</v>
      </c>
      <c r="M325" s="365">
        <v>7.9</v>
      </c>
      <c r="N325" s="365">
        <v>0.9887610852577049</v>
      </c>
    </row>
    <row r="326" spans="1:14" x14ac:dyDescent="0.3">
      <c r="A326" s="4">
        <v>13</v>
      </c>
      <c r="C326" s="393">
        <v>42233</v>
      </c>
      <c r="M326" s="365">
        <v>2.2999999999999998</v>
      </c>
      <c r="N326" s="365">
        <v>0.79009943795936011</v>
      </c>
    </row>
    <row r="327" spans="1:14" x14ac:dyDescent="0.3">
      <c r="A327" s="4">
        <v>25</v>
      </c>
      <c r="C327" s="393">
        <v>42233</v>
      </c>
      <c r="M327" s="365">
        <v>2.2000000000000002</v>
      </c>
      <c r="N327" s="365">
        <v>0.78450904655417764</v>
      </c>
    </row>
    <row r="328" spans="1:14" x14ac:dyDescent="0.3">
      <c r="A328" s="1">
        <v>4</v>
      </c>
      <c r="C328" s="393">
        <v>42233</v>
      </c>
      <c r="M328" s="365">
        <v>4</v>
      </c>
      <c r="N328" s="365">
        <v>0.92128060263653477</v>
      </c>
    </row>
    <row r="329" spans="1:14" x14ac:dyDescent="0.3">
      <c r="A329" s="1">
        <v>16</v>
      </c>
      <c r="C329" s="393">
        <v>42233</v>
      </c>
      <c r="M329" s="365">
        <v>4.5999999999999996</v>
      </c>
      <c r="N329" s="365">
        <v>0.94123746975458</v>
      </c>
    </row>
    <row r="330" spans="1:14" x14ac:dyDescent="0.3">
      <c r="A330" s="1">
        <v>28</v>
      </c>
      <c r="C330" s="393">
        <v>42233</v>
      </c>
      <c r="M330" s="365">
        <v>4.2</v>
      </c>
      <c r="N330" s="365">
        <v>0.92418888531962728</v>
      </c>
    </row>
    <row r="331" spans="1:14" x14ac:dyDescent="0.3">
      <c r="A331" s="1">
        <v>7</v>
      </c>
      <c r="C331" s="393">
        <v>42233</v>
      </c>
      <c r="M331" s="365">
        <v>5.4</v>
      </c>
      <c r="N331" s="365">
        <v>0.95445601574122951</v>
      </c>
    </row>
    <row r="332" spans="1:14" x14ac:dyDescent="0.3">
      <c r="A332" s="1">
        <v>19</v>
      </c>
      <c r="C332" s="393">
        <v>42233</v>
      </c>
      <c r="M332" s="365">
        <v>4.7</v>
      </c>
      <c r="N332" s="365">
        <v>0.93475662755323774</v>
      </c>
    </row>
    <row r="333" spans="1:14" x14ac:dyDescent="0.3">
      <c r="A333" s="1">
        <v>31</v>
      </c>
      <c r="C333" s="393">
        <v>42233</v>
      </c>
      <c r="M333" s="365">
        <v>4.4000000000000004</v>
      </c>
      <c r="N333" s="365">
        <v>0.92451834257059906</v>
      </c>
    </row>
    <row r="334" spans="1:14" x14ac:dyDescent="0.3">
      <c r="A334" s="1">
        <v>10</v>
      </c>
      <c r="C334" s="393">
        <v>42233</v>
      </c>
      <c r="M334" s="365">
        <v>6.2</v>
      </c>
      <c r="N334" s="365">
        <v>0.97183930681370612</v>
      </c>
    </row>
    <row r="335" spans="1:14" x14ac:dyDescent="0.3">
      <c r="A335" s="1">
        <v>22</v>
      </c>
      <c r="C335" s="393">
        <v>42233</v>
      </c>
      <c r="M335" s="365">
        <v>5.7</v>
      </c>
      <c r="N335" s="365">
        <v>0.96566837107377645</v>
      </c>
    </row>
    <row r="336" spans="1:14" x14ac:dyDescent="0.3">
      <c r="A336" s="1">
        <v>34</v>
      </c>
      <c r="C336" s="393">
        <v>42233</v>
      </c>
      <c r="M336" s="365">
        <v>4.5999999999999996</v>
      </c>
      <c r="N336" s="365">
        <v>0.93806193806193805</v>
      </c>
    </row>
    <row r="337" spans="1:14" x14ac:dyDescent="0.3">
      <c r="A337" s="4">
        <v>13</v>
      </c>
      <c r="C337" s="393">
        <v>42236</v>
      </c>
      <c r="M337" s="365">
        <v>1.8</v>
      </c>
      <c r="N337" s="365">
        <v>0.648290500229463</v>
      </c>
    </row>
    <row r="338" spans="1:14" x14ac:dyDescent="0.3">
      <c r="A338" s="4">
        <v>25</v>
      </c>
      <c r="C338" s="393">
        <v>42236</v>
      </c>
      <c r="M338" s="365">
        <v>1.5</v>
      </c>
      <c r="N338" s="365">
        <v>0.57413693716774483</v>
      </c>
    </row>
    <row r="339" spans="1:14" x14ac:dyDescent="0.3">
      <c r="A339" s="1">
        <v>4</v>
      </c>
      <c r="C339" s="393">
        <v>42236</v>
      </c>
      <c r="M339" s="365">
        <v>2.8</v>
      </c>
      <c r="N339" s="365">
        <v>0.79302869530492326</v>
      </c>
    </row>
    <row r="340" spans="1:14" x14ac:dyDescent="0.3">
      <c r="A340" s="1">
        <v>16</v>
      </c>
      <c r="C340" s="393">
        <v>42236</v>
      </c>
      <c r="M340" s="365">
        <v>4</v>
      </c>
      <c r="N340" s="365">
        <v>0.89291850760922931</v>
      </c>
    </row>
    <row r="341" spans="1:14" x14ac:dyDescent="0.3">
      <c r="A341" s="1">
        <v>28</v>
      </c>
      <c r="C341" s="393">
        <v>42236</v>
      </c>
      <c r="M341" s="365">
        <v>7.2</v>
      </c>
      <c r="N341" s="365">
        <v>0.98125542377784203</v>
      </c>
    </row>
    <row r="342" spans="1:14" x14ac:dyDescent="0.3">
      <c r="A342" s="1">
        <v>7</v>
      </c>
      <c r="C342" s="393">
        <v>42236</v>
      </c>
      <c r="M342" s="365">
        <v>4.2</v>
      </c>
      <c r="N342" s="365">
        <v>0.90149110725193127</v>
      </c>
    </row>
    <row r="343" spans="1:14" x14ac:dyDescent="0.3">
      <c r="A343" s="1">
        <v>19</v>
      </c>
      <c r="C343" s="393">
        <v>42236</v>
      </c>
      <c r="M343" s="365">
        <v>3.2</v>
      </c>
      <c r="N343" s="365">
        <v>0.83638541844942671</v>
      </c>
    </row>
    <row r="344" spans="1:14" x14ac:dyDescent="0.3">
      <c r="A344" s="1">
        <v>31</v>
      </c>
      <c r="C344" s="393">
        <v>42236</v>
      </c>
      <c r="M344" s="365">
        <v>4.3</v>
      </c>
      <c r="N344" s="365">
        <v>0.90988844991866147</v>
      </c>
    </row>
    <row r="345" spans="1:14" x14ac:dyDescent="0.3">
      <c r="A345" s="1">
        <v>10</v>
      </c>
      <c r="C345" s="393">
        <v>42236</v>
      </c>
      <c r="M345" s="365">
        <v>4.5</v>
      </c>
      <c r="N345" s="365">
        <v>0.91653299725022908</v>
      </c>
    </row>
    <row r="346" spans="1:14" x14ac:dyDescent="0.3">
      <c r="A346" s="1">
        <v>22</v>
      </c>
      <c r="C346" s="393">
        <v>42236</v>
      </c>
      <c r="M346" s="365">
        <v>7.7</v>
      </c>
      <c r="N346" s="365">
        <v>0.98568087169832852</v>
      </c>
    </row>
    <row r="347" spans="1:14" x14ac:dyDescent="0.3">
      <c r="A347" s="1">
        <v>34</v>
      </c>
      <c r="C347" s="393">
        <v>42236</v>
      </c>
      <c r="M347" s="365">
        <v>4.8</v>
      </c>
      <c r="N347" s="365">
        <v>0.9288054810843015</v>
      </c>
    </row>
    <row r="348" spans="1:14" x14ac:dyDescent="0.3">
      <c r="A348" s="1">
        <v>1</v>
      </c>
      <c r="C348" s="393">
        <v>42240</v>
      </c>
      <c r="M348" s="365">
        <v>1.6</v>
      </c>
      <c r="N348" s="365">
        <v>0.6729323308270676</v>
      </c>
    </row>
    <row r="349" spans="1:14" x14ac:dyDescent="0.3">
      <c r="A349" s="4">
        <v>13</v>
      </c>
      <c r="C349" s="393">
        <v>42240</v>
      </c>
      <c r="M349" s="365">
        <v>2.1</v>
      </c>
      <c r="N349" s="365">
        <v>0.75064267352185088</v>
      </c>
    </row>
    <row r="350" spans="1:14" x14ac:dyDescent="0.3">
      <c r="A350" s="4">
        <v>25</v>
      </c>
      <c r="C350" s="393">
        <v>42240</v>
      </c>
      <c r="M350" s="365">
        <v>2.5</v>
      </c>
      <c r="N350" s="365">
        <v>0.78559388695359023</v>
      </c>
    </row>
    <row r="351" spans="1:14" x14ac:dyDescent="0.3">
      <c r="A351" s="1">
        <v>4</v>
      </c>
      <c r="C351" s="393">
        <v>42240</v>
      </c>
      <c r="M351" s="365">
        <v>3.7</v>
      </c>
      <c r="N351" s="365">
        <v>0.90659661412726211</v>
      </c>
    </row>
    <row r="352" spans="1:14" x14ac:dyDescent="0.3">
      <c r="A352" s="1">
        <v>16</v>
      </c>
      <c r="C352" s="393">
        <v>42240</v>
      </c>
      <c r="M352" s="365">
        <v>3</v>
      </c>
      <c r="N352" s="365">
        <v>0.85832423154938375</v>
      </c>
    </row>
    <row r="353" spans="1:14" x14ac:dyDescent="0.3">
      <c r="A353" s="1">
        <v>28</v>
      </c>
      <c r="C353" s="393">
        <v>42240</v>
      </c>
      <c r="M353" s="365">
        <v>3.2</v>
      </c>
      <c r="N353" s="365">
        <v>0.85557376054372236</v>
      </c>
    </row>
    <row r="354" spans="1:14" x14ac:dyDescent="0.3">
      <c r="A354" s="1">
        <v>7</v>
      </c>
      <c r="C354" s="393">
        <v>42240</v>
      </c>
      <c r="M354" s="365">
        <v>5.7</v>
      </c>
      <c r="N354" s="365">
        <v>0.96572950577093808</v>
      </c>
    </row>
    <row r="355" spans="1:14" x14ac:dyDescent="0.3">
      <c r="A355" s="1">
        <v>19</v>
      </c>
      <c r="C355" s="393">
        <v>42240</v>
      </c>
      <c r="M355" s="365">
        <v>3.8</v>
      </c>
      <c r="N355" s="365">
        <v>0.89914342757776777</v>
      </c>
    </row>
    <row r="356" spans="1:14" x14ac:dyDescent="0.3">
      <c r="A356" s="1">
        <v>31</v>
      </c>
      <c r="C356" s="393">
        <v>42240</v>
      </c>
      <c r="M356" s="365">
        <v>4.0999999999999996</v>
      </c>
      <c r="N356" s="365">
        <v>0.91457928353235218</v>
      </c>
    </row>
    <row r="357" spans="1:14" x14ac:dyDescent="0.3">
      <c r="A357" s="1">
        <v>10</v>
      </c>
      <c r="C357" s="393">
        <v>42240</v>
      </c>
      <c r="M357" s="365">
        <v>4.8</v>
      </c>
      <c r="N357" s="365">
        <v>0.94270329138431752</v>
      </c>
    </row>
    <row r="358" spans="1:14" x14ac:dyDescent="0.3">
      <c r="A358" s="1">
        <v>22</v>
      </c>
      <c r="C358" s="393">
        <v>42240</v>
      </c>
      <c r="M358" s="365">
        <v>5.5</v>
      </c>
      <c r="N358" s="365">
        <v>0.96236689254598251</v>
      </c>
    </row>
    <row r="359" spans="1:14" x14ac:dyDescent="0.3">
      <c r="A359" s="1">
        <v>34</v>
      </c>
      <c r="C359" s="393">
        <v>42240</v>
      </c>
      <c r="M359" s="365">
        <v>6.5</v>
      </c>
      <c r="N359" s="365">
        <v>0.97814990039840644</v>
      </c>
    </row>
    <row r="360" spans="1:14" x14ac:dyDescent="0.3">
      <c r="A360" s="1">
        <v>1</v>
      </c>
      <c r="C360" s="393">
        <v>42243</v>
      </c>
      <c r="M360" s="365">
        <v>1.7</v>
      </c>
      <c r="N360" s="365">
        <v>0.66291969730365152</v>
      </c>
    </row>
    <row r="361" spans="1:14" x14ac:dyDescent="0.3">
      <c r="A361" s="4">
        <v>13</v>
      </c>
      <c r="C361" s="393">
        <v>42243</v>
      </c>
      <c r="M361" s="365">
        <v>1.6</v>
      </c>
      <c r="N361" s="365">
        <v>0.63291139240506322</v>
      </c>
    </row>
    <row r="362" spans="1:14" x14ac:dyDescent="0.3">
      <c r="A362" s="4">
        <v>25</v>
      </c>
      <c r="C362" s="393">
        <v>42243</v>
      </c>
      <c r="M362" s="365">
        <v>2.1</v>
      </c>
      <c r="N362" s="365">
        <v>0.74415612266781039</v>
      </c>
    </row>
    <row r="363" spans="1:14" x14ac:dyDescent="0.3">
      <c r="A363" s="1">
        <v>4</v>
      </c>
      <c r="C363" s="393">
        <v>42243</v>
      </c>
      <c r="M363" s="365">
        <v>3.6</v>
      </c>
      <c r="N363" s="365">
        <v>0.89091054825264515</v>
      </c>
    </row>
    <row r="364" spans="1:14" x14ac:dyDescent="0.3">
      <c r="A364" s="1">
        <v>16</v>
      </c>
      <c r="C364" s="393">
        <v>42243</v>
      </c>
      <c r="M364" s="365">
        <v>4.2</v>
      </c>
      <c r="N364" s="365">
        <v>0.9250300223022816</v>
      </c>
    </row>
    <row r="365" spans="1:14" x14ac:dyDescent="0.3">
      <c r="A365" s="1">
        <v>28</v>
      </c>
      <c r="C365" s="393">
        <v>42243</v>
      </c>
      <c r="M365" s="365">
        <v>4.7</v>
      </c>
      <c r="N365" s="365">
        <v>0.94285909339158924</v>
      </c>
    </row>
    <row r="366" spans="1:14" x14ac:dyDescent="0.3">
      <c r="A366" s="1">
        <v>7</v>
      </c>
      <c r="C366" s="393">
        <v>42243</v>
      </c>
      <c r="M366" s="365">
        <v>4</v>
      </c>
      <c r="N366" s="365">
        <v>0.91548983364140479</v>
      </c>
    </row>
    <row r="367" spans="1:14" x14ac:dyDescent="0.3">
      <c r="A367" s="1">
        <v>19</v>
      </c>
      <c r="C367" s="393">
        <v>42243</v>
      </c>
      <c r="M367" s="365">
        <v>5.0999999999999996</v>
      </c>
      <c r="N367" s="365">
        <v>0.9574822540924236</v>
      </c>
    </row>
    <row r="368" spans="1:14" x14ac:dyDescent="0.3">
      <c r="A368" s="1">
        <v>31</v>
      </c>
      <c r="C368" s="393">
        <v>42243</v>
      </c>
      <c r="M368" s="365">
        <v>4.8</v>
      </c>
      <c r="N368" s="365">
        <v>0.9477797513321492</v>
      </c>
    </row>
    <row r="369" spans="1:14" x14ac:dyDescent="0.3">
      <c r="A369" s="1">
        <v>10</v>
      </c>
      <c r="C369" s="393">
        <v>42243</v>
      </c>
      <c r="M369" s="365">
        <v>6.7</v>
      </c>
      <c r="N369" s="365">
        <v>0.98294608281203444</v>
      </c>
    </row>
    <row r="370" spans="1:14" x14ac:dyDescent="0.3">
      <c r="A370" s="1">
        <v>22</v>
      </c>
      <c r="C370" s="393">
        <v>42243</v>
      </c>
      <c r="M370" s="365">
        <v>6.6</v>
      </c>
      <c r="N370" s="365">
        <v>0.98240033927056825</v>
      </c>
    </row>
    <row r="371" spans="1:14" x14ac:dyDescent="0.3">
      <c r="A371" s="1">
        <v>1</v>
      </c>
      <c r="C371" s="393">
        <v>42248</v>
      </c>
      <c r="M371" s="365">
        <v>0.5</v>
      </c>
      <c r="N371" s="365">
        <v>0.29452977634060901</v>
      </c>
    </row>
    <row r="372" spans="1:14" x14ac:dyDescent="0.3">
      <c r="A372" s="4">
        <v>13</v>
      </c>
      <c r="C372" s="393">
        <v>42248</v>
      </c>
      <c r="M372" s="365">
        <v>0.6</v>
      </c>
      <c r="N372" s="365">
        <v>0.35757732625857391</v>
      </c>
    </row>
    <row r="373" spans="1:14" x14ac:dyDescent="0.3">
      <c r="A373" s="4">
        <v>25</v>
      </c>
      <c r="C373" s="393">
        <v>42248</v>
      </c>
      <c r="M373" s="365">
        <v>0.9</v>
      </c>
      <c r="N373" s="365">
        <v>0.46890229751682522</v>
      </c>
    </row>
    <row r="374" spans="1:14" x14ac:dyDescent="0.3">
      <c r="A374" s="1">
        <v>4</v>
      </c>
      <c r="C374" s="393">
        <v>42248</v>
      </c>
      <c r="M374" s="365">
        <v>2</v>
      </c>
      <c r="N374" s="365">
        <v>0.71513432041847691</v>
      </c>
    </row>
    <row r="375" spans="1:14" x14ac:dyDescent="0.3">
      <c r="A375" s="1">
        <v>16</v>
      </c>
      <c r="C375" s="393">
        <v>42248</v>
      </c>
      <c r="M375" s="365">
        <v>1.3</v>
      </c>
      <c r="N375" s="365">
        <v>0.58075601374570451</v>
      </c>
    </row>
    <row r="376" spans="1:14" x14ac:dyDescent="0.3">
      <c r="A376" s="1">
        <v>28</v>
      </c>
      <c r="C376" s="393">
        <v>42248</v>
      </c>
      <c r="M376" s="365">
        <v>1.1000000000000001</v>
      </c>
      <c r="N376" s="365">
        <v>0.51030396702730552</v>
      </c>
    </row>
    <row r="377" spans="1:14" x14ac:dyDescent="0.3">
      <c r="A377" s="1">
        <v>7</v>
      </c>
      <c r="C377" s="393">
        <v>42248</v>
      </c>
      <c r="M377" s="365">
        <v>2.2000000000000002</v>
      </c>
      <c r="N377" s="365">
        <v>0.75838578942830037</v>
      </c>
    </row>
    <row r="378" spans="1:14" x14ac:dyDescent="0.3">
      <c r="A378" s="1">
        <v>19</v>
      </c>
      <c r="C378" s="393">
        <v>42248</v>
      </c>
      <c r="M378" s="365">
        <v>2.6</v>
      </c>
      <c r="N378" s="365">
        <v>0.80167029774872922</v>
      </c>
    </row>
    <row r="379" spans="1:14" x14ac:dyDescent="0.3">
      <c r="A379" s="1">
        <v>31</v>
      </c>
      <c r="C379" s="393">
        <v>42248</v>
      </c>
      <c r="M379" s="365">
        <v>2</v>
      </c>
      <c r="N379" s="365">
        <v>0.71443536559815635</v>
      </c>
    </row>
    <row r="380" spans="1:14" x14ac:dyDescent="0.3">
      <c r="A380" s="1">
        <v>10</v>
      </c>
      <c r="C380" s="393">
        <v>42248</v>
      </c>
      <c r="M380" s="365">
        <v>3.7</v>
      </c>
      <c r="N380" s="365">
        <v>0.89954176947479736</v>
      </c>
    </row>
    <row r="381" spans="1:14" x14ac:dyDescent="0.3">
      <c r="A381" s="1">
        <v>22</v>
      </c>
      <c r="C381" s="393">
        <v>42248</v>
      </c>
      <c r="M381" s="365">
        <v>4.9000000000000004</v>
      </c>
      <c r="N381" s="365">
        <v>0.9480617495711835</v>
      </c>
    </row>
    <row r="382" spans="1:14" x14ac:dyDescent="0.3">
      <c r="A382" s="1">
        <v>34</v>
      </c>
      <c r="C382" s="393">
        <v>42248</v>
      </c>
      <c r="M382" s="365">
        <v>3.5</v>
      </c>
      <c r="N382" s="365">
        <v>0.88319028679087286</v>
      </c>
    </row>
    <row r="383" spans="1:14" x14ac:dyDescent="0.3">
      <c r="A383" s="1">
        <v>1</v>
      </c>
      <c r="C383" s="393">
        <v>42254</v>
      </c>
      <c r="M383" s="365">
        <v>0.7</v>
      </c>
      <c r="N383" s="365">
        <v>0.35197744418197058</v>
      </c>
    </row>
    <row r="384" spans="1:14" x14ac:dyDescent="0.3">
      <c r="A384" s="4">
        <v>13</v>
      </c>
      <c r="C384" s="393">
        <v>42254</v>
      </c>
      <c r="M384" s="365">
        <v>0.8</v>
      </c>
      <c r="N384" s="365">
        <v>0.40706319702602228</v>
      </c>
    </row>
    <row r="385" spans="1:14" x14ac:dyDescent="0.3">
      <c r="A385" s="4">
        <v>25</v>
      </c>
      <c r="C385" s="393">
        <v>42254</v>
      </c>
      <c r="M385" s="365">
        <v>0.8</v>
      </c>
      <c r="N385" s="365">
        <v>0.41281162075508737</v>
      </c>
    </row>
    <row r="386" spans="1:14" x14ac:dyDescent="0.3">
      <c r="A386" s="1">
        <v>4</v>
      </c>
      <c r="C386" s="393">
        <v>42254</v>
      </c>
      <c r="M386" s="365">
        <v>0.9</v>
      </c>
      <c r="N386" s="365">
        <v>0.46124247936197005</v>
      </c>
    </row>
    <row r="387" spans="1:14" x14ac:dyDescent="0.3">
      <c r="A387" s="1">
        <v>16</v>
      </c>
      <c r="C387" s="393">
        <v>42254</v>
      </c>
      <c r="M387" s="365">
        <v>0.6</v>
      </c>
      <c r="N387" s="365">
        <v>0.34955360185374496</v>
      </c>
    </row>
    <row r="388" spans="1:14" x14ac:dyDescent="0.3">
      <c r="A388" s="1">
        <v>28</v>
      </c>
      <c r="C388" s="393">
        <v>42254</v>
      </c>
      <c r="M388" s="365">
        <v>0.7</v>
      </c>
      <c r="N388" s="365">
        <v>0.35636134100154293</v>
      </c>
    </row>
    <row r="389" spans="1:14" x14ac:dyDescent="0.3">
      <c r="A389" s="1">
        <v>7</v>
      </c>
      <c r="C389" s="393">
        <v>42254</v>
      </c>
      <c r="M389" s="365">
        <v>1.2</v>
      </c>
      <c r="N389" s="365">
        <v>0.53841035120147873</v>
      </c>
    </row>
    <row r="390" spans="1:14" x14ac:dyDescent="0.3">
      <c r="A390" s="1">
        <v>19</v>
      </c>
      <c r="C390" s="393">
        <v>42254</v>
      </c>
      <c r="M390" s="365">
        <v>1</v>
      </c>
      <c r="N390" s="365">
        <v>0.48004181714502947</v>
      </c>
    </row>
    <row r="391" spans="1:14" x14ac:dyDescent="0.3">
      <c r="A391" s="1">
        <v>31</v>
      </c>
      <c r="C391" s="393">
        <v>42254</v>
      </c>
      <c r="M391" s="365">
        <v>2</v>
      </c>
      <c r="N391" s="365">
        <v>0.71671749769487203</v>
      </c>
    </row>
    <row r="392" spans="1:14" x14ac:dyDescent="0.3">
      <c r="A392" s="1">
        <v>10</v>
      </c>
      <c r="C392" s="393">
        <v>42254</v>
      </c>
      <c r="M392" s="365">
        <v>2.5</v>
      </c>
      <c r="N392" s="365">
        <v>0.79689683064931238</v>
      </c>
    </row>
    <row r="393" spans="1:14" x14ac:dyDescent="0.3">
      <c r="A393" s="1">
        <v>22</v>
      </c>
      <c r="C393" s="393">
        <v>42254</v>
      </c>
      <c r="M393" s="365">
        <v>4.0999999999999996</v>
      </c>
      <c r="N393" s="365">
        <v>0.92183633415820476</v>
      </c>
    </row>
    <row r="394" spans="1:14" x14ac:dyDescent="0.3">
      <c r="A394" s="1">
        <v>34</v>
      </c>
      <c r="C394" s="393">
        <v>42254</v>
      </c>
      <c r="M394" s="365">
        <v>2.2999999999999998</v>
      </c>
      <c r="N394" s="365">
        <v>0.78711271621364765</v>
      </c>
    </row>
    <row r="395" spans="1:14" x14ac:dyDescent="0.3">
      <c r="A395" s="1">
        <v>2</v>
      </c>
      <c r="C395" s="393">
        <v>42163</v>
      </c>
      <c r="D395" s="1">
        <v>4.5999999999999996</v>
      </c>
      <c r="M395" s="365">
        <v>0.5</v>
      </c>
      <c r="N395" s="365">
        <v>0.24866366989410821</v>
      </c>
    </row>
    <row r="396" spans="1:14" x14ac:dyDescent="0.3">
      <c r="A396" s="1">
        <v>14</v>
      </c>
      <c r="C396" s="393">
        <v>42163</v>
      </c>
      <c r="D396" s="1">
        <v>4.5999999999999996</v>
      </c>
      <c r="M396" s="365">
        <v>0.44999999999999996</v>
      </c>
      <c r="N396" s="365">
        <v>0.22756759902854773</v>
      </c>
    </row>
    <row r="397" spans="1:14" x14ac:dyDescent="0.3">
      <c r="A397" s="1">
        <v>26</v>
      </c>
      <c r="C397" s="393">
        <v>42163</v>
      </c>
      <c r="D397" s="1">
        <v>4.5999999999999996</v>
      </c>
      <c r="M397" s="365">
        <v>0.55000000000000004</v>
      </c>
      <c r="N397" s="365">
        <v>0.27613930893745442</v>
      </c>
    </row>
    <row r="398" spans="1:14" x14ac:dyDescent="0.3">
      <c r="A398" s="1">
        <v>5</v>
      </c>
      <c r="C398" s="393">
        <v>42163</v>
      </c>
      <c r="D398" s="1">
        <v>5.0999999999999996</v>
      </c>
      <c r="M398" s="365">
        <v>0.4</v>
      </c>
      <c r="N398" s="365">
        <v>0.23106122291572845</v>
      </c>
    </row>
    <row r="399" spans="1:14" x14ac:dyDescent="0.3">
      <c r="A399" s="1">
        <v>17</v>
      </c>
      <c r="C399" s="393">
        <v>42163</v>
      </c>
      <c r="D399" s="1">
        <v>5.0999999999999996</v>
      </c>
      <c r="M399" s="365">
        <v>0.4</v>
      </c>
      <c r="N399" s="365">
        <v>0.20111902446185093</v>
      </c>
    </row>
    <row r="400" spans="1:14" x14ac:dyDescent="0.3">
      <c r="A400" s="1">
        <v>29</v>
      </c>
      <c r="C400" s="393">
        <v>42163</v>
      </c>
      <c r="D400" s="1">
        <v>5.0999999999999996</v>
      </c>
      <c r="M400" s="365">
        <v>0.30000000000000004</v>
      </c>
      <c r="N400" s="365">
        <v>0.15888318048562364</v>
      </c>
    </row>
    <row r="401" spans="1:14" x14ac:dyDescent="0.3">
      <c r="A401" s="1">
        <v>8</v>
      </c>
      <c r="C401" s="393">
        <v>42163</v>
      </c>
      <c r="D401" s="1">
        <v>4.7</v>
      </c>
      <c r="M401" s="365">
        <v>0.6</v>
      </c>
      <c r="N401" s="365">
        <v>0.29529603734178578</v>
      </c>
    </row>
    <row r="402" spans="1:14" x14ac:dyDescent="0.3">
      <c r="A402" s="1">
        <v>20</v>
      </c>
      <c r="C402" s="393">
        <v>42163</v>
      </c>
      <c r="D402" s="1">
        <v>4.7</v>
      </c>
      <c r="M402" s="365">
        <v>0.45</v>
      </c>
      <c r="N402" s="365">
        <v>0.22827642329188746</v>
      </c>
    </row>
    <row r="403" spans="1:14" x14ac:dyDescent="0.3">
      <c r="A403" s="1">
        <v>32</v>
      </c>
      <c r="C403" s="393">
        <v>42163</v>
      </c>
      <c r="D403" s="1">
        <v>4.7</v>
      </c>
      <c r="M403" s="365">
        <v>0.35</v>
      </c>
      <c r="N403" s="365">
        <v>0.19744984957861256</v>
      </c>
    </row>
    <row r="404" spans="1:14" x14ac:dyDescent="0.3">
      <c r="A404" s="1">
        <v>11</v>
      </c>
      <c r="C404" s="393">
        <v>42163</v>
      </c>
      <c r="D404" s="1">
        <v>5.5</v>
      </c>
      <c r="M404" s="365">
        <v>0.5</v>
      </c>
      <c r="N404" s="365">
        <v>0.26761272862340191</v>
      </c>
    </row>
    <row r="405" spans="1:14" x14ac:dyDescent="0.3">
      <c r="A405" s="1">
        <v>23</v>
      </c>
      <c r="C405" s="393">
        <v>42163</v>
      </c>
      <c r="D405" s="1">
        <v>5.5</v>
      </c>
      <c r="M405" s="365">
        <v>0.30000000000000004</v>
      </c>
      <c r="N405" s="365">
        <v>0.16839859616861269</v>
      </c>
    </row>
    <row r="406" spans="1:14" x14ac:dyDescent="0.3">
      <c r="A406" s="1">
        <v>35</v>
      </c>
      <c r="C406" s="393">
        <v>42163</v>
      </c>
      <c r="D406" s="1">
        <v>5.5</v>
      </c>
      <c r="M406" s="365">
        <v>0.5</v>
      </c>
      <c r="N406" s="365">
        <v>0.2676603250598058</v>
      </c>
    </row>
    <row r="407" spans="1:14" x14ac:dyDescent="0.3">
      <c r="A407" s="1">
        <v>2</v>
      </c>
      <c r="C407" s="393">
        <v>42167</v>
      </c>
      <c r="D407" s="1">
        <v>6.6</v>
      </c>
      <c r="M407" s="365"/>
      <c r="N407" s="365"/>
    </row>
    <row r="408" spans="1:14" x14ac:dyDescent="0.3">
      <c r="A408" s="1">
        <v>14</v>
      </c>
      <c r="C408" s="393">
        <v>42167</v>
      </c>
      <c r="D408" s="1">
        <v>6.6</v>
      </c>
      <c r="M408" s="365"/>
      <c r="N408" s="365"/>
    </row>
    <row r="409" spans="1:14" x14ac:dyDescent="0.3">
      <c r="A409" s="1">
        <v>26</v>
      </c>
      <c r="C409" s="393">
        <v>42167</v>
      </c>
      <c r="D409" s="1">
        <v>6.6</v>
      </c>
      <c r="M409" s="365"/>
      <c r="N409" s="365"/>
    </row>
    <row r="410" spans="1:14" x14ac:dyDescent="0.3">
      <c r="A410" s="1">
        <v>5</v>
      </c>
      <c r="C410" s="393">
        <v>42167</v>
      </c>
      <c r="D410" s="1">
        <v>7</v>
      </c>
      <c r="M410" s="365"/>
      <c r="N410" s="365"/>
    </row>
    <row r="411" spans="1:14" x14ac:dyDescent="0.3">
      <c r="A411" s="1">
        <v>17</v>
      </c>
      <c r="C411" s="393">
        <v>42167</v>
      </c>
      <c r="D411" s="1">
        <v>7</v>
      </c>
      <c r="M411" s="365"/>
      <c r="N411" s="365"/>
    </row>
    <row r="412" spans="1:14" x14ac:dyDescent="0.3">
      <c r="A412" s="1">
        <v>29</v>
      </c>
      <c r="C412" s="393">
        <v>42167</v>
      </c>
      <c r="D412" s="1">
        <v>7</v>
      </c>
      <c r="M412" s="365"/>
      <c r="N412" s="365"/>
    </row>
    <row r="413" spans="1:14" x14ac:dyDescent="0.3">
      <c r="A413" s="1">
        <v>8</v>
      </c>
      <c r="C413" s="393">
        <v>42167</v>
      </c>
      <c r="D413" s="1">
        <v>6.5</v>
      </c>
      <c r="M413" s="365"/>
      <c r="N413" s="365"/>
    </row>
    <row r="414" spans="1:14" x14ac:dyDescent="0.3">
      <c r="A414" s="1">
        <v>20</v>
      </c>
      <c r="C414" s="393">
        <v>42167</v>
      </c>
      <c r="D414" s="1">
        <v>6.5</v>
      </c>
      <c r="M414" s="365"/>
      <c r="N414" s="365"/>
    </row>
    <row r="415" spans="1:14" x14ac:dyDescent="0.3">
      <c r="A415" s="1">
        <v>32</v>
      </c>
      <c r="C415" s="393">
        <v>42167</v>
      </c>
      <c r="D415" s="1">
        <v>6.5</v>
      </c>
      <c r="M415" s="365"/>
      <c r="N415" s="365"/>
    </row>
    <row r="416" spans="1:14" x14ac:dyDescent="0.3">
      <c r="A416" s="1">
        <v>11</v>
      </c>
      <c r="C416" s="393">
        <v>42167</v>
      </c>
      <c r="D416" s="1">
        <v>7.7</v>
      </c>
      <c r="M416" s="365"/>
      <c r="N416" s="365"/>
    </row>
    <row r="417" spans="1:14" x14ac:dyDescent="0.3">
      <c r="A417" s="1">
        <v>23</v>
      </c>
      <c r="C417" s="393">
        <v>42167</v>
      </c>
      <c r="D417" s="1">
        <v>7.7</v>
      </c>
      <c r="M417" s="365"/>
      <c r="N417" s="365"/>
    </row>
    <row r="418" spans="1:14" x14ac:dyDescent="0.3">
      <c r="A418" s="1">
        <v>35</v>
      </c>
      <c r="C418" s="393">
        <v>42167</v>
      </c>
      <c r="D418" s="1">
        <v>7.7</v>
      </c>
      <c r="M418" s="365"/>
      <c r="N418" s="365"/>
    </row>
    <row r="419" spans="1:14" x14ac:dyDescent="0.3">
      <c r="A419" s="1">
        <v>2</v>
      </c>
      <c r="C419" s="393">
        <v>42170</v>
      </c>
      <c r="D419" s="1">
        <v>7.9</v>
      </c>
      <c r="M419" s="365">
        <v>0.75</v>
      </c>
      <c r="N419" s="365">
        <v>0.45118360902942994</v>
      </c>
    </row>
    <row r="420" spans="1:14" x14ac:dyDescent="0.3">
      <c r="A420" s="1">
        <v>14</v>
      </c>
      <c r="C420" s="393">
        <v>42170</v>
      </c>
      <c r="D420" s="1">
        <v>7.9</v>
      </c>
      <c r="M420" s="365">
        <v>0.85000000000000009</v>
      </c>
      <c r="N420" s="365">
        <v>0.48555619216643875</v>
      </c>
    </row>
    <row r="421" spans="1:14" x14ac:dyDescent="0.3">
      <c r="A421" s="1">
        <v>26</v>
      </c>
      <c r="C421" s="393">
        <v>42170</v>
      </c>
      <c r="D421" s="1">
        <v>7.9</v>
      </c>
      <c r="M421" s="365">
        <v>0.95</v>
      </c>
      <c r="N421" s="365">
        <v>0.51653508528691738</v>
      </c>
    </row>
    <row r="422" spans="1:14" x14ac:dyDescent="0.3">
      <c r="A422" s="1">
        <v>5</v>
      </c>
      <c r="C422" s="393">
        <v>42170</v>
      </c>
      <c r="D422" s="1">
        <v>8.1</v>
      </c>
      <c r="M422" s="365">
        <v>0.9</v>
      </c>
      <c r="N422" s="365">
        <v>0.50785192779326049</v>
      </c>
    </row>
    <row r="423" spans="1:14" x14ac:dyDescent="0.3">
      <c r="A423" s="1">
        <v>17</v>
      </c>
      <c r="C423" s="393">
        <v>42170</v>
      </c>
      <c r="D423" s="1">
        <v>8.1</v>
      </c>
      <c r="M423" s="365">
        <v>0.9</v>
      </c>
      <c r="N423" s="365">
        <v>0.50656984323950738</v>
      </c>
    </row>
    <row r="424" spans="1:14" x14ac:dyDescent="0.3">
      <c r="A424" s="1">
        <v>29</v>
      </c>
      <c r="C424" s="393">
        <v>42170</v>
      </c>
      <c r="D424" s="1">
        <v>8.1</v>
      </c>
      <c r="M424" s="365">
        <v>1.05</v>
      </c>
      <c r="N424" s="365">
        <v>0.55373369837257325</v>
      </c>
    </row>
    <row r="425" spans="1:14" x14ac:dyDescent="0.3">
      <c r="A425" s="1">
        <v>8</v>
      </c>
      <c r="C425" s="393">
        <v>42170</v>
      </c>
      <c r="D425" s="1">
        <v>7.9</v>
      </c>
      <c r="M425" s="365">
        <v>0.85</v>
      </c>
      <c r="N425" s="365">
        <v>0.4860651383369583</v>
      </c>
    </row>
    <row r="426" spans="1:14" x14ac:dyDescent="0.3">
      <c r="A426" s="1">
        <v>20</v>
      </c>
      <c r="C426" s="393">
        <v>42170</v>
      </c>
      <c r="D426" s="1">
        <v>7.9</v>
      </c>
      <c r="M426" s="365">
        <v>0.95000000000000007</v>
      </c>
      <c r="N426" s="365">
        <v>0.53047787376048228</v>
      </c>
    </row>
    <row r="427" spans="1:14" x14ac:dyDescent="0.3">
      <c r="A427" s="1">
        <v>32</v>
      </c>
      <c r="C427" s="393">
        <v>42170</v>
      </c>
      <c r="D427" s="1">
        <v>7.9</v>
      </c>
      <c r="M427" s="365">
        <v>1.05</v>
      </c>
      <c r="N427" s="365">
        <v>0.54072854032173268</v>
      </c>
    </row>
    <row r="428" spans="1:14" x14ac:dyDescent="0.3">
      <c r="A428" s="1">
        <v>11</v>
      </c>
      <c r="C428" s="393">
        <v>42170</v>
      </c>
      <c r="D428" s="1">
        <v>9</v>
      </c>
      <c r="M428" s="365">
        <v>0.8</v>
      </c>
      <c r="N428" s="365">
        <v>0.46756653750255828</v>
      </c>
    </row>
    <row r="429" spans="1:14" x14ac:dyDescent="0.3">
      <c r="A429" s="1">
        <v>23</v>
      </c>
      <c r="C429" s="393">
        <v>42170</v>
      </c>
      <c r="D429" s="1">
        <v>9</v>
      </c>
      <c r="M429" s="365">
        <v>0.85000000000000009</v>
      </c>
      <c r="N429" s="365">
        <v>0.49621347095282142</v>
      </c>
    </row>
    <row r="430" spans="1:14" x14ac:dyDescent="0.3">
      <c r="A430" s="1">
        <v>35</v>
      </c>
      <c r="C430" s="393">
        <v>42170</v>
      </c>
      <c r="D430" s="1">
        <v>9</v>
      </c>
      <c r="M430" s="365">
        <v>0.95</v>
      </c>
      <c r="N430" s="365">
        <v>0.52420030819745878</v>
      </c>
    </row>
    <row r="431" spans="1:14" x14ac:dyDescent="0.3">
      <c r="A431" s="1">
        <v>2</v>
      </c>
      <c r="C431" s="393">
        <v>42174</v>
      </c>
      <c r="D431" s="1">
        <v>9.6999999999999993</v>
      </c>
      <c r="M431" s="365">
        <v>1.25</v>
      </c>
      <c r="N431" s="365">
        <v>0.55460058046936056</v>
      </c>
    </row>
    <row r="432" spans="1:14" x14ac:dyDescent="0.3">
      <c r="A432" s="1">
        <v>14</v>
      </c>
      <c r="C432" s="393">
        <v>42174</v>
      </c>
      <c r="D432" s="1">
        <v>9.6999999999999993</v>
      </c>
      <c r="M432" s="365">
        <v>0.7</v>
      </c>
      <c r="N432" s="365">
        <v>0.27787575503725587</v>
      </c>
    </row>
    <row r="433" spans="1:14" x14ac:dyDescent="0.3">
      <c r="A433" s="1">
        <v>26</v>
      </c>
      <c r="C433" s="393">
        <v>42174</v>
      </c>
      <c r="D433" s="1">
        <v>9.6999999999999993</v>
      </c>
      <c r="M433" s="365">
        <v>0.6</v>
      </c>
      <c r="N433" s="365">
        <v>0.24771826721873469</v>
      </c>
    </row>
    <row r="434" spans="1:14" x14ac:dyDescent="0.3">
      <c r="A434" s="1">
        <v>5</v>
      </c>
      <c r="C434" s="393">
        <v>42174</v>
      </c>
      <c r="D434" s="1">
        <v>9</v>
      </c>
      <c r="M434" s="365">
        <v>1.5</v>
      </c>
      <c r="N434" s="365">
        <v>0.61341592080792073</v>
      </c>
    </row>
    <row r="435" spans="1:14" x14ac:dyDescent="0.3">
      <c r="A435" s="1">
        <v>17</v>
      </c>
      <c r="C435" s="393">
        <v>42174</v>
      </c>
      <c r="D435" s="1">
        <v>9</v>
      </c>
      <c r="M435" s="365">
        <v>0.4</v>
      </c>
      <c r="N435" s="365">
        <v>0.19403081704001038</v>
      </c>
    </row>
    <row r="436" spans="1:14" x14ac:dyDescent="0.3">
      <c r="A436" s="1">
        <v>29</v>
      </c>
      <c r="C436" s="393">
        <v>42174</v>
      </c>
      <c r="D436" s="1">
        <v>9</v>
      </c>
      <c r="M436" s="365">
        <v>1.4500000000000002</v>
      </c>
      <c r="N436" s="365">
        <v>0.59598365208675452</v>
      </c>
    </row>
    <row r="437" spans="1:14" x14ac:dyDescent="0.3">
      <c r="A437" s="1">
        <v>8</v>
      </c>
      <c r="C437" s="393">
        <v>42174</v>
      </c>
      <c r="D437" s="1">
        <v>9</v>
      </c>
      <c r="M437" s="365">
        <v>1.4</v>
      </c>
      <c r="N437" s="365">
        <v>0.59059126730256817</v>
      </c>
    </row>
    <row r="438" spans="1:14" x14ac:dyDescent="0.3">
      <c r="A438" s="1">
        <v>20</v>
      </c>
      <c r="C438" s="393">
        <v>42174</v>
      </c>
      <c r="D438" s="1">
        <v>9</v>
      </c>
      <c r="M438" s="365">
        <v>1.3</v>
      </c>
      <c r="N438" s="365">
        <v>0.55959966895138424</v>
      </c>
    </row>
    <row r="439" spans="1:14" x14ac:dyDescent="0.3">
      <c r="A439" s="1">
        <v>32</v>
      </c>
      <c r="C439" s="393">
        <v>42174</v>
      </c>
      <c r="D439" s="1">
        <v>9</v>
      </c>
      <c r="M439" s="365">
        <v>1.25</v>
      </c>
      <c r="N439" s="365">
        <v>0.55597217893965634</v>
      </c>
    </row>
    <row r="440" spans="1:14" x14ac:dyDescent="0.3">
      <c r="A440" s="1">
        <v>11</v>
      </c>
      <c r="C440" s="393">
        <v>42174</v>
      </c>
      <c r="D440" s="1">
        <v>10.4</v>
      </c>
      <c r="M440" s="365">
        <v>1.4500000000000002</v>
      </c>
      <c r="N440" s="365">
        <v>0.61062757991267391</v>
      </c>
    </row>
    <row r="441" spans="1:14" x14ac:dyDescent="0.3">
      <c r="A441" s="1">
        <v>23</v>
      </c>
      <c r="C441" s="393">
        <v>42174</v>
      </c>
      <c r="D441" s="1">
        <v>10.4</v>
      </c>
      <c r="M441" s="365">
        <v>1</v>
      </c>
      <c r="N441" s="365">
        <v>0.51447870318325939</v>
      </c>
    </row>
    <row r="442" spans="1:14" x14ac:dyDescent="0.3">
      <c r="A442" s="1">
        <v>35</v>
      </c>
      <c r="C442" s="393">
        <v>42174</v>
      </c>
      <c r="D442" s="1">
        <v>10.4</v>
      </c>
      <c r="M442" s="365">
        <v>0.95</v>
      </c>
      <c r="N442" s="365">
        <v>0.49466686358114276</v>
      </c>
    </row>
    <row r="443" spans="1:14" x14ac:dyDescent="0.3">
      <c r="A443" s="1">
        <v>2</v>
      </c>
      <c r="C443" s="393">
        <v>42177</v>
      </c>
      <c r="D443" s="1">
        <v>11</v>
      </c>
      <c r="M443" s="365">
        <v>3</v>
      </c>
      <c r="N443" s="365">
        <v>0.82950092421441779</v>
      </c>
    </row>
    <row r="444" spans="1:14" x14ac:dyDescent="0.3">
      <c r="A444" s="1">
        <v>14</v>
      </c>
      <c r="C444" s="393">
        <v>42177</v>
      </c>
      <c r="D444" s="1">
        <v>11</v>
      </c>
      <c r="M444" s="365">
        <v>2.6</v>
      </c>
      <c r="N444" s="365">
        <v>0.78028189167918716</v>
      </c>
    </row>
    <row r="445" spans="1:14" x14ac:dyDescent="0.3">
      <c r="A445" s="1">
        <v>26</v>
      </c>
      <c r="C445" s="393">
        <v>42177</v>
      </c>
      <c r="D445" s="1">
        <v>11</v>
      </c>
      <c r="M445" s="365">
        <v>3.4</v>
      </c>
      <c r="N445" s="365">
        <v>0.86243542435424347</v>
      </c>
    </row>
    <row r="446" spans="1:14" x14ac:dyDescent="0.3">
      <c r="A446" s="1">
        <v>5</v>
      </c>
      <c r="C446" s="393">
        <v>42177</v>
      </c>
      <c r="D446" s="1">
        <v>10.1</v>
      </c>
      <c r="M446" s="365">
        <v>1.6</v>
      </c>
      <c r="N446" s="365">
        <v>0.60986346340371556</v>
      </c>
    </row>
    <row r="447" spans="1:14" x14ac:dyDescent="0.3">
      <c r="A447" s="1">
        <v>17</v>
      </c>
      <c r="C447" s="393">
        <v>42177</v>
      </c>
      <c r="D447" s="1">
        <v>10.1</v>
      </c>
      <c r="M447" s="365">
        <v>2.8</v>
      </c>
      <c r="N447" s="365">
        <v>0.81128197859825668</v>
      </c>
    </row>
    <row r="448" spans="1:14" x14ac:dyDescent="0.3">
      <c r="A448" s="1">
        <v>29</v>
      </c>
      <c r="C448" s="393">
        <v>42177</v>
      </c>
      <c r="D448" s="1">
        <v>10.1</v>
      </c>
      <c r="M448" s="365">
        <v>2.4</v>
      </c>
      <c r="N448" s="365">
        <v>0.75159463914570335</v>
      </c>
    </row>
    <row r="449" spans="1:14" x14ac:dyDescent="0.3">
      <c r="A449" s="1">
        <v>8</v>
      </c>
      <c r="C449" s="393">
        <v>42177</v>
      </c>
      <c r="D449" s="1">
        <v>10.6</v>
      </c>
      <c r="M449" s="365">
        <v>2.4</v>
      </c>
      <c r="N449" s="365">
        <v>0.76214310891787096</v>
      </c>
    </row>
    <row r="450" spans="1:14" x14ac:dyDescent="0.3">
      <c r="A450" s="1">
        <v>20</v>
      </c>
      <c r="C450" s="393">
        <v>42177</v>
      </c>
      <c r="D450" s="1">
        <v>10.6</v>
      </c>
      <c r="M450" s="365">
        <v>1.9</v>
      </c>
      <c r="N450" s="365">
        <v>0.67174404197944759</v>
      </c>
    </row>
    <row r="451" spans="1:14" x14ac:dyDescent="0.3">
      <c r="A451" s="1">
        <v>32</v>
      </c>
      <c r="C451" s="393">
        <v>42177</v>
      </c>
      <c r="D451" s="1">
        <v>10.6</v>
      </c>
      <c r="M451" s="365">
        <v>1.9</v>
      </c>
      <c r="N451" s="365">
        <v>0.67459443588049628</v>
      </c>
    </row>
    <row r="452" spans="1:14" x14ac:dyDescent="0.3">
      <c r="A452" s="1">
        <v>11</v>
      </c>
      <c r="C452" s="393">
        <v>42177</v>
      </c>
      <c r="D452" s="1">
        <v>11.4</v>
      </c>
      <c r="M452" s="365">
        <v>1.6</v>
      </c>
      <c r="N452" s="365">
        <v>0.60755221151817729</v>
      </c>
    </row>
    <row r="453" spans="1:14" x14ac:dyDescent="0.3">
      <c r="A453" s="1">
        <v>23</v>
      </c>
      <c r="C453" s="393">
        <v>42177</v>
      </c>
      <c r="D453" s="1">
        <v>11.4</v>
      </c>
      <c r="M453" s="365">
        <v>2</v>
      </c>
      <c r="N453" s="365">
        <v>0.69695021784158273</v>
      </c>
    </row>
    <row r="454" spans="1:14" x14ac:dyDescent="0.3">
      <c r="A454" s="1">
        <v>35</v>
      </c>
      <c r="C454" s="393">
        <v>42177</v>
      </c>
      <c r="D454" s="1">
        <v>11.4</v>
      </c>
      <c r="M454" s="365">
        <v>1.9</v>
      </c>
      <c r="N454" s="365">
        <v>0.68261517711365083</v>
      </c>
    </row>
    <row r="455" spans="1:14" x14ac:dyDescent="0.3">
      <c r="A455" s="1">
        <v>2</v>
      </c>
      <c r="C455" s="393">
        <v>42181</v>
      </c>
      <c r="D455" s="1">
        <v>12</v>
      </c>
      <c r="M455" s="365">
        <v>2.7</v>
      </c>
      <c r="N455" s="365">
        <v>0.77220158100931557</v>
      </c>
    </row>
    <row r="456" spans="1:14" x14ac:dyDescent="0.3">
      <c r="A456" s="1">
        <v>14</v>
      </c>
      <c r="C456" s="393">
        <v>42181</v>
      </c>
      <c r="D456" s="1">
        <v>12</v>
      </c>
      <c r="M456" s="365">
        <v>2.75</v>
      </c>
      <c r="N456" s="365">
        <v>0.78537484917833422</v>
      </c>
    </row>
    <row r="457" spans="1:14" x14ac:dyDescent="0.3">
      <c r="A457" s="1">
        <v>26</v>
      </c>
      <c r="C457" s="393">
        <v>42181</v>
      </c>
      <c r="D457" s="1">
        <v>12</v>
      </c>
      <c r="M457" s="365">
        <v>3.8499999999999996</v>
      </c>
      <c r="N457" s="365">
        <v>0.87570634133678082</v>
      </c>
    </row>
    <row r="458" spans="1:14" x14ac:dyDescent="0.3">
      <c r="A458" s="1">
        <v>5</v>
      </c>
      <c r="C458" s="393">
        <v>42181</v>
      </c>
      <c r="D458" s="1">
        <v>11.3</v>
      </c>
      <c r="M458" s="365">
        <v>2.7</v>
      </c>
      <c r="N458" s="365">
        <v>0.77669861944998175</v>
      </c>
    </row>
    <row r="459" spans="1:14" x14ac:dyDescent="0.3">
      <c r="A459" s="1">
        <v>17</v>
      </c>
      <c r="C459" s="393">
        <v>42181</v>
      </c>
      <c r="D459" s="1">
        <v>11.3</v>
      </c>
      <c r="M459" s="365">
        <v>3.8499999999999996</v>
      </c>
      <c r="N459" s="365">
        <v>0.87923192548162299</v>
      </c>
    </row>
    <row r="460" spans="1:14" x14ac:dyDescent="0.3">
      <c r="A460" s="1">
        <v>29</v>
      </c>
      <c r="C460" s="393">
        <v>42181</v>
      </c>
      <c r="D460" s="1">
        <v>11.3</v>
      </c>
      <c r="M460" s="365">
        <v>3.4</v>
      </c>
      <c r="N460" s="365">
        <v>0.8477567669358006</v>
      </c>
    </row>
    <row r="461" spans="1:14" x14ac:dyDescent="0.3">
      <c r="A461" s="1">
        <v>8</v>
      </c>
      <c r="C461" s="393">
        <v>42181</v>
      </c>
      <c r="D461" s="1">
        <v>11.8</v>
      </c>
      <c r="M461" s="365">
        <v>3.1</v>
      </c>
      <c r="N461" s="365">
        <v>0.82129534040068863</v>
      </c>
    </row>
    <row r="462" spans="1:14" x14ac:dyDescent="0.3">
      <c r="A462" s="1">
        <v>20</v>
      </c>
      <c r="C462" s="393">
        <v>42181</v>
      </c>
      <c r="D462" s="1">
        <v>11.8</v>
      </c>
      <c r="M462" s="365">
        <v>3.1</v>
      </c>
      <c r="N462" s="365">
        <v>0.81537367190965748</v>
      </c>
    </row>
    <row r="463" spans="1:14" x14ac:dyDescent="0.3">
      <c r="A463" s="1">
        <v>32</v>
      </c>
      <c r="C463" s="393">
        <v>42181</v>
      </c>
      <c r="D463" s="1">
        <v>11.8</v>
      </c>
      <c r="M463" s="365">
        <v>3.9000000000000004</v>
      </c>
      <c r="N463" s="365">
        <v>0.88322101979730516</v>
      </c>
    </row>
    <row r="464" spans="1:14" x14ac:dyDescent="0.3">
      <c r="A464" s="1">
        <v>11</v>
      </c>
      <c r="C464" s="393">
        <v>42181</v>
      </c>
      <c r="D464" s="1">
        <v>13.2</v>
      </c>
      <c r="M464" s="365">
        <v>3.75</v>
      </c>
      <c r="N464" s="365">
        <v>0.86988757018162888</v>
      </c>
    </row>
    <row r="465" spans="1:14" x14ac:dyDescent="0.3">
      <c r="A465" s="1">
        <v>23</v>
      </c>
      <c r="C465" s="393">
        <v>42181</v>
      </c>
      <c r="D465" s="1">
        <v>13.2</v>
      </c>
      <c r="M465" s="365">
        <v>2.75</v>
      </c>
      <c r="N465" s="365">
        <v>0.78472707610101144</v>
      </c>
    </row>
    <row r="466" spans="1:14" x14ac:dyDescent="0.3">
      <c r="A466" s="1">
        <v>35</v>
      </c>
      <c r="C466" s="393">
        <v>42181</v>
      </c>
      <c r="D466" s="1">
        <v>13.2</v>
      </c>
      <c r="M466" s="365">
        <v>3.0999999999999996</v>
      </c>
      <c r="N466" s="365">
        <v>0.82198834312380331</v>
      </c>
    </row>
    <row r="467" spans="1:14" x14ac:dyDescent="0.3">
      <c r="A467" s="1">
        <v>2</v>
      </c>
      <c r="C467" s="393">
        <v>42184</v>
      </c>
      <c r="D467" s="1">
        <v>13</v>
      </c>
      <c r="M467" s="365">
        <v>4.75</v>
      </c>
      <c r="N467" s="365">
        <v>0.92335789420715841</v>
      </c>
    </row>
    <row r="468" spans="1:14" x14ac:dyDescent="0.3">
      <c r="A468" s="1">
        <v>14</v>
      </c>
      <c r="C468" s="393">
        <v>42184</v>
      </c>
      <c r="D468" s="1">
        <v>13</v>
      </c>
      <c r="M468" s="365">
        <v>5.5500000000000007</v>
      </c>
      <c r="N468" s="365">
        <v>0.95297537696534507</v>
      </c>
    </row>
    <row r="469" spans="1:14" x14ac:dyDescent="0.3">
      <c r="A469" s="1">
        <v>26</v>
      </c>
      <c r="C469" s="393">
        <v>42184</v>
      </c>
      <c r="D469" s="1">
        <v>13</v>
      </c>
      <c r="M469" s="365">
        <v>4.05</v>
      </c>
      <c r="N469" s="365">
        <v>0.8935062390749553</v>
      </c>
    </row>
    <row r="470" spans="1:14" x14ac:dyDescent="0.3">
      <c r="A470" s="1">
        <v>5</v>
      </c>
      <c r="C470" s="393">
        <v>42184</v>
      </c>
      <c r="D470" s="1">
        <v>13.6</v>
      </c>
      <c r="M470" s="365">
        <v>4.9000000000000004</v>
      </c>
      <c r="N470" s="365">
        <v>0.93366073822501883</v>
      </c>
    </row>
    <row r="471" spans="1:14" x14ac:dyDescent="0.3">
      <c r="A471" s="1">
        <v>17</v>
      </c>
      <c r="C471" s="393">
        <v>42184</v>
      </c>
      <c r="D471" s="1">
        <v>13.6</v>
      </c>
      <c r="M471" s="365">
        <v>6.2</v>
      </c>
      <c r="N471" s="365">
        <v>0.96667099407395729</v>
      </c>
    </row>
    <row r="472" spans="1:14" x14ac:dyDescent="0.3">
      <c r="A472" s="1">
        <v>29</v>
      </c>
      <c r="C472" s="393">
        <v>42184</v>
      </c>
      <c r="D472" s="1">
        <v>13.6</v>
      </c>
      <c r="M472" s="365">
        <v>4.55</v>
      </c>
      <c r="N472" s="365">
        <v>0.91493675849778633</v>
      </c>
    </row>
    <row r="473" spans="1:14" x14ac:dyDescent="0.3">
      <c r="A473" s="1">
        <v>8</v>
      </c>
      <c r="C473" s="393">
        <v>42184</v>
      </c>
      <c r="D473" s="1">
        <v>12.8</v>
      </c>
      <c r="M473" s="365">
        <v>4.05</v>
      </c>
      <c r="N473" s="365">
        <v>0.89074066824366249</v>
      </c>
    </row>
    <row r="474" spans="1:14" x14ac:dyDescent="0.3">
      <c r="A474" s="1">
        <v>20</v>
      </c>
      <c r="C474" s="393">
        <v>42184</v>
      </c>
      <c r="D474" s="1">
        <v>12.8</v>
      </c>
      <c r="M474" s="365">
        <v>3.5</v>
      </c>
      <c r="N474" s="365">
        <v>0.85854378669121423</v>
      </c>
    </row>
    <row r="475" spans="1:14" x14ac:dyDescent="0.3">
      <c r="A475" s="1">
        <v>32</v>
      </c>
      <c r="C475" s="393">
        <v>42184</v>
      </c>
      <c r="D475" s="1">
        <v>12.8</v>
      </c>
      <c r="M475" s="365">
        <v>3</v>
      </c>
      <c r="N475" s="365">
        <v>0.80990352664664589</v>
      </c>
    </row>
    <row r="476" spans="1:14" x14ac:dyDescent="0.3">
      <c r="A476" s="1">
        <v>11</v>
      </c>
      <c r="C476" s="393">
        <v>42184</v>
      </c>
      <c r="D476" s="1">
        <v>14.1</v>
      </c>
      <c r="M476" s="365">
        <v>4.4000000000000004</v>
      </c>
      <c r="N476" s="365">
        <v>0.89667910141256524</v>
      </c>
    </row>
    <row r="477" spans="1:14" x14ac:dyDescent="0.3">
      <c r="A477" s="1">
        <v>23</v>
      </c>
      <c r="C477" s="393">
        <v>42184</v>
      </c>
      <c r="D477" s="1">
        <v>14.1</v>
      </c>
      <c r="M477" s="365">
        <v>4.75</v>
      </c>
      <c r="N477" s="365">
        <v>0.9095786483183399</v>
      </c>
    </row>
    <row r="478" spans="1:14" x14ac:dyDescent="0.3">
      <c r="A478" s="1">
        <v>35</v>
      </c>
      <c r="C478" s="393">
        <v>42184</v>
      </c>
      <c r="D478" s="1">
        <v>14.1</v>
      </c>
      <c r="M478" s="365">
        <v>3.7</v>
      </c>
      <c r="N478" s="365">
        <v>0.86986458126636368</v>
      </c>
    </row>
    <row r="479" spans="1:14" x14ac:dyDescent="0.3">
      <c r="A479" s="1">
        <v>2</v>
      </c>
      <c r="C479" s="393">
        <v>42188</v>
      </c>
      <c r="D479" s="1">
        <v>14</v>
      </c>
      <c r="M479" s="365"/>
      <c r="N479" s="365"/>
    </row>
    <row r="480" spans="1:14" x14ac:dyDescent="0.3">
      <c r="A480" s="1">
        <v>14</v>
      </c>
      <c r="C480" s="393">
        <v>42188</v>
      </c>
      <c r="D480" s="1">
        <v>14</v>
      </c>
      <c r="M480" s="365"/>
      <c r="N480" s="365"/>
    </row>
    <row r="481" spans="1:14" x14ac:dyDescent="0.3">
      <c r="A481" s="1">
        <v>26</v>
      </c>
      <c r="C481" s="393">
        <v>42188</v>
      </c>
      <c r="D481" s="1">
        <v>14</v>
      </c>
      <c r="M481" s="365"/>
      <c r="N481" s="365"/>
    </row>
    <row r="482" spans="1:14" x14ac:dyDescent="0.3">
      <c r="A482" s="1">
        <v>5</v>
      </c>
      <c r="C482" s="393">
        <v>42188</v>
      </c>
      <c r="D482" s="1">
        <v>14.3</v>
      </c>
      <c r="M482" s="365"/>
      <c r="N482" s="365"/>
    </row>
    <row r="483" spans="1:14" x14ac:dyDescent="0.3">
      <c r="A483" s="1">
        <v>17</v>
      </c>
      <c r="C483" s="393">
        <v>42188</v>
      </c>
      <c r="D483" s="1">
        <v>14.3</v>
      </c>
      <c r="M483" s="365"/>
      <c r="N483" s="365"/>
    </row>
    <row r="484" spans="1:14" x14ac:dyDescent="0.3">
      <c r="A484" s="1">
        <v>29</v>
      </c>
      <c r="C484" s="393">
        <v>42188</v>
      </c>
      <c r="D484" s="1">
        <v>14.3</v>
      </c>
      <c r="M484" s="365"/>
      <c r="N484" s="365"/>
    </row>
    <row r="485" spans="1:14" x14ac:dyDescent="0.3">
      <c r="A485" s="1">
        <v>8</v>
      </c>
      <c r="C485" s="393">
        <v>42188</v>
      </c>
      <c r="D485" s="1">
        <v>13.1</v>
      </c>
      <c r="M485" s="365"/>
      <c r="N485" s="365"/>
    </row>
    <row r="486" spans="1:14" x14ac:dyDescent="0.3">
      <c r="A486" s="1">
        <v>20</v>
      </c>
      <c r="C486" s="393">
        <v>42188</v>
      </c>
      <c r="D486" s="1">
        <v>13.1</v>
      </c>
      <c r="M486" s="365"/>
      <c r="N486" s="365"/>
    </row>
    <row r="487" spans="1:14" x14ac:dyDescent="0.3">
      <c r="A487" s="1">
        <v>32</v>
      </c>
      <c r="C487" s="393">
        <v>42188</v>
      </c>
      <c r="D487" s="1">
        <v>13.1</v>
      </c>
      <c r="M487" s="365"/>
      <c r="N487" s="365"/>
    </row>
    <row r="488" spans="1:14" x14ac:dyDescent="0.3">
      <c r="A488" s="1">
        <v>11</v>
      </c>
      <c r="C488" s="393">
        <v>42188</v>
      </c>
      <c r="D488" s="1">
        <v>15.3</v>
      </c>
      <c r="M488" s="365"/>
      <c r="N488" s="365"/>
    </row>
    <row r="489" spans="1:14" x14ac:dyDescent="0.3">
      <c r="A489" s="1">
        <v>23</v>
      </c>
      <c r="C489" s="393">
        <v>42188</v>
      </c>
      <c r="D489" s="1">
        <v>15.3</v>
      </c>
      <c r="M489" s="365"/>
      <c r="N489" s="365"/>
    </row>
    <row r="490" spans="1:14" x14ac:dyDescent="0.3">
      <c r="A490" s="1">
        <v>35</v>
      </c>
      <c r="C490" s="393">
        <v>42188</v>
      </c>
      <c r="D490" s="1">
        <v>15.3</v>
      </c>
      <c r="M490" s="365"/>
      <c r="N490" s="365"/>
    </row>
    <row r="491" spans="1:14" x14ac:dyDescent="0.3">
      <c r="A491" s="1">
        <v>2</v>
      </c>
      <c r="C491" s="393">
        <v>42191</v>
      </c>
      <c r="D491" s="1">
        <v>14.7</v>
      </c>
      <c r="M491" s="365">
        <v>6.2</v>
      </c>
      <c r="N491" s="365">
        <v>0.97426561853537452</v>
      </c>
    </row>
    <row r="492" spans="1:14" x14ac:dyDescent="0.3">
      <c r="A492" s="1">
        <v>14</v>
      </c>
      <c r="C492" s="393">
        <v>42191</v>
      </c>
      <c r="D492" s="1">
        <v>14.7</v>
      </c>
      <c r="M492" s="365">
        <v>6</v>
      </c>
      <c r="N492" s="365">
        <v>0.97075464180412774</v>
      </c>
    </row>
    <row r="493" spans="1:14" x14ac:dyDescent="0.3">
      <c r="A493" s="1">
        <v>26</v>
      </c>
      <c r="C493" s="393">
        <v>42191</v>
      </c>
      <c r="D493" s="1">
        <v>14.7</v>
      </c>
      <c r="M493" s="365">
        <v>6.2</v>
      </c>
      <c r="N493" s="365">
        <v>0.97434705107339381</v>
      </c>
    </row>
    <row r="494" spans="1:14" x14ac:dyDescent="0.3">
      <c r="A494" s="1">
        <v>5</v>
      </c>
      <c r="C494" s="393">
        <v>42191</v>
      </c>
      <c r="D494" s="1">
        <v>14.9</v>
      </c>
      <c r="M494" s="365">
        <v>5.5</v>
      </c>
      <c r="N494" s="365">
        <v>0.96214099216710181</v>
      </c>
    </row>
    <row r="495" spans="1:14" x14ac:dyDescent="0.3">
      <c r="A495" s="1">
        <v>17</v>
      </c>
      <c r="C495" s="393">
        <v>42191</v>
      </c>
      <c r="D495" s="1">
        <v>14.9</v>
      </c>
      <c r="M495" s="365">
        <v>6.7</v>
      </c>
      <c r="N495" s="365">
        <v>0.98027812895069522</v>
      </c>
    </row>
    <row r="496" spans="1:14" x14ac:dyDescent="0.3">
      <c r="A496" s="1">
        <v>29</v>
      </c>
      <c r="C496" s="393">
        <v>42191</v>
      </c>
      <c r="D496" s="1">
        <v>14.9</v>
      </c>
      <c r="M496" s="365">
        <v>6.2</v>
      </c>
      <c r="N496" s="365">
        <v>0.97470263025632431</v>
      </c>
    </row>
    <row r="497" spans="1:14" x14ac:dyDescent="0.3">
      <c r="A497" s="1">
        <v>8</v>
      </c>
      <c r="C497" s="393">
        <v>42191</v>
      </c>
      <c r="D497" s="1">
        <v>14.8</v>
      </c>
      <c r="M497" s="365">
        <v>5</v>
      </c>
      <c r="N497" s="365">
        <v>0.95056928630935844</v>
      </c>
    </row>
    <row r="498" spans="1:14" x14ac:dyDescent="0.3">
      <c r="A498" s="1">
        <v>20</v>
      </c>
      <c r="C498" s="393">
        <v>42191</v>
      </c>
      <c r="D498" s="1">
        <v>14.8</v>
      </c>
      <c r="M498" s="365">
        <v>6.5</v>
      </c>
      <c r="N498" s="365">
        <v>0.97862657456318569</v>
      </c>
    </row>
    <row r="499" spans="1:14" x14ac:dyDescent="0.3">
      <c r="A499" s="1">
        <v>32</v>
      </c>
      <c r="C499" s="393">
        <v>42191</v>
      </c>
      <c r="D499" s="1">
        <v>14.8</v>
      </c>
      <c r="M499" s="365">
        <v>5.0999999999999996</v>
      </c>
      <c r="N499" s="365">
        <v>0.95283707352672864</v>
      </c>
    </row>
    <row r="500" spans="1:14" x14ac:dyDescent="0.3">
      <c r="A500" s="1">
        <v>11</v>
      </c>
      <c r="C500" s="393">
        <v>42191</v>
      </c>
      <c r="D500" s="1">
        <v>15.8</v>
      </c>
      <c r="M500" s="365">
        <v>7.3</v>
      </c>
      <c r="N500" s="365">
        <v>0.98638938202722126</v>
      </c>
    </row>
    <row r="501" spans="1:14" x14ac:dyDescent="0.3">
      <c r="A501" s="1">
        <v>23</v>
      </c>
      <c r="C501" s="393">
        <v>42191</v>
      </c>
      <c r="D501" s="1">
        <v>15.8</v>
      </c>
      <c r="M501" s="365">
        <v>5.3</v>
      </c>
      <c r="N501" s="365">
        <v>0.95853343184336892</v>
      </c>
    </row>
    <row r="502" spans="1:14" x14ac:dyDescent="0.3">
      <c r="A502" s="1">
        <v>35</v>
      </c>
      <c r="C502" s="393">
        <v>42191</v>
      </c>
      <c r="D502" s="1">
        <v>15.8</v>
      </c>
      <c r="M502" s="365">
        <v>7</v>
      </c>
      <c r="N502" s="365">
        <v>0.98372012469691728</v>
      </c>
    </row>
    <row r="503" spans="1:14" x14ac:dyDescent="0.3">
      <c r="A503" s="1">
        <v>2</v>
      </c>
      <c r="C503" s="393">
        <v>42195</v>
      </c>
      <c r="D503" s="1">
        <v>15.8</v>
      </c>
      <c r="M503" s="365">
        <v>5.8</v>
      </c>
      <c r="N503" s="365">
        <v>0.96844706329595132</v>
      </c>
    </row>
    <row r="504" spans="1:14" x14ac:dyDescent="0.3">
      <c r="A504" s="1">
        <v>14</v>
      </c>
      <c r="C504" s="393">
        <v>42195</v>
      </c>
      <c r="D504" s="1">
        <v>15.8</v>
      </c>
      <c r="M504" s="365">
        <v>7</v>
      </c>
      <c r="N504" s="365">
        <v>0.98436846944746292</v>
      </c>
    </row>
    <row r="505" spans="1:14" x14ac:dyDescent="0.3">
      <c r="A505" s="1">
        <v>26</v>
      </c>
      <c r="C505" s="393">
        <v>42195</v>
      </c>
      <c r="D505" s="1">
        <v>15.8</v>
      </c>
      <c r="M505" s="365">
        <v>6.7</v>
      </c>
      <c r="N505" s="365">
        <v>0.9813669929589558</v>
      </c>
    </row>
    <row r="506" spans="1:14" x14ac:dyDescent="0.3">
      <c r="A506" s="1">
        <v>5</v>
      </c>
      <c r="C506" s="393">
        <v>42195</v>
      </c>
      <c r="D506" s="1">
        <v>15.8</v>
      </c>
      <c r="M506" s="365">
        <v>6.7</v>
      </c>
      <c r="N506" s="365">
        <v>0.98094123547605117</v>
      </c>
    </row>
    <row r="507" spans="1:14" x14ac:dyDescent="0.3">
      <c r="A507" s="1">
        <v>17</v>
      </c>
      <c r="C507" s="393">
        <v>42195</v>
      </c>
      <c r="D507" s="1">
        <v>15.8</v>
      </c>
      <c r="M507" s="365">
        <v>7.8</v>
      </c>
      <c r="N507" s="365">
        <v>0.98995096068815824</v>
      </c>
    </row>
    <row r="508" spans="1:14" x14ac:dyDescent="0.3">
      <c r="A508" s="1">
        <v>29</v>
      </c>
      <c r="C508" s="393">
        <v>42195</v>
      </c>
      <c r="D508" s="1">
        <v>15.8</v>
      </c>
      <c r="M508" s="365">
        <v>7.9</v>
      </c>
      <c r="N508" s="365">
        <v>0.99028563143395676</v>
      </c>
    </row>
    <row r="509" spans="1:14" x14ac:dyDescent="0.3">
      <c r="A509" s="1">
        <v>8</v>
      </c>
      <c r="C509" s="393">
        <v>42195</v>
      </c>
      <c r="D509" s="1">
        <v>15.8</v>
      </c>
      <c r="M509" s="365">
        <v>5.0999999999999996</v>
      </c>
      <c r="N509" s="365">
        <v>0.95433899115467369</v>
      </c>
    </row>
    <row r="510" spans="1:14" x14ac:dyDescent="0.3">
      <c r="A510" s="1">
        <v>20</v>
      </c>
      <c r="C510" s="393">
        <v>42195</v>
      </c>
      <c r="D510" s="1">
        <v>15.8</v>
      </c>
      <c r="M510" s="365">
        <v>5.5</v>
      </c>
      <c r="N510" s="365">
        <v>0.96424029325951977</v>
      </c>
    </row>
    <row r="511" spans="1:14" x14ac:dyDescent="0.3">
      <c r="A511" s="1">
        <v>32</v>
      </c>
      <c r="C511" s="393">
        <v>42195</v>
      </c>
      <c r="D511" s="1">
        <v>15.8</v>
      </c>
      <c r="M511" s="365">
        <v>6.8</v>
      </c>
      <c r="N511" s="365">
        <v>0.98270959809421343</v>
      </c>
    </row>
    <row r="512" spans="1:14" x14ac:dyDescent="0.3">
      <c r="A512" s="1">
        <v>11</v>
      </c>
      <c r="C512" s="393">
        <v>42195</v>
      </c>
      <c r="D512" s="1">
        <v>16.600000000000001</v>
      </c>
      <c r="M512" s="365">
        <v>5.5</v>
      </c>
      <c r="N512" s="365">
        <v>0.96416938110749184</v>
      </c>
    </row>
    <row r="513" spans="1:14" x14ac:dyDescent="0.3">
      <c r="A513" s="1">
        <v>23</v>
      </c>
      <c r="C513" s="393">
        <v>42195</v>
      </c>
      <c r="D513" s="1">
        <v>16.600000000000001</v>
      </c>
      <c r="M513" s="365">
        <v>5.5</v>
      </c>
      <c r="N513" s="365">
        <v>0.96395800611721927</v>
      </c>
    </row>
    <row r="514" spans="1:14" x14ac:dyDescent="0.3">
      <c r="A514" s="1">
        <v>35</v>
      </c>
      <c r="C514" s="393">
        <v>42195</v>
      </c>
      <c r="D514" s="1">
        <v>16.600000000000001</v>
      </c>
      <c r="M514" s="365">
        <v>6.9</v>
      </c>
      <c r="N514" s="365">
        <v>0.98360192253322021</v>
      </c>
    </row>
    <row r="515" spans="1:14" x14ac:dyDescent="0.3">
      <c r="A515" s="1">
        <v>2</v>
      </c>
      <c r="C515" s="393">
        <v>42198</v>
      </c>
      <c r="D515" s="1">
        <v>16.399999999999999</v>
      </c>
      <c r="M515" s="365">
        <v>8.6</v>
      </c>
      <c r="N515" s="365">
        <v>0.99229687595524863</v>
      </c>
    </row>
    <row r="516" spans="1:14" x14ac:dyDescent="0.3">
      <c r="A516" s="1">
        <v>14</v>
      </c>
      <c r="C516" s="393">
        <v>42198</v>
      </c>
      <c r="D516" s="1">
        <v>16.399999999999999</v>
      </c>
      <c r="M516" s="365">
        <v>8</v>
      </c>
      <c r="N516" s="365">
        <v>0.98922426988305889</v>
      </c>
    </row>
    <row r="517" spans="1:14" x14ac:dyDescent="0.3">
      <c r="A517" s="1">
        <v>26</v>
      </c>
      <c r="C517" s="393">
        <v>42198</v>
      </c>
      <c r="D517" s="1">
        <v>16.399999999999999</v>
      </c>
      <c r="M517" s="365">
        <v>7.8</v>
      </c>
      <c r="N517" s="365">
        <v>0.98763552198806193</v>
      </c>
    </row>
    <row r="518" spans="1:14" x14ac:dyDescent="0.3">
      <c r="A518" s="1">
        <v>5</v>
      </c>
      <c r="C518" s="393">
        <v>42198</v>
      </c>
      <c r="D518" s="1">
        <v>16.399999999999999</v>
      </c>
      <c r="M518" s="365">
        <v>6.3</v>
      </c>
      <c r="N518" s="365">
        <v>0.97319743299358252</v>
      </c>
    </row>
    <row r="519" spans="1:14" x14ac:dyDescent="0.3">
      <c r="A519" s="1">
        <v>17</v>
      </c>
      <c r="C519" s="393">
        <v>42198</v>
      </c>
      <c r="D519" s="1">
        <v>16.399999999999999</v>
      </c>
      <c r="M519" s="365">
        <v>8</v>
      </c>
      <c r="N519" s="365">
        <v>0.98902792331874501</v>
      </c>
    </row>
    <row r="520" spans="1:14" x14ac:dyDescent="0.3">
      <c r="A520" s="1">
        <v>29</v>
      </c>
      <c r="C520" s="393">
        <v>42198</v>
      </c>
      <c r="D520" s="1">
        <v>16.399999999999999</v>
      </c>
      <c r="M520" s="365">
        <v>6.6</v>
      </c>
      <c r="N520" s="365">
        <v>0.9761537382522093</v>
      </c>
    </row>
    <row r="521" spans="1:14" x14ac:dyDescent="0.3">
      <c r="A521" s="1">
        <v>8</v>
      </c>
      <c r="C521" s="393">
        <v>42198</v>
      </c>
      <c r="D521" s="1">
        <v>16</v>
      </c>
      <c r="M521" s="365">
        <v>6.5</v>
      </c>
      <c r="N521" s="365">
        <v>0.97452791740252687</v>
      </c>
    </row>
    <row r="522" spans="1:14" x14ac:dyDescent="0.3">
      <c r="A522" s="1">
        <v>20</v>
      </c>
      <c r="C522" s="393">
        <v>42198</v>
      </c>
      <c r="D522" s="1">
        <v>16</v>
      </c>
      <c r="M522" s="365">
        <v>7</v>
      </c>
      <c r="N522" s="365">
        <v>0.98182930559804216</v>
      </c>
    </row>
    <row r="523" spans="1:14" x14ac:dyDescent="0.3">
      <c r="A523" s="1">
        <v>32</v>
      </c>
      <c r="C523" s="393">
        <v>42198</v>
      </c>
      <c r="D523" s="1">
        <v>16</v>
      </c>
      <c r="M523" s="365">
        <v>6.7</v>
      </c>
      <c r="N523" s="365">
        <v>0.97753600000000007</v>
      </c>
    </row>
    <row r="524" spans="1:14" x14ac:dyDescent="0.3">
      <c r="A524" s="1">
        <v>11</v>
      </c>
      <c r="C524" s="393">
        <v>42198</v>
      </c>
      <c r="D524" s="1">
        <v>16.8</v>
      </c>
      <c r="M524" s="365">
        <v>8.1999999999999993</v>
      </c>
      <c r="N524" s="365">
        <v>0.99039650782102584</v>
      </c>
    </row>
    <row r="525" spans="1:14" x14ac:dyDescent="0.3">
      <c r="A525" s="1">
        <v>23</v>
      </c>
      <c r="C525" s="393">
        <v>42198</v>
      </c>
      <c r="D525" s="1">
        <v>16.8</v>
      </c>
      <c r="M525" s="365">
        <v>7.8</v>
      </c>
      <c r="N525" s="365">
        <v>0.98792943361188479</v>
      </c>
    </row>
    <row r="526" spans="1:14" x14ac:dyDescent="0.3">
      <c r="A526" s="1">
        <v>35</v>
      </c>
      <c r="C526" s="393">
        <v>42198</v>
      </c>
      <c r="D526" s="1">
        <v>16.8</v>
      </c>
      <c r="M526" s="365">
        <v>5.8</v>
      </c>
      <c r="N526" s="365">
        <v>0.96485366831484709</v>
      </c>
    </row>
    <row r="527" spans="1:14" x14ac:dyDescent="0.3">
      <c r="A527" s="1">
        <v>2</v>
      </c>
      <c r="C527" s="393">
        <v>42201</v>
      </c>
      <c r="D527" s="1">
        <v>16.600000000000001</v>
      </c>
      <c r="M527" s="365">
        <v>7.3</v>
      </c>
      <c r="N527" s="365">
        <v>0.9677191064108015</v>
      </c>
    </row>
    <row r="528" spans="1:14" x14ac:dyDescent="0.3">
      <c r="A528" s="1">
        <v>14</v>
      </c>
      <c r="C528" s="393">
        <v>42201</v>
      </c>
      <c r="D528" s="1">
        <v>16.600000000000001</v>
      </c>
      <c r="M528" s="365">
        <v>7.8</v>
      </c>
      <c r="N528" s="365">
        <v>0.98009910568774816</v>
      </c>
    </row>
    <row r="529" spans="1:14" x14ac:dyDescent="0.3">
      <c r="A529" s="1">
        <v>26</v>
      </c>
      <c r="C529" s="393">
        <v>42201</v>
      </c>
      <c r="D529" s="1">
        <v>16.600000000000001</v>
      </c>
      <c r="M529" s="365">
        <v>7.5</v>
      </c>
      <c r="N529" s="365">
        <v>0.9721044908839479</v>
      </c>
    </row>
    <row r="530" spans="1:14" x14ac:dyDescent="0.3">
      <c r="A530" s="1">
        <v>5</v>
      </c>
      <c r="C530" s="393">
        <v>42201</v>
      </c>
      <c r="D530" s="1">
        <v>17.399999999999999</v>
      </c>
      <c r="M530" s="365">
        <v>6.4</v>
      </c>
      <c r="N530" s="365">
        <v>0.96626224374850422</v>
      </c>
    </row>
    <row r="531" spans="1:14" x14ac:dyDescent="0.3">
      <c r="A531" s="1">
        <v>17</v>
      </c>
      <c r="C531" s="393">
        <v>42201</v>
      </c>
      <c r="D531" s="1">
        <v>17.399999999999999</v>
      </c>
      <c r="M531" s="365">
        <v>8.75</v>
      </c>
      <c r="N531" s="365">
        <v>0.98920038471173366</v>
      </c>
    </row>
    <row r="532" spans="1:14" x14ac:dyDescent="0.3">
      <c r="A532" s="1">
        <v>29</v>
      </c>
      <c r="C532" s="393">
        <v>42201</v>
      </c>
      <c r="D532" s="1">
        <v>17.399999999999999</v>
      </c>
      <c r="M532" s="365">
        <v>7.85</v>
      </c>
      <c r="N532" s="365">
        <v>0.9802415939157465</v>
      </c>
    </row>
    <row r="533" spans="1:14" x14ac:dyDescent="0.3">
      <c r="A533" s="1">
        <v>8</v>
      </c>
      <c r="C533" s="393">
        <v>42201</v>
      </c>
      <c r="D533" s="1">
        <v>17</v>
      </c>
      <c r="M533" s="365">
        <v>4.45</v>
      </c>
      <c r="N533" s="365">
        <v>0.89814166042326637</v>
      </c>
    </row>
    <row r="534" spans="1:14" x14ac:dyDescent="0.3">
      <c r="A534" s="1">
        <v>20</v>
      </c>
      <c r="C534" s="393">
        <v>42201</v>
      </c>
      <c r="D534" s="1">
        <v>17</v>
      </c>
      <c r="M534" s="365">
        <v>4.6500000000000004</v>
      </c>
      <c r="N534" s="365">
        <v>0.9029304302819634</v>
      </c>
    </row>
    <row r="535" spans="1:14" x14ac:dyDescent="0.3">
      <c r="A535" s="1">
        <v>32</v>
      </c>
      <c r="C535" s="393">
        <v>42201</v>
      </c>
      <c r="D535" s="1">
        <v>17</v>
      </c>
      <c r="M535" s="365">
        <v>6.9</v>
      </c>
      <c r="N535" s="365">
        <v>0.97105736460014858</v>
      </c>
    </row>
    <row r="536" spans="1:14" x14ac:dyDescent="0.3">
      <c r="A536" s="1">
        <v>11</v>
      </c>
      <c r="C536" s="393">
        <v>42201</v>
      </c>
      <c r="D536" s="1">
        <v>17.8</v>
      </c>
      <c r="M536" s="365">
        <v>6.1</v>
      </c>
      <c r="N536" s="365">
        <v>0.93636033007973807</v>
      </c>
    </row>
    <row r="537" spans="1:14" x14ac:dyDescent="0.3">
      <c r="A537" s="1">
        <v>23</v>
      </c>
      <c r="C537" s="393">
        <v>42201</v>
      </c>
      <c r="D537" s="1">
        <v>17.8</v>
      </c>
      <c r="M537" s="365">
        <v>5.8000000000000007</v>
      </c>
      <c r="N537" s="365">
        <v>0.95560042864061701</v>
      </c>
    </row>
    <row r="538" spans="1:14" x14ac:dyDescent="0.3">
      <c r="A538" s="1">
        <v>35</v>
      </c>
      <c r="C538" s="393">
        <v>42201</v>
      </c>
      <c r="D538" s="1">
        <v>17.8</v>
      </c>
      <c r="M538" s="365">
        <v>6.8</v>
      </c>
      <c r="N538" s="365">
        <v>0.97018997979355248</v>
      </c>
    </row>
    <row r="539" spans="1:14" x14ac:dyDescent="0.3">
      <c r="A539" s="1">
        <v>2</v>
      </c>
      <c r="C539" s="393">
        <v>42205</v>
      </c>
      <c r="D539" s="1">
        <v>16.600000000000001</v>
      </c>
      <c r="M539" s="365">
        <v>5.8</v>
      </c>
      <c r="N539" s="365">
        <v>0.96899391335481566</v>
      </c>
    </row>
    <row r="540" spans="1:14" x14ac:dyDescent="0.3">
      <c r="A540" s="1">
        <v>14</v>
      </c>
      <c r="C540" s="393">
        <v>42205</v>
      </c>
      <c r="D540" s="1">
        <v>16.600000000000001</v>
      </c>
      <c r="M540" s="365">
        <v>8.9</v>
      </c>
      <c r="N540" s="365">
        <v>0.99466306584362141</v>
      </c>
    </row>
    <row r="541" spans="1:14" x14ac:dyDescent="0.3">
      <c r="A541" s="1">
        <v>26</v>
      </c>
      <c r="C541" s="393">
        <v>42205</v>
      </c>
      <c r="D541" s="1">
        <v>16.600000000000001</v>
      </c>
      <c r="M541" s="365">
        <v>7.7</v>
      </c>
      <c r="N541" s="365">
        <v>0.98980942297511909</v>
      </c>
    </row>
    <row r="542" spans="1:14" x14ac:dyDescent="0.3">
      <c r="A542" s="1">
        <v>5</v>
      </c>
      <c r="C542" s="393">
        <v>42205</v>
      </c>
      <c r="D542" s="1">
        <v>17.8</v>
      </c>
      <c r="M542" s="365">
        <v>9.1999999999999993</v>
      </c>
      <c r="N542" s="365">
        <v>0.99563005478737276</v>
      </c>
    </row>
    <row r="543" spans="1:14" x14ac:dyDescent="0.3">
      <c r="A543" s="1">
        <v>17</v>
      </c>
      <c r="C543" s="393">
        <v>42205</v>
      </c>
      <c r="D543" s="1">
        <v>17.8</v>
      </c>
      <c r="M543" s="365">
        <v>9.9</v>
      </c>
      <c r="N543" s="365">
        <v>0.99711093990755006</v>
      </c>
    </row>
    <row r="544" spans="1:14" x14ac:dyDescent="0.3">
      <c r="A544" s="1">
        <v>29</v>
      </c>
      <c r="C544" s="393">
        <v>42205</v>
      </c>
      <c r="D544" s="1">
        <v>17.8</v>
      </c>
      <c r="M544" s="365">
        <v>7.1</v>
      </c>
      <c r="N544" s="365">
        <v>0.98545028271962498</v>
      </c>
    </row>
    <row r="545" spans="1:14" x14ac:dyDescent="0.3">
      <c r="A545" s="1">
        <v>8</v>
      </c>
      <c r="C545" s="393">
        <v>42205</v>
      </c>
      <c r="D545" s="1">
        <v>18.399999999999999</v>
      </c>
      <c r="M545" s="365">
        <v>8.1</v>
      </c>
      <c r="N545" s="365">
        <v>0.99182111997889311</v>
      </c>
    </row>
    <row r="546" spans="1:14" x14ac:dyDescent="0.3">
      <c r="A546" s="1">
        <v>20</v>
      </c>
      <c r="C546" s="393">
        <v>42205</v>
      </c>
      <c r="D546" s="1">
        <v>18.399999999999999</v>
      </c>
      <c r="M546" s="365">
        <v>8.3000000000000007</v>
      </c>
      <c r="N546" s="365">
        <v>0.99284122374552586</v>
      </c>
    </row>
    <row r="547" spans="1:14" x14ac:dyDescent="0.3">
      <c r="A547" s="1">
        <v>32</v>
      </c>
      <c r="C547" s="393">
        <v>42205</v>
      </c>
      <c r="D547" s="1">
        <v>18.399999999999999</v>
      </c>
      <c r="M547" s="365">
        <v>5.9</v>
      </c>
      <c r="N547" s="365">
        <v>0.97115320259688109</v>
      </c>
    </row>
    <row r="548" spans="1:14" x14ac:dyDescent="0.3">
      <c r="A548" s="1">
        <v>11</v>
      </c>
      <c r="C548" s="393">
        <v>42205</v>
      </c>
      <c r="D548" s="1">
        <v>18</v>
      </c>
      <c r="M548" s="365">
        <v>8.5</v>
      </c>
      <c r="N548" s="365">
        <v>0.99336246009074103</v>
      </c>
    </row>
    <row r="549" spans="1:14" x14ac:dyDescent="0.3">
      <c r="A549" s="1">
        <v>23</v>
      </c>
      <c r="C549" s="393">
        <v>42205</v>
      </c>
      <c r="D549" s="1">
        <v>18</v>
      </c>
      <c r="M549" s="365">
        <v>6.8</v>
      </c>
      <c r="N549" s="365">
        <v>0.98262061008148849</v>
      </c>
    </row>
    <row r="550" spans="1:14" x14ac:dyDescent="0.3">
      <c r="A550" s="1">
        <v>35</v>
      </c>
      <c r="C550" s="393">
        <v>42205</v>
      </c>
      <c r="D550" s="1">
        <v>18</v>
      </c>
      <c r="M550" s="365">
        <v>7.8</v>
      </c>
      <c r="N550" s="365">
        <v>0.99017502765306797</v>
      </c>
    </row>
    <row r="551" spans="1:14" x14ac:dyDescent="0.3">
      <c r="A551" s="1">
        <v>2</v>
      </c>
      <c r="C551" s="393">
        <v>42208</v>
      </c>
      <c r="D551" s="1">
        <v>16.600000000000001</v>
      </c>
      <c r="M551" s="365">
        <v>9</v>
      </c>
      <c r="N551" s="365">
        <v>0.99236004108885456</v>
      </c>
    </row>
    <row r="552" spans="1:14" x14ac:dyDescent="0.3">
      <c r="A552" s="1">
        <v>14</v>
      </c>
      <c r="C552" s="393">
        <v>42208</v>
      </c>
      <c r="D552" s="1">
        <v>16.600000000000001</v>
      </c>
      <c r="M552" s="365">
        <v>9.1999999999999993</v>
      </c>
      <c r="N552" s="365">
        <v>0.99339551590290243</v>
      </c>
    </row>
    <row r="553" spans="1:14" x14ac:dyDescent="0.3">
      <c r="A553" s="1">
        <v>26</v>
      </c>
      <c r="C553" s="393">
        <v>42208</v>
      </c>
      <c r="D553" s="1">
        <v>16.600000000000001</v>
      </c>
      <c r="M553" s="365">
        <v>9.1</v>
      </c>
      <c r="N553" s="365">
        <v>0.99293878283765191</v>
      </c>
    </row>
    <row r="554" spans="1:14" x14ac:dyDescent="0.3">
      <c r="A554" s="1">
        <v>5</v>
      </c>
      <c r="C554" s="393">
        <v>42208</v>
      </c>
      <c r="D554" s="1">
        <v>18</v>
      </c>
      <c r="M554" s="365">
        <v>7.3</v>
      </c>
      <c r="N554" s="365">
        <v>0.98170217888527744</v>
      </c>
    </row>
    <row r="555" spans="1:14" x14ac:dyDescent="0.3">
      <c r="A555" s="1">
        <v>17</v>
      </c>
      <c r="C555" s="393">
        <v>42208</v>
      </c>
      <c r="D555" s="1">
        <v>18</v>
      </c>
      <c r="M555" s="365">
        <v>7.5</v>
      </c>
      <c r="N555" s="365">
        <v>0.98386806596701648</v>
      </c>
    </row>
    <row r="556" spans="1:14" x14ac:dyDescent="0.3">
      <c r="A556" s="1">
        <v>29</v>
      </c>
      <c r="C556" s="393">
        <v>42208</v>
      </c>
      <c r="D556" s="1">
        <v>18</v>
      </c>
      <c r="M556" s="365">
        <v>7.2</v>
      </c>
      <c r="N556" s="365">
        <v>0.98096954000337822</v>
      </c>
    </row>
    <row r="557" spans="1:14" x14ac:dyDescent="0.3">
      <c r="A557" s="1">
        <v>8</v>
      </c>
      <c r="C557" s="393">
        <v>42208</v>
      </c>
      <c r="D557" s="1">
        <v>18.399999999999999</v>
      </c>
      <c r="M557" s="365">
        <v>7.4</v>
      </c>
      <c r="N557" s="365">
        <v>0.98285151497595746</v>
      </c>
    </row>
    <row r="558" spans="1:14" x14ac:dyDescent="0.3">
      <c r="A558" s="1">
        <v>20</v>
      </c>
      <c r="C558" s="393">
        <v>42208</v>
      </c>
      <c r="D558" s="1">
        <v>18.399999999999999</v>
      </c>
      <c r="M558" s="365">
        <v>4.4000000000000004</v>
      </c>
      <c r="N558" s="365">
        <v>0.91606729245398022</v>
      </c>
    </row>
    <row r="559" spans="1:14" x14ac:dyDescent="0.3">
      <c r="A559" s="1">
        <v>32</v>
      </c>
      <c r="C559" s="393">
        <v>42208</v>
      </c>
      <c r="D559" s="1">
        <v>18.399999999999999</v>
      </c>
      <c r="M559" s="365">
        <v>3.3</v>
      </c>
      <c r="N559" s="365">
        <v>0.84672885648977581</v>
      </c>
    </row>
    <row r="560" spans="1:14" x14ac:dyDescent="0.3">
      <c r="A560" s="1">
        <v>11</v>
      </c>
      <c r="C560" s="393">
        <v>42208</v>
      </c>
      <c r="D560" s="1">
        <v>18</v>
      </c>
      <c r="M560" s="365">
        <v>7.8</v>
      </c>
      <c r="N560" s="365">
        <v>0.98603788888245181</v>
      </c>
    </row>
    <row r="561" spans="1:14" x14ac:dyDescent="0.3">
      <c r="A561" s="1">
        <v>23</v>
      </c>
      <c r="C561" s="393">
        <v>42208</v>
      </c>
      <c r="D561" s="1">
        <v>18</v>
      </c>
      <c r="M561" s="365">
        <v>7.4</v>
      </c>
      <c r="N561" s="365">
        <v>0.98284829721362221</v>
      </c>
    </row>
    <row r="562" spans="1:14" x14ac:dyDescent="0.3">
      <c r="A562" s="1">
        <v>35</v>
      </c>
      <c r="C562" s="393">
        <v>42208</v>
      </c>
      <c r="D562" s="1">
        <v>18</v>
      </c>
      <c r="M562" s="365">
        <v>5.8</v>
      </c>
      <c r="N562" s="365">
        <v>0.95824391440309042</v>
      </c>
    </row>
    <row r="563" spans="1:14" x14ac:dyDescent="0.3">
      <c r="A563" s="1">
        <v>2</v>
      </c>
      <c r="C563" s="393">
        <v>42212</v>
      </c>
      <c r="M563" s="365">
        <v>7.3</v>
      </c>
      <c r="N563" s="365">
        <v>0.98659467510705634</v>
      </c>
    </row>
    <row r="564" spans="1:14" x14ac:dyDescent="0.3">
      <c r="A564" s="1">
        <v>14</v>
      </c>
      <c r="C564" s="393">
        <v>42212</v>
      </c>
      <c r="M564" s="365">
        <v>7.5</v>
      </c>
      <c r="N564" s="365">
        <v>0.9883461868037704</v>
      </c>
    </row>
    <row r="565" spans="1:14" x14ac:dyDescent="0.3">
      <c r="A565" s="1">
        <v>26</v>
      </c>
      <c r="C565" s="393">
        <v>42212</v>
      </c>
      <c r="M565" s="365">
        <v>7.8</v>
      </c>
      <c r="N565" s="365">
        <v>0.99046610169491522</v>
      </c>
    </row>
    <row r="566" spans="1:14" x14ac:dyDescent="0.3">
      <c r="A566" s="1">
        <v>5</v>
      </c>
      <c r="C566" s="393">
        <v>42212</v>
      </c>
      <c r="M566" s="365">
        <v>8.1999999999999993</v>
      </c>
      <c r="N566" s="365">
        <v>0.99167233174711089</v>
      </c>
    </row>
    <row r="567" spans="1:14" x14ac:dyDescent="0.3">
      <c r="A567" s="1">
        <v>17</v>
      </c>
      <c r="C567" s="393">
        <v>42212</v>
      </c>
      <c r="M567" s="365">
        <v>7.6</v>
      </c>
      <c r="N567" s="365">
        <v>0.98897845040302679</v>
      </c>
    </row>
    <row r="568" spans="1:14" x14ac:dyDescent="0.3">
      <c r="A568" s="1">
        <v>29</v>
      </c>
      <c r="C568" s="393">
        <v>42212</v>
      </c>
      <c r="M568" s="365">
        <v>6.7</v>
      </c>
      <c r="N568" s="365">
        <v>0.98247136410968405</v>
      </c>
    </row>
    <row r="569" spans="1:14" x14ac:dyDescent="0.3">
      <c r="A569" s="1">
        <v>8</v>
      </c>
      <c r="C569" s="393">
        <v>42212</v>
      </c>
      <c r="M569" s="365">
        <v>7.4</v>
      </c>
      <c r="N569" s="365">
        <v>0.98885421310744537</v>
      </c>
    </row>
    <row r="570" spans="1:14" x14ac:dyDescent="0.3">
      <c r="A570" s="1">
        <v>20</v>
      </c>
      <c r="C570" s="393">
        <v>42212</v>
      </c>
      <c r="M570" s="365">
        <v>7</v>
      </c>
      <c r="N570" s="365">
        <v>0.98524653811310992</v>
      </c>
    </row>
    <row r="571" spans="1:14" x14ac:dyDescent="0.3">
      <c r="A571" s="1">
        <v>32</v>
      </c>
      <c r="C571" s="393">
        <v>42212</v>
      </c>
      <c r="M571" s="365">
        <v>6</v>
      </c>
      <c r="N571" s="365">
        <v>0.97503698224852076</v>
      </c>
    </row>
    <row r="572" spans="1:14" x14ac:dyDescent="0.3">
      <c r="A572" s="1">
        <v>11</v>
      </c>
      <c r="C572" s="393">
        <v>42212</v>
      </c>
      <c r="M572" s="365">
        <v>7.9</v>
      </c>
      <c r="N572" s="365">
        <v>0.99063351498637597</v>
      </c>
    </row>
    <row r="573" spans="1:14" x14ac:dyDescent="0.3">
      <c r="A573" s="1">
        <v>23</v>
      </c>
      <c r="C573" s="393">
        <v>42212</v>
      </c>
      <c r="M573" s="365">
        <v>6.9</v>
      </c>
      <c r="N573" s="365">
        <v>0.98471695806333293</v>
      </c>
    </row>
    <row r="574" spans="1:14" x14ac:dyDescent="0.3">
      <c r="A574" s="1">
        <v>35</v>
      </c>
      <c r="C574" s="393">
        <v>42212</v>
      </c>
      <c r="M574" s="365">
        <v>7.4</v>
      </c>
      <c r="N574" s="365">
        <v>0.98942525578520901</v>
      </c>
    </row>
    <row r="575" spans="1:14" x14ac:dyDescent="0.3">
      <c r="A575" s="1">
        <v>2</v>
      </c>
      <c r="C575" s="393">
        <v>42215</v>
      </c>
      <c r="M575" s="365">
        <v>6.3</v>
      </c>
      <c r="N575" s="365">
        <v>0.97693872936920645</v>
      </c>
    </row>
    <row r="576" spans="1:14" x14ac:dyDescent="0.3">
      <c r="A576" s="1">
        <v>14</v>
      </c>
      <c r="C576" s="393">
        <v>42215</v>
      </c>
      <c r="M576" s="365">
        <v>6.6</v>
      </c>
      <c r="N576" s="365">
        <v>0.98069953645174879</v>
      </c>
    </row>
    <row r="577" spans="1:14" x14ac:dyDescent="0.3">
      <c r="A577" s="1">
        <v>26</v>
      </c>
      <c r="C577" s="393">
        <v>42215</v>
      </c>
      <c r="M577" s="365">
        <v>5.4</v>
      </c>
      <c r="N577" s="365">
        <v>0.96128309045442784</v>
      </c>
    </row>
    <row r="578" spans="1:14" x14ac:dyDescent="0.3">
      <c r="A578" s="1">
        <v>5</v>
      </c>
      <c r="C578" s="393">
        <v>42215</v>
      </c>
      <c r="M578" s="365">
        <v>9.1</v>
      </c>
      <c r="N578" s="365">
        <v>0.99529392996729671</v>
      </c>
    </row>
    <row r="579" spans="1:14" x14ac:dyDescent="0.3">
      <c r="A579" s="1">
        <v>17</v>
      </c>
      <c r="C579" s="393">
        <v>42215</v>
      </c>
      <c r="M579" s="365">
        <v>8.9</v>
      </c>
      <c r="N579" s="365">
        <v>0.99460940261576536</v>
      </c>
    </row>
    <row r="580" spans="1:14" x14ac:dyDescent="0.3">
      <c r="A580" s="1">
        <v>29</v>
      </c>
      <c r="C580" s="393">
        <v>42215</v>
      </c>
      <c r="M580" s="365">
        <v>5.8</v>
      </c>
      <c r="N580" s="365">
        <v>0.96882710972199371</v>
      </c>
    </row>
    <row r="581" spans="1:14" x14ac:dyDescent="0.3">
      <c r="A581" s="1">
        <v>8</v>
      </c>
      <c r="C581" s="393">
        <v>42215</v>
      </c>
      <c r="M581" s="365">
        <v>5.9</v>
      </c>
      <c r="N581" s="365">
        <v>0.97112175301117398</v>
      </c>
    </row>
    <row r="582" spans="1:14" x14ac:dyDescent="0.3">
      <c r="A582" s="1">
        <v>20</v>
      </c>
      <c r="C582" s="393">
        <v>42215</v>
      </c>
      <c r="M582" s="365">
        <v>8.1</v>
      </c>
      <c r="N582" s="365">
        <v>0.99180829888225386</v>
      </c>
    </row>
    <row r="583" spans="1:14" x14ac:dyDescent="0.3">
      <c r="A583" s="1">
        <v>32</v>
      </c>
      <c r="C583" s="393">
        <v>42215</v>
      </c>
      <c r="M583" s="365">
        <v>5.4</v>
      </c>
      <c r="N583" s="365">
        <v>0.96166306695464354</v>
      </c>
    </row>
    <row r="584" spans="1:14" x14ac:dyDescent="0.3">
      <c r="A584" s="1">
        <v>11</v>
      </c>
      <c r="C584" s="393">
        <v>42215</v>
      </c>
      <c r="M584" s="365">
        <v>7.9</v>
      </c>
      <c r="N584" s="365">
        <v>0.99105441895137913</v>
      </c>
    </row>
    <row r="585" spans="1:14" x14ac:dyDescent="0.3">
      <c r="A585" s="1">
        <v>23</v>
      </c>
      <c r="C585" s="393">
        <v>42215</v>
      </c>
      <c r="M585" s="365">
        <v>7.7</v>
      </c>
      <c r="N585" s="365">
        <v>0.98980983711786885</v>
      </c>
    </row>
    <row r="586" spans="1:14" x14ac:dyDescent="0.3">
      <c r="A586" s="1">
        <v>35</v>
      </c>
      <c r="C586" s="393">
        <v>42215</v>
      </c>
      <c r="M586" s="365">
        <v>5.7</v>
      </c>
      <c r="N586" s="365">
        <v>0.96819393105819651</v>
      </c>
    </row>
    <row r="587" spans="1:14" x14ac:dyDescent="0.3">
      <c r="A587" s="1">
        <v>2</v>
      </c>
      <c r="C587" s="393">
        <v>42219</v>
      </c>
      <c r="M587" s="365">
        <v>6.8</v>
      </c>
      <c r="N587" s="365">
        <v>0.98475913998004172</v>
      </c>
    </row>
    <row r="588" spans="1:14" x14ac:dyDescent="0.3">
      <c r="A588" s="1">
        <v>14</v>
      </c>
      <c r="C588" s="393">
        <v>42219</v>
      </c>
      <c r="M588" s="365">
        <v>8.4</v>
      </c>
      <c r="N588" s="365">
        <v>0.99437010443864227</v>
      </c>
    </row>
    <row r="589" spans="1:14" x14ac:dyDescent="0.3">
      <c r="A589" s="1">
        <v>26</v>
      </c>
      <c r="C589" s="393">
        <v>42219</v>
      </c>
      <c r="M589" s="365">
        <v>6.7</v>
      </c>
      <c r="N589" s="365">
        <v>0.98369697461270178</v>
      </c>
    </row>
    <row r="590" spans="1:14" x14ac:dyDescent="0.3">
      <c r="A590" s="1">
        <v>5</v>
      </c>
      <c r="C590" s="393">
        <v>42219</v>
      </c>
      <c r="M590" s="365">
        <v>9.1</v>
      </c>
      <c r="N590" s="365">
        <v>0.99615481066622091</v>
      </c>
    </row>
    <row r="591" spans="1:14" x14ac:dyDescent="0.3">
      <c r="A591" s="1">
        <v>17</v>
      </c>
      <c r="C591" s="393">
        <v>42219</v>
      </c>
      <c r="M591" s="365">
        <v>9.3000000000000007</v>
      </c>
      <c r="N591" s="365">
        <v>0.99653619674402494</v>
      </c>
    </row>
    <row r="592" spans="1:14" x14ac:dyDescent="0.3">
      <c r="A592" s="1">
        <v>29</v>
      </c>
      <c r="C592" s="393">
        <v>42219</v>
      </c>
      <c r="M592" s="365">
        <v>4.4000000000000004</v>
      </c>
      <c r="N592" s="365">
        <v>0.93600279769190409</v>
      </c>
    </row>
    <row r="593" spans="1:14" x14ac:dyDescent="0.3">
      <c r="A593" s="1">
        <v>8</v>
      </c>
      <c r="C593" s="393">
        <v>42219</v>
      </c>
      <c r="M593" s="365">
        <v>6.8</v>
      </c>
      <c r="N593" s="365">
        <v>0.98547173113950648</v>
      </c>
    </row>
    <row r="594" spans="1:14" x14ac:dyDescent="0.3">
      <c r="A594" s="1">
        <v>20</v>
      </c>
      <c r="C594" s="393">
        <v>42219</v>
      </c>
      <c r="M594" s="365">
        <v>6.2</v>
      </c>
      <c r="N594" s="365">
        <v>0.97927999999999993</v>
      </c>
    </row>
    <row r="595" spans="1:14" x14ac:dyDescent="0.3">
      <c r="A595" s="1">
        <v>32</v>
      </c>
      <c r="C595" s="393">
        <v>42219</v>
      </c>
      <c r="M595" s="365">
        <v>7.6</v>
      </c>
      <c r="N595" s="365">
        <v>0.99062866067942212</v>
      </c>
    </row>
    <row r="596" spans="1:14" x14ac:dyDescent="0.3">
      <c r="A596" s="1">
        <v>11</v>
      </c>
      <c r="C596" s="393">
        <v>42219</v>
      </c>
      <c r="M596" s="365">
        <v>7.4</v>
      </c>
      <c r="N596" s="365">
        <v>0.98939679547596604</v>
      </c>
    </row>
    <row r="597" spans="1:14" x14ac:dyDescent="0.3">
      <c r="A597" s="1">
        <v>23</v>
      </c>
      <c r="C597" s="393">
        <v>42219</v>
      </c>
      <c r="M597" s="365">
        <v>8.6</v>
      </c>
      <c r="N597" s="365">
        <v>0.99478761475027222</v>
      </c>
    </row>
    <row r="598" spans="1:14" x14ac:dyDescent="0.3">
      <c r="A598" s="1">
        <v>35</v>
      </c>
      <c r="C598" s="393">
        <v>42219</v>
      </c>
      <c r="M598" s="365">
        <v>8.1999999999999993</v>
      </c>
      <c r="N598" s="365">
        <v>0.99369849733397964</v>
      </c>
    </row>
    <row r="599" spans="1:14" x14ac:dyDescent="0.3">
      <c r="A599" s="1">
        <v>2</v>
      </c>
      <c r="C599" s="393">
        <v>42223</v>
      </c>
      <c r="M599" s="365">
        <v>9.3000000000000007</v>
      </c>
      <c r="N599" s="365">
        <v>0.9943148782221074</v>
      </c>
    </row>
    <row r="600" spans="1:14" x14ac:dyDescent="0.3">
      <c r="A600" s="1">
        <v>14</v>
      </c>
      <c r="C600" s="393">
        <v>42223</v>
      </c>
      <c r="M600" s="365">
        <v>9.1</v>
      </c>
      <c r="N600" s="365">
        <v>0.99386841621190758</v>
      </c>
    </row>
    <row r="601" spans="1:14" x14ac:dyDescent="0.3">
      <c r="A601" s="1">
        <v>26</v>
      </c>
      <c r="C601" s="393">
        <v>42223</v>
      </c>
      <c r="M601" s="365">
        <v>7.5</v>
      </c>
      <c r="N601" s="365">
        <v>0.9854818347594333</v>
      </c>
    </row>
    <row r="602" spans="1:14" x14ac:dyDescent="0.3">
      <c r="A602" s="1">
        <v>5</v>
      </c>
      <c r="C602" s="393">
        <v>42223</v>
      </c>
      <c r="M602" s="365">
        <v>9.9</v>
      </c>
      <c r="N602" s="365">
        <v>0.99606789435742837</v>
      </c>
    </row>
    <row r="603" spans="1:14" x14ac:dyDescent="0.3">
      <c r="A603" s="1">
        <v>17</v>
      </c>
      <c r="C603" s="393">
        <v>42223</v>
      </c>
      <c r="M603" s="365">
        <v>8.6999999999999993</v>
      </c>
      <c r="N603" s="365">
        <v>0.99236998862191284</v>
      </c>
    </row>
    <row r="604" spans="1:14" x14ac:dyDescent="0.3">
      <c r="A604" s="1">
        <v>29</v>
      </c>
      <c r="C604" s="393">
        <v>42223</v>
      </c>
      <c r="M604" s="365">
        <v>9</v>
      </c>
      <c r="N604" s="365">
        <v>0.99331657367097914</v>
      </c>
    </row>
    <row r="605" spans="1:14" x14ac:dyDescent="0.3">
      <c r="A605" s="1">
        <v>8</v>
      </c>
      <c r="C605" s="393">
        <v>42223</v>
      </c>
      <c r="M605" s="365">
        <v>5.8</v>
      </c>
      <c r="N605" s="365">
        <v>0.96183603146739483</v>
      </c>
    </row>
    <row r="606" spans="1:14" x14ac:dyDescent="0.3">
      <c r="A606" s="1">
        <v>20</v>
      </c>
      <c r="C606" s="393">
        <v>42223</v>
      </c>
      <c r="M606" s="365">
        <v>6.4</v>
      </c>
      <c r="N606" s="365">
        <v>0.97375278042580238</v>
      </c>
    </row>
    <row r="607" spans="1:14" x14ac:dyDescent="0.3">
      <c r="A607" s="1">
        <v>32</v>
      </c>
      <c r="C607" s="393">
        <v>42223</v>
      </c>
      <c r="M607" s="365">
        <v>6.6</v>
      </c>
      <c r="N607" s="365">
        <v>0.97643654402645719</v>
      </c>
    </row>
    <row r="608" spans="1:14" x14ac:dyDescent="0.3">
      <c r="A608" s="1">
        <v>11</v>
      </c>
      <c r="C608" s="393">
        <v>42223</v>
      </c>
      <c r="M608" s="365">
        <v>8.9</v>
      </c>
      <c r="N608" s="365">
        <v>0.99298892988929888</v>
      </c>
    </row>
    <row r="609" spans="1:14" x14ac:dyDescent="0.3">
      <c r="A609" s="1">
        <v>23</v>
      </c>
      <c r="C609" s="393">
        <v>42223</v>
      </c>
      <c r="M609" s="365">
        <v>6.9</v>
      </c>
      <c r="N609" s="365">
        <v>0.97914642349951408</v>
      </c>
    </row>
    <row r="610" spans="1:14" x14ac:dyDescent="0.3">
      <c r="A610" s="1">
        <v>35</v>
      </c>
      <c r="C610" s="393">
        <v>42223</v>
      </c>
      <c r="M610" s="365">
        <v>5.7</v>
      </c>
      <c r="N610" s="365">
        <v>0.96081452207113671</v>
      </c>
    </row>
    <row r="611" spans="1:14" x14ac:dyDescent="0.3">
      <c r="A611" s="1">
        <v>2</v>
      </c>
      <c r="C611" s="393">
        <v>42226</v>
      </c>
      <c r="M611" s="365">
        <v>8.4</v>
      </c>
      <c r="N611" s="365">
        <v>0.99098703011650913</v>
      </c>
    </row>
    <row r="612" spans="1:14" x14ac:dyDescent="0.3">
      <c r="A612" s="1">
        <v>14</v>
      </c>
      <c r="C612" s="393">
        <v>42226</v>
      </c>
      <c r="M612" s="365">
        <v>8.4</v>
      </c>
      <c r="N612" s="365">
        <v>0.99102244389027427</v>
      </c>
    </row>
    <row r="613" spans="1:14" x14ac:dyDescent="0.3">
      <c r="A613" s="1">
        <v>26</v>
      </c>
      <c r="C613" s="393">
        <v>42226</v>
      </c>
      <c r="M613" s="365">
        <v>5.8</v>
      </c>
      <c r="N613" s="365">
        <v>0.96369715786959642</v>
      </c>
    </row>
    <row r="614" spans="1:14" x14ac:dyDescent="0.3">
      <c r="A614" s="1">
        <v>5</v>
      </c>
      <c r="C614" s="393">
        <v>42226</v>
      </c>
      <c r="M614" s="365">
        <v>7.2</v>
      </c>
      <c r="N614" s="365">
        <v>0.98281259228633877</v>
      </c>
    </row>
    <row r="615" spans="1:14" x14ac:dyDescent="0.3">
      <c r="A615" s="1">
        <v>17</v>
      </c>
      <c r="C615" s="393">
        <v>42226</v>
      </c>
      <c r="M615" s="365">
        <v>8.3000000000000007</v>
      </c>
      <c r="N615" s="365">
        <v>0.99094085673612009</v>
      </c>
    </row>
    <row r="616" spans="1:14" x14ac:dyDescent="0.3">
      <c r="A616" s="1">
        <v>29</v>
      </c>
      <c r="C616" s="393">
        <v>42226</v>
      </c>
      <c r="M616" s="365">
        <v>6.6</v>
      </c>
      <c r="N616" s="365">
        <v>0.97654320987654319</v>
      </c>
    </row>
    <row r="617" spans="1:14" x14ac:dyDescent="0.3">
      <c r="A617" s="1">
        <v>8</v>
      </c>
      <c r="C617" s="393">
        <v>42226</v>
      </c>
      <c r="M617" s="365">
        <v>5</v>
      </c>
      <c r="N617" s="365">
        <v>0.94193171870440628</v>
      </c>
    </row>
    <row r="618" spans="1:14" x14ac:dyDescent="0.3">
      <c r="A618" s="1">
        <v>20</v>
      </c>
      <c r="C618" s="393">
        <v>42226</v>
      </c>
      <c r="M618" s="365">
        <v>7</v>
      </c>
      <c r="N618" s="365">
        <v>0.98081374101595808</v>
      </c>
    </row>
    <row r="619" spans="1:14" x14ac:dyDescent="0.3">
      <c r="A619" s="1">
        <v>32</v>
      </c>
      <c r="C619" s="393">
        <v>42226</v>
      </c>
      <c r="M619" s="365">
        <v>5</v>
      </c>
      <c r="N619" s="365">
        <v>0.94209843829283413</v>
      </c>
    </row>
    <row r="620" spans="1:14" x14ac:dyDescent="0.3">
      <c r="A620" s="1">
        <v>11</v>
      </c>
      <c r="C620" s="393">
        <v>42226</v>
      </c>
      <c r="M620" s="365">
        <v>8.8000000000000007</v>
      </c>
      <c r="N620" s="365">
        <v>0.99283937132107536</v>
      </c>
    </row>
    <row r="621" spans="1:14" x14ac:dyDescent="0.3">
      <c r="A621" s="1">
        <v>23</v>
      </c>
      <c r="C621" s="393">
        <v>42226</v>
      </c>
      <c r="M621" s="365">
        <v>5</v>
      </c>
      <c r="N621" s="365">
        <v>0.94460160301744456</v>
      </c>
    </row>
    <row r="622" spans="1:14" x14ac:dyDescent="0.3">
      <c r="A622" s="1">
        <v>35</v>
      </c>
      <c r="C622" s="393">
        <v>42226</v>
      </c>
      <c r="M622" s="365">
        <v>8.4</v>
      </c>
      <c r="N622" s="365">
        <v>0.99120879120879113</v>
      </c>
    </row>
    <row r="623" spans="1:14" x14ac:dyDescent="0.3">
      <c r="A623" s="1">
        <v>2</v>
      </c>
      <c r="C623" s="393">
        <v>42229</v>
      </c>
      <c r="M623" s="365">
        <v>8.5</v>
      </c>
      <c r="N623" s="365">
        <v>0.99164318336410451</v>
      </c>
    </row>
    <row r="624" spans="1:14" x14ac:dyDescent="0.3">
      <c r="A624" s="1">
        <v>14</v>
      </c>
      <c r="C624" s="393">
        <v>42229</v>
      </c>
      <c r="M624" s="365">
        <v>7.9</v>
      </c>
      <c r="N624" s="365">
        <v>0.98861994219653182</v>
      </c>
    </row>
    <row r="625" spans="1:14" x14ac:dyDescent="0.3">
      <c r="A625" s="1">
        <v>26</v>
      </c>
      <c r="C625" s="393">
        <v>42229</v>
      </c>
      <c r="M625" s="365">
        <v>7.5</v>
      </c>
      <c r="N625" s="365">
        <v>0.98583025830258297</v>
      </c>
    </row>
    <row r="626" spans="1:14" x14ac:dyDescent="0.3">
      <c r="A626" s="1">
        <v>5</v>
      </c>
      <c r="C626" s="393">
        <v>42229</v>
      </c>
      <c r="M626" s="365">
        <v>6.4</v>
      </c>
      <c r="N626" s="365">
        <v>0.97425866520616533</v>
      </c>
    </row>
    <row r="627" spans="1:14" x14ac:dyDescent="0.3">
      <c r="A627" s="1">
        <v>17</v>
      </c>
      <c r="C627" s="393">
        <v>42229</v>
      </c>
      <c r="M627" s="365">
        <v>8.3000000000000007</v>
      </c>
      <c r="N627" s="365">
        <v>0.99072327044025166</v>
      </c>
    </row>
    <row r="628" spans="1:14" x14ac:dyDescent="0.3">
      <c r="A628" s="1">
        <v>29</v>
      </c>
      <c r="C628" s="393">
        <v>42229</v>
      </c>
      <c r="M628" s="365">
        <v>7.9</v>
      </c>
      <c r="N628" s="365">
        <v>0.98872689012475579</v>
      </c>
    </row>
    <row r="629" spans="1:14" x14ac:dyDescent="0.3">
      <c r="A629" s="1">
        <v>8</v>
      </c>
      <c r="C629" s="393">
        <v>42229</v>
      </c>
      <c r="M629" s="365">
        <v>7</v>
      </c>
      <c r="N629" s="365">
        <v>0.98142770311339234</v>
      </c>
    </row>
    <row r="630" spans="1:14" x14ac:dyDescent="0.3">
      <c r="A630" s="1">
        <v>20</v>
      </c>
      <c r="C630" s="393">
        <v>42229</v>
      </c>
      <c r="M630" s="365">
        <v>5.8</v>
      </c>
      <c r="N630" s="365">
        <v>0.96363893604980189</v>
      </c>
    </row>
    <row r="631" spans="1:14" x14ac:dyDescent="0.3">
      <c r="A631" s="1">
        <v>32</v>
      </c>
      <c r="C631" s="393">
        <v>42229</v>
      </c>
      <c r="M631" s="365">
        <v>5.7</v>
      </c>
      <c r="N631" s="365">
        <v>0.96226122068644204</v>
      </c>
    </row>
    <row r="632" spans="1:14" x14ac:dyDescent="0.3">
      <c r="A632" s="1">
        <v>11</v>
      </c>
      <c r="C632" s="393">
        <v>42229</v>
      </c>
      <c r="M632" s="365">
        <v>8</v>
      </c>
      <c r="N632" s="365">
        <v>0.98939627159226951</v>
      </c>
    </row>
    <row r="633" spans="1:14" x14ac:dyDescent="0.3">
      <c r="A633" s="1">
        <v>23</v>
      </c>
      <c r="C633" s="393">
        <v>42229</v>
      </c>
      <c r="M633" s="365">
        <v>8.6</v>
      </c>
      <c r="N633" s="365">
        <v>0.99247937894226113</v>
      </c>
    </row>
    <row r="634" spans="1:14" x14ac:dyDescent="0.3">
      <c r="A634" s="1">
        <v>35</v>
      </c>
      <c r="C634" s="393">
        <v>42229</v>
      </c>
      <c r="M634" s="365">
        <v>4.7</v>
      </c>
      <c r="N634" s="365">
        <v>0.93550932568149203</v>
      </c>
    </row>
    <row r="635" spans="1:14" x14ac:dyDescent="0.3">
      <c r="A635" s="1">
        <v>2</v>
      </c>
      <c r="C635" s="393">
        <v>42233</v>
      </c>
      <c r="M635" s="365">
        <v>6</v>
      </c>
      <c r="N635" s="365">
        <v>0.96746704331450095</v>
      </c>
    </row>
    <row r="636" spans="1:14" x14ac:dyDescent="0.3">
      <c r="A636" s="1">
        <v>14</v>
      </c>
      <c r="C636" s="393">
        <v>42233</v>
      </c>
      <c r="M636" s="365">
        <v>6.3</v>
      </c>
      <c r="N636" s="365">
        <v>0.97313712903066507</v>
      </c>
    </row>
    <row r="637" spans="1:14" x14ac:dyDescent="0.3">
      <c r="A637" s="1">
        <v>26</v>
      </c>
      <c r="C637" s="393">
        <v>42233</v>
      </c>
      <c r="M637" s="365">
        <v>4.8</v>
      </c>
      <c r="N637" s="365">
        <v>0.9384348687469044</v>
      </c>
    </row>
    <row r="638" spans="1:14" x14ac:dyDescent="0.3">
      <c r="A638" s="1">
        <v>5</v>
      </c>
      <c r="C638" s="393">
        <v>42233</v>
      </c>
      <c r="M638" s="365">
        <v>5.5</v>
      </c>
      <c r="N638" s="365">
        <v>0.9663745304954392</v>
      </c>
    </row>
    <row r="639" spans="1:14" x14ac:dyDescent="0.3">
      <c r="A639" s="1">
        <v>17</v>
      </c>
      <c r="C639" s="393">
        <v>42233</v>
      </c>
      <c r="M639" s="365">
        <v>6.3</v>
      </c>
      <c r="N639" s="365">
        <v>0.97632468996617805</v>
      </c>
    </row>
    <row r="640" spans="1:14" x14ac:dyDescent="0.3">
      <c r="A640" s="1">
        <v>29</v>
      </c>
      <c r="C640" s="393">
        <v>42233</v>
      </c>
      <c r="M640" s="365">
        <v>6.6</v>
      </c>
      <c r="N640" s="365">
        <v>0.98009950248756217</v>
      </c>
    </row>
    <row r="641" spans="1:14" x14ac:dyDescent="0.3">
      <c r="A641" s="1">
        <v>8</v>
      </c>
      <c r="C641" s="393">
        <v>42233</v>
      </c>
      <c r="M641" s="365">
        <v>5.9</v>
      </c>
      <c r="N641" s="365">
        <v>0.97150489759572578</v>
      </c>
    </row>
    <row r="642" spans="1:14" x14ac:dyDescent="0.3">
      <c r="A642" s="1">
        <v>20</v>
      </c>
      <c r="C642" s="393">
        <v>42233</v>
      </c>
      <c r="M642" s="365">
        <v>5.4</v>
      </c>
      <c r="N642" s="365">
        <v>0.96350223257619882</v>
      </c>
    </row>
    <row r="643" spans="1:14" x14ac:dyDescent="0.3">
      <c r="A643" s="1">
        <v>32</v>
      </c>
      <c r="C643" s="393">
        <v>42233</v>
      </c>
      <c r="M643" s="365">
        <v>4.8</v>
      </c>
      <c r="N643" s="365">
        <v>0.94992667085690341</v>
      </c>
    </row>
    <row r="644" spans="1:14" x14ac:dyDescent="0.3">
      <c r="A644" s="1">
        <v>11</v>
      </c>
      <c r="C644" s="393">
        <v>42233</v>
      </c>
      <c r="M644" s="365">
        <v>6</v>
      </c>
      <c r="N644" s="365">
        <v>0.96736233341714861</v>
      </c>
    </row>
    <row r="645" spans="1:14" x14ac:dyDescent="0.3">
      <c r="A645" s="1">
        <v>23</v>
      </c>
      <c r="C645" s="393">
        <v>42233</v>
      </c>
      <c r="M645" s="365">
        <v>5.7</v>
      </c>
      <c r="N645" s="365">
        <v>0.96199489259426163</v>
      </c>
    </row>
    <row r="646" spans="1:14" x14ac:dyDescent="0.3">
      <c r="A646" s="1">
        <v>35</v>
      </c>
      <c r="C646" s="393">
        <v>42233</v>
      </c>
      <c r="M646" s="365">
        <v>5.4</v>
      </c>
      <c r="N646" s="365">
        <v>0.96134893748075145</v>
      </c>
    </row>
    <row r="647" spans="1:14" x14ac:dyDescent="0.3">
      <c r="A647" s="1">
        <v>2</v>
      </c>
      <c r="C647" s="393">
        <v>42236</v>
      </c>
      <c r="M647" s="365">
        <v>5.6</v>
      </c>
      <c r="N647" s="365">
        <v>0.95446375074895151</v>
      </c>
    </row>
    <row r="648" spans="1:14" x14ac:dyDescent="0.3">
      <c r="A648" s="1">
        <v>14</v>
      </c>
      <c r="C648" s="393">
        <v>42236</v>
      </c>
      <c r="M648" s="365">
        <v>5.4</v>
      </c>
      <c r="N648" s="365">
        <v>0.94811483915600137</v>
      </c>
    </row>
    <row r="649" spans="1:14" x14ac:dyDescent="0.3">
      <c r="A649" s="1">
        <v>26</v>
      </c>
      <c r="C649" s="393">
        <v>42236</v>
      </c>
      <c r="M649" s="365">
        <v>7.2</v>
      </c>
      <c r="N649" s="365">
        <v>0.98032571865777685</v>
      </c>
    </row>
    <row r="650" spans="1:14" x14ac:dyDescent="0.3">
      <c r="A650" s="1">
        <v>5</v>
      </c>
      <c r="C650" s="393">
        <v>42236</v>
      </c>
      <c r="M650" s="365">
        <v>4.5</v>
      </c>
      <c r="N650" s="365">
        <v>0.91962648945921177</v>
      </c>
    </row>
    <row r="651" spans="1:14" x14ac:dyDescent="0.3">
      <c r="A651" s="1">
        <v>17</v>
      </c>
      <c r="C651" s="393">
        <v>42236</v>
      </c>
      <c r="M651" s="365">
        <v>6.3</v>
      </c>
      <c r="N651" s="365">
        <v>0.96933349820699899</v>
      </c>
    </row>
    <row r="652" spans="1:14" x14ac:dyDescent="0.3">
      <c r="A652" s="1">
        <v>29</v>
      </c>
      <c r="C652" s="393">
        <v>42236</v>
      </c>
      <c r="M652" s="365">
        <v>6.4</v>
      </c>
      <c r="N652" s="365">
        <v>0.97106467169531352</v>
      </c>
    </row>
    <row r="653" spans="1:14" x14ac:dyDescent="0.3">
      <c r="A653" s="1">
        <v>8</v>
      </c>
      <c r="C653" s="393">
        <v>42236</v>
      </c>
      <c r="M653" s="365">
        <v>6.8</v>
      </c>
      <c r="N653" s="365">
        <v>0.97643622200584224</v>
      </c>
    </row>
    <row r="654" spans="1:14" x14ac:dyDescent="0.3">
      <c r="A654" s="1">
        <v>20</v>
      </c>
      <c r="C654" s="393">
        <v>42236</v>
      </c>
      <c r="M654" s="365">
        <v>7.7</v>
      </c>
      <c r="N654" s="365">
        <v>0.98507817608941206</v>
      </c>
    </row>
    <row r="655" spans="1:14" x14ac:dyDescent="0.3">
      <c r="A655" s="1">
        <v>32</v>
      </c>
      <c r="C655" s="393">
        <v>42236</v>
      </c>
      <c r="M655" s="365">
        <v>8.1</v>
      </c>
      <c r="N655" s="365">
        <v>0.98789978980855542</v>
      </c>
    </row>
    <row r="656" spans="1:14" x14ac:dyDescent="0.3">
      <c r="A656" s="1">
        <v>11</v>
      </c>
      <c r="C656" s="393">
        <v>42236</v>
      </c>
      <c r="M656" s="365">
        <v>5</v>
      </c>
      <c r="N656" s="365">
        <v>0.93866149811880062</v>
      </c>
    </row>
    <row r="657" spans="1:14" x14ac:dyDescent="0.3">
      <c r="A657" s="1">
        <v>23</v>
      </c>
      <c r="C657" s="393">
        <v>42236</v>
      </c>
      <c r="M657" s="365">
        <v>5.5</v>
      </c>
      <c r="N657" s="365">
        <v>0.95330815316488671</v>
      </c>
    </row>
    <row r="658" spans="1:14" x14ac:dyDescent="0.3">
      <c r="A658" s="1">
        <v>35</v>
      </c>
      <c r="C658" s="393">
        <v>42236</v>
      </c>
      <c r="M658" s="365">
        <v>3.8</v>
      </c>
      <c r="N658" s="365">
        <v>0.87955829481253212</v>
      </c>
    </row>
    <row r="659" spans="1:14" x14ac:dyDescent="0.3">
      <c r="A659" s="1">
        <v>2</v>
      </c>
      <c r="C659" s="393">
        <v>42240</v>
      </c>
      <c r="M659" s="365">
        <v>4.2</v>
      </c>
      <c r="N659" s="365">
        <v>0.93274693054792013</v>
      </c>
    </row>
    <row r="660" spans="1:14" x14ac:dyDescent="0.3">
      <c r="A660" s="1">
        <v>14</v>
      </c>
      <c r="C660" s="393">
        <v>42240</v>
      </c>
      <c r="M660" s="365">
        <v>5.2</v>
      </c>
      <c r="N660" s="365">
        <v>0.95637839208724329</v>
      </c>
    </row>
    <row r="661" spans="1:14" x14ac:dyDescent="0.3">
      <c r="A661" s="1">
        <v>26</v>
      </c>
      <c r="C661" s="393">
        <v>42240</v>
      </c>
      <c r="M661" s="365">
        <v>4.4000000000000004</v>
      </c>
      <c r="N661" s="365">
        <v>0.93208562142777085</v>
      </c>
    </row>
    <row r="662" spans="1:14" x14ac:dyDescent="0.3">
      <c r="A662" s="1">
        <v>5</v>
      </c>
      <c r="C662" s="393">
        <v>42240</v>
      </c>
      <c r="M662" s="365">
        <v>5.3</v>
      </c>
      <c r="N662" s="365">
        <v>0.96285140562248994</v>
      </c>
    </row>
    <row r="663" spans="1:14" x14ac:dyDescent="0.3">
      <c r="A663" s="1">
        <v>17</v>
      </c>
      <c r="C663" s="393">
        <v>42240</v>
      </c>
      <c r="M663" s="365">
        <v>5.4</v>
      </c>
      <c r="N663" s="365">
        <v>0.96383186705767354</v>
      </c>
    </row>
    <row r="664" spans="1:14" x14ac:dyDescent="0.3">
      <c r="A664" s="1">
        <v>29</v>
      </c>
      <c r="C664" s="393">
        <v>42240</v>
      </c>
      <c r="M664" s="365">
        <v>5.7</v>
      </c>
      <c r="N664" s="365">
        <v>0.97007845283707361</v>
      </c>
    </row>
    <row r="665" spans="1:14" x14ac:dyDescent="0.3">
      <c r="A665" s="1">
        <v>8</v>
      </c>
      <c r="C665" s="393">
        <v>42240</v>
      </c>
      <c r="M665" s="365">
        <v>5.0999999999999996</v>
      </c>
      <c r="N665" s="365">
        <v>0.95543175487465171</v>
      </c>
    </row>
    <row r="666" spans="1:14" x14ac:dyDescent="0.3">
      <c r="A666" s="1">
        <v>20</v>
      </c>
      <c r="C666" s="393">
        <v>42240</v>
      </c>
      <c r="M666" s="365">
        <v>5.4</v>
      </c>
      <c r="N666" s="365">
        <v>0.95926680244399187</v>
      </c>
    </row>
    <row r="667" spans="1:14" x14ac:dyDescent="0.3">
      <c r="A667" s="1">
        <v>32</v>
      </c>
      <c r="C667" s="393">
        <v>42240</v>
      </c>
      <c r="M667" s="365">
        <v>5.3</v>
      </c>
      <c r="N667" s="365">
        <v>0.95891121192482176</v>
      </c>
    </row>
    <row r="668" spans="1:14" x14ac:dyDescent="0.3">
      <c r="A668" s="1">
        <v>11</v>
      </c>
      <c r="C668" s="393">
        <v>42240</v>
      </c>
      <c r="M668" s="365">
        <v>6.1</v>
      </c>
      <c r="N668" s="365">
        <v>0.97353166356775667</v>
      </c>
    </row>
    <row r="669" spans="1:14" x14ac:dyDescent="0.3">
      <c r="A669" s="1">
        <v>23</v>
      </c>
      <c r="C669" s="393">
        <v>42240</v>
      </c>
      <c r="M669" s="365">
        <v>6.2</v>
      </c>
      <c r="N669" s="365">
        <v>0.97533307955843163</v>
      </c>
    </row>
    <row r="670" spans="1:14" x14ac:dyDescent="0.3">
      <c r="A670" s="1">
        <v>35</v>
      </c>
      <c r="C670" s="393">
        <v>42240</v>
      </c>
      <c r="M670" s="365">
        <v>6.5</v>
      </c>
      <c r="N670" s="365">
        <v>0.97805203468979318</v>
      </c>
    </row>
    <row r="671" spans="1:14" x14ac:dyDescent="0.3">
      <c r="A671" s="1">
        <v>14</v>
      </c>
      <c r="C671" s="393">
        <v>42243</v>
      </c>
      <c r="M671" s="365">
        <v>6.8</v>
      </c>
      <c r="N671" s="365">
        <v>0.9834373143196673</v>
      </c>
    </row>
    <row r="672" spans="1:14" x14ac:dyDescent="0.3">
      <c r="A672" s="1">
        <v>26</v>
      </c>
      <c r="C672" s="393">
        <v>42243</v>
      </c>
      <c r="M672" s="365">
        <v>3.7</v>
      </c>
      <c r="N672" s="365">
        <v>0.89688895188151085</v>
      </c>
    </row>
    <row r="673" spans="1:14" x14ac:dyDescent="0.3">
      <c r="A673" s="1">
        <v>5</v>
      </c>
      <c r="C673" s="393">
        <v>42243</v>
      </c>
      <c r="M673" s="365">
        <v>7.4</v>
      </c>
      <c r="N673" s="365">
        <v>0.98815331010452967</v>
      </c>
    </row>
    <row r="674" spans="1:14" x14ac:dyDescent="0.3">
      <c r="A674" s="1">
        <v>17</v>
      </c>
      <c r="C674" s="393">
        <v>42243</v>
      </c>
      <c r="M674" s="365">
        <v>7</v>
      </c>
      <c r="N674" s="365">
        <v>0.98580404933674659</v>
      </c>
    </row>
    <row r="675" spans="1:14" x14ac:dyDescent="0.3">
      <c r="A675" s="1">
        <v>29</v>
      </c>
      <c r="C675" s="393">
        <v>42243</v>
      </c>
      <c r="M675" s="365">
        <v>5.5</v>
      </c>
      <c r="N675" s="365">
        <v>0.96386464553667117</v>
      </c>
    </row>
    <row r="676" spans="1:14" x14ac:dyDescent="0.3">
      <c r="A676" s="1">
        <v>8</v>
      </c>
      <c r="C676" s="393">
        <v>42243</v>
      </c>
      <c r="M676" s="365">
        <v>5</v>
      </c>
      <c r="N676" s="365">
        <v>0.95366006911718504</v>
      </c>
    </row>
    <row r="677" spans="1:14" x14ac:dyDescent="0.3">
      <c r="A677" s="1">
        <v>20</v>
      </c>
      <c r="C677" s="393">
        <v>42243</v>
      </c>
      <c r="M677" s="365">
        <v>6.9</v>
      </c>
      <c r="N677" s="365">
        <v>0.98462978856206596</v>
      </c>
    </row>
    <row r="678" spans="1:14" x14ac:dyDescent="0.3">
      <c r="A678" s="1">
        <v>32</v>
      </c>
      <c r="C678" s="393">
        <v>42243</v>
      </c>
      <c r="M678" s="365">
        <v>5.8</v>
      </c>
      <c r="N678" s="365">
        <v>0.97085692714231797</v>
      </c>
    </row>
    <row r="679" spans="1:14" x14ac:dyDescent="0.3">
      <c r="A679" s="1">
        <v>11</v>
      </c>
      <c r="C679" s="393">
        <v>42243</v>
      </c>
      <c r="M679" s="365">
        <v>6.8</v>
      </c>
      <c r="N679" s="365">
        <v>0.98387971789506323</v>
      </c>
    </row>
    <row r="680" spans="1:14" x14ac:dyDescent="0.3">
      <c r="A680" s="1">
        <v>23</v>
      </c>
      <c r="C680" s="393">
        <v>42243</v>
      </c>
      <c r="M680" s="365">
        <v>5.5</v>
      </c>
      <c r="N680" s="365">
        <v>0.96558570483123762</v>
      </c>
    </row>
    <row r="681" spans="1:14" x14ac:dyDescent="0.3">
      <c r="A681" s="1">
        <v>35</v>
      </c>
      <c r="C681" s="393">
        <v>42243</v>
      </c>
      <c r="M681" s="365">
        <v>4</v>
      </c>
      <c r="N681" s="365">
        <v>0.9121996303142329</v>
      </c>
    </row>
    <row r="682" spans="1:14" x14ac:dyDescent="0.3">
      <c r="A682" s="1">
        <v>14</v>
      </c>
      <c r="C682" s="393">
        <v>42248</v>
      </c>
      <c r="M682" s="365">
        <v>3.9</v>
      </c>
      <c r="N682" s="365">
        <v>0.90948501382764035</v>
      </c>
    </row>
    <row r="683" spans="1:14" x14ac:dyDescent="0.3">
      <c r="A683" s="1">
        <v>26</v>
      </c>
      <c r="C683" s="393">
        <v>42248</v>
      </c>
      <c r="M683" s="365">
        <v>4.2</v>
      </c>
      <c r="N683" s="365">
        <v>0.91992909987669536</v>
      </c>
    </row>
    <row r="684" spans="1:14" x14ac:dyDescent="0.3">
      <c r="A684" s="1">
        <v>5</v>
      </c>
      <c r="C684" s="393">
        <v>42248</v>
      </c>
      <c r="M684" s="365">
        <v>2.6</v>
      </c>
      <c r="N684" s="365">
        <v>0.80491656938817546</v>
      </c>
    </row>
    <row r="685" spans="1:14" x14ac:dyDescent="0.3">
      <c r="A685" s="1">
        <v>17</v>
      </c>
      <c r="C685" s="393">
        <v>42248</v>
      </c>
      <c r="M685" s="365">
        <v>5.9</v>
      </c>
      <c r="N685" s="365">
        <v>0.97038706668739316</v>
      </c>
    </row>
    <row r="686" spans="1:14" x14ac:dyDescent="0.3">
      <c r="A686" s="1">
        <v>29</v>
      </c>
      <c r="C686" s="393">
        <v>42248</v>
      </c>
      <c r="M686" s="365">
        <v>4.0999999999999996</v>
      </c>
      <c r="N686" s="365">
        <v>0.91656724727590866</v>
      </c>
    </row>
    <row r="687" spans="1:14" x14ac:dyDescent="0.3">
      <c r="A687" s="1">
        <v>8</v>
      </c>
      <c r="C687" s="393">
        <v>42248</v>
      </c>
      <c r="M687" s="365">
        <v>4</v>
      </c>
      <c r="N687" s="365">
        <v>0.91363602696096591</v>
      </c>
    </row>
    <row r="688" spans="1:14" x14ac:dyDescent="0.3">
      <c r="A688" s="1">
        <v>20</v>
      </c>
      <c r="C688" s="393">
        <v>42248</v>
      </c>
      <c r="M688" s="365">
        <v>6.3</v>
      </c>
      <c r="N688" s="365">
        <v>0.97634745343662432</v>
      </c>
    </row>
    <row r="689" spans="1:14" x14ac:dyDescent="0.3">
      <c r="A689" s="1">
        <v>32</v>
      </c>
      <c r="C689" s="393">
        <v>42248</v>
      </c>
      <c r="M689" s="365">
        <v>4</v>
      </c>
      <c r="N689" s="365">
        <v>0.91357721581144125</v>
      </c>
    </row>
    <row r="690" spans="1:14" x14ac:dyDescent="0.3">
      <c r="A690" s="1">
        <v>11</v>
      </c>
      <c r="C690" s="393">
        <v>42248</v>
      </c>
      <c r="M690" s="365">
        <v>5</v>
      </c>
      <c r="N690" s="365">
        <v>0.95056497175141241</v>
      </c>
    </row>
    <row r="691" spans="1:14" x14ac:dyDescent="0.3">
      <c r="A691" s="1">
        <v>23</v>
      </c>
      <c r="C691" s="393">
        <v>42248</v>
      </c>
      <c r="M691" s="365">
        <v>5.8</v>
      </c>
      <c r="N691" s="365">
        <v>0.96929728145379934</v>
      </c>
    </row>
    <row r="692" spans="1:14" x14ac:dyDescent="0.3">
      <c r="A692" s="1">
        <v>35</v>
      </c>
      <c r="C692" s="393">
        <v>42248</v>
      </c>
      <c r="M692" s="365">
        <v>3.8</v>
      </c>
      <c r="N692" s="365">
        <v>0.90033586448598135</v>
      </c>
    </row>
    <row r="693" spans="1:14" x14ac:dyDescent="0.3">
      <c r="A693" s="1">
        <v>2</v>
      </c>
      <c r="C693" s="393">
        <v>42254</v>
      </c>
      <c r="M693" s="365">
        <v>2.4</v>
      </c>
      <c r="N693" s="365">
        <v>0.77982367168604194</v>
      </c>
    </row>
    <row r="694" spans="1:14" x14ac:dyDescent="0.3">
      <c r="A694" s="1">
        <v>14</v>
      </c>
      <c r="C694" s="393">
        <v>42254</v>
      </c>
      <c r="M694" s="365">
        <v>2.6</v>
      </c>
      <c r="N694" s="365">
        <v>0.79843240618714006</v>
      </c>
    </row>
    <row r="695" spans="1:14" x14ac:dyDescent="0.3">
      <c r="A695" s="1">
        <v>26</v>
      </c>
      <c r="C695" s="393">
        <v>42254</v>
      </c>
      <c r="M695" s="365">
        <v>2.5</v>
      </c>
      <c r="N695" s="365">
        <v>0.78871999999999998</v>
      </c>
    </row>
    <row r="696" spans="1:14" x14ac:dyDescent="0.3">
      <c r="A696" s="1">
        <v>5</v>
      </c>
      <c r="C696" s="393">
        <v>42254</v>
      </c>
      <c r="M696" s="365">
        <v>2.4</v>
      </c>
      <c r="N696" s="365">
        <v>0.78786270346779907</v>
      </c>
    </row>
    <row r="697" spans="1:14" x14ac:dyDescent="0.3">
      <c r="A697" s="1">
        <v>17</v>
      </c>
      <c r="C697" s="393">
        <v>42254</v>
      </c>
      <c r="M697" s="365">
        <v>3.9</v>
      </c>
      <c r="N697" s="365">
        <v>0.90971239981140972</v>
      </c>
    </row>
    <row r="698" spans="1:14" x14ac:dyDescent="0.3">
      <c r="A698" s="1">
        <v>29</v>
      </c>
      <c r="C698" s="393">
        <v>42254</v>
      </c>
      <c r="M698" s="365">
        <v>3.4</v>
      </c>
      <c r="N698" s="365">
        <v>0.8801937567276642</v>
      </c>
    </row>
    <row r="699" spans="1:14" x14ac:dyDescent="0.3">
      <c r="A699" s="1">
        <v>8</v>
      </c>
      <c r="C699" s="393">
        <v>42254</v>
      </c>
      <c r="M699" s="365">
        <v>3.2</v>
      </c>
      <c r="N699" s="365">
        <v>0.86578041703218833</v>
      </c>
    </row>
    <row r="700" spans="1:14" x14ac:dyDescent="0.3">
      <c r="A700" s="1">
        <v>20</v>
      </c>
      <c r="C700" s="393">
        <v>42254</v>
      </c>
      <c r="M700" s="365">
        <v>3.6</v>
      </c>
      <c r="N700" s="365">
        <v>0.89303602058319032</v>
      </c>
    </row>
    <row r="701" spans="1:14" x14ac:dyDescent="0.3">
      <c r="A701" s="1">
        <v>32</v>
      </c>
      <c r="C701" s="393">
        <v>42254</v>
      </c>
      <c r="M701" s="365">
        <v>2.6</v>
      </c>
      <c r="N701" s="365">
        <v>0.80474919047889559</v>
      </c>
    </row>
    <row r="702" spans="1:14" x14ac:dyDescent="0.3">
      <c r="A702" s="1">
        <v>11</v>
      </c>
      <c r="C702" s="393">
        <v>42254</v>
      </c>
      <c r="M702" s="365">
        <v>4.9000000000000004</v>
      </c>
      <c r="N702" s="365">
        <v>0.95096135780046354</v>
      </c>
    </row>
    <row r="703" spans="1:14" x14ac:dyDescent="0.3">
      <c r="A703" s="1">
        <v>23</v>
      </c>
      <c r="C703" s="393">
        <v>42254</v>
      </c>
      <c r="M703" s="365">
        <v>3.6</v>
      </c>
      <c r="N703" s="365">
        <v>0.89288305520744005</v>
      </c>
    </row>
    <row r="704" spans="1:14" x14ac:dyDescent="0.3">
      <c r="A704" s="1">
        <v>35</v>
      </c>
      <c r="C704" s="393">
        <v>42254</v>
      </c>
      <c r="M704" s="365">
        <v>3.2</v>
      </c>
      <c r="N704" s="365">
        <v>0.86577402546006199</v>
      </c>
    </row>
    <row r="705" spans="1:14" x14ac:dyDescent="0.3">
      <c r="A705" s="1">
        <v>2</v>
      </c>
      <c r="C705" s="393">
        <v>42257</v>
      </c>
      <c r="M705" s="365">
        <v>2.7</v>
      </c>
      <c r="N705" s="365">
        <v>0.81398382468040698</v>
      </c>
    </row>
    <row r="706" spans="1:14" x14ac:dyDescent="0.3">
      <c r="A706" s="1">
        <v>14</v>
      </c>
      <c r="C706" s="393">
        <v>42257</v>
      </c>
      <c r="M706" s="365">
        <v>3.4</v>
      </c>
      <c r="N706" s="365">
        <v>0.87777533523851403</v>
      </c>
    </row>
    <row r="707" spans="1:14" x14ac:dyDescent="0.3">
      <c r="A707" s="1">
        <v>26</v>
      </c>
      <c r="C707" s="393">
        <v>42257</v>
      </c>
      <c r="M707" s="365">
        <v>1.5</v>
      </c>
      <c r="N707" s="365">
        <v>0.61796246648793562</v>
      </c>
    </row>
    <row r="708" spans="1:14" x14ac:dyDescent="0.3">
      <c r="A708" s="1">
        <v>5</v>
      </c>
      <c r="C708" s="393">
        <v>42257</v>
      </c>
      <c r="M708" s="365">
        <v>4.5</v>
      </c>
      <c r="N708" s="365">
        <v>0.93629505448449291</v>
      </c>
    </row>
    <row r="709" spans="1:14" x14ac:dyDescent="0.3">
      <c r="A709" s="1">
        <v>17</v>
      </c>
      <c r="C709" s="393">
        <v>42257</v>
      </c>
      <c r="M709" s="365">
        <v>2.8</v>
      </c>
      <c r="N709" s="365">
        <v>0.83181469811802777</v>
      </c>
    </row>
    <row r="710" spans="1:14" x14ac:dyDescent="0.3">
      <c r="A710" s="1">
        <v>29</v>
      </c>
      <c r="C710" s="393">
        <v>42257</v>
      </c>
      <c r="M710" s="365">
        <v>2.5</v>
      </c>
      <c r="N710" s="365">
        <v>0.79126955256456888</v>
      </c>
    </row>
    <row r="711" spans="1:14" x14ac:dyDescent="0.3">
      <c r="A711" s="1">
        <v>8</v>
      </c>
      <c r="C711" s="393">
        <v>42257</v>
      </c>
      <c r="M711" s="365">
        <v>4.9000000000000004</v>
      </c>
      <c r="N711" s="365">
        <v>0.94996448583379367</v>
      </c>
    </row>
    <row r="712" spans="1:14" x14ac:dyDescent="0.3">
      <c r="A712" s="1">
        <v>20</v>
      </c>
      <c r="C712" s="393">
        <v>42257</v>
      </c>
      <c r="M712" s="365">
        <v>3.4</v>
      </c>
      <c r="N712" s="365">
        <v>0.88313665778454509</v>
      </c>
    </row>
    <row r="713" spans="1:14" x14ac:dyDescent="0.3">
      <c r="A713" s="1">
        <v>32</v>
      </c>
      <c r="C713" s="393">
        <v>42257</v>
      </c>
      <c r="M713" s="365">
        <v>1.5</v>
      </c>
      <c r="N713" s="365">
        <v>0.62429378531073443</v>
      </c>
    </row>
    <row r="714" spans="1:14" x14ac:dyDescent="0.3">
      <c r="A714" s="1">
        <v>11</v>
      </c>
      <c r="C714" s="393">
        <v>42257</v>
      </c>
      <c r="M714" s="365">
        <v>3.3</v>
      </c>
      <c r="N714" s="365">
        <v>0.8756200758681062</v>
      </c>
    </row>
    <row r="715" spans="1:14" x14ac:dyDescent="0.3">
      <c r="A715" s="1">
        <v>23</v>
      </c>
      <c r="C715" s="393">
        <v>42257</v>
      </c>
      <c r="M715" s="365">
        <v>4.3</v>
      </c>
      <c r="N715" s="365">
        <v>0.93001412429378538</v>
      </c>
    </row>
    <row r="716" spans="1:14" x14ac:dyDescent="0.3">
      <c r="A716" s="1">
        <v>35</v>
      </c>
      <c r="C716" s="393">
        <v>42257</v>
      </c>
      <c r="M716" s="365">
        <v>3.2</v>
      </c>
      <c r="N716" s="365">
        <v>0.86120103058730268</v>
      </c>
    </row>
    <row r="717" spans="1:14" x14ac:dyDescent="0.3">
      <c r="A717" s="1">
        <v>14</v>
      </c>
      <c r="C717" s="393">
        <v>42261</v>
      </c>
      <c r="M717" s="365">
        <v>1.7</v>
      </c>
      <c r="N717" s="365">
        <v>0.65862668405041291</v>
      </c>
    </row>
    <row r="718" spans="1:14" x14ac:dyDescent="0.3">
      <c r="A718" s="1">
        <v>26</v>
      </c>
      <c r="C718" s="393">
        <v>42261</v>
      </c>
      <c r="M718" s="365">
        <v>1.6</v>
      </c>
      <c r="N718" s="365">
        <v>0.64061369228542475</v>
      </c>
    </row>
    <row r="719" spans="1:14" x14ac:dyDescent="0.3">
      <c r="A719" s="1">
        <v>5</v>
      </c>
      <c r="C719" s="393">
        <v>42261</v>
      </c>
      <c r="M719" s="365">
        <v>1.7</v>
      </c>
      <c r="N719" s="365">
        <v>0.66158597999059965</v>
      </c>
    </row>
    <row r="720" spans="1:14" x14ac:dyDescent="0.3">
      <c r="A720" s="1">
        <v>17</v>
      </c>
      <c r="C720" s="393">
        <v>42261</v>
      </c>
      <c r="M720" s="365">
        <v>2.2999999999999998</v>
      </c>
      <c r="N720" s="365">
        <v>0.76025684352821898</v>
      </c>
    </row>
    <row r="721" spans="1:14" x14ac:dyDescent="0.3">
      <c r="A721" s="1">
        <v>29</v>
      </c>
      <c r="C721" s="393">
        <v>42261</v>
      </c>
      <c r="M721" s="365">
        <v>2.8</v>
      </c>
      <c r="N721" s="365">
        <v>0.82662135781939128</v>
      </c>
    </row>
    <row r="722" spans="1:14" x14ac:dyDescent="0.3">
      <c r="A722" s="1">
        <v>8</v>
      </c>
      <c r="C722" s="393">
        <v>42261</v>
      </c>
      <c r="M722" s="365">
        <v>3.7</v>
      </c>
      <c r="N722" s="365">
        <v>0.90057902355573105</v>
      </c>
    </row>
    <row r="723" spans="1:14" x14ac:dyDescent="0.3">
      <c r="A723" s="1">
        <v>20</v>
      </c>
      <c r="C723" s="393">
        <v>42261</v>
      </c>
      <c r="M723" s="365">
        <v>3.3</v>
      </c>
      <c r="N723" s="365">
        <v>0.87606575267717068</v>
      </c>
    </row>
    <row r="724" spans="1:14" x14ac:dyDescent="0.3">
      <c r="A724" s="1">
        <v>32</v>
      </c>
      <c r="C724" s="393">
        <v>42261</v>
      </c>
      <c r="M724" s="365">
        <v>1.9</v>
      </c>
      <c r="N724" s="365">
        <v>0.70105974904102464</v>
      </c>
    </row>
    <row r="725" spans="1:14" x14ac:dyDescent="0.3">
      <c r="A725" s="1">
        <v>11</v>
      </c>
      <c r="C725" s="393">
        <v>42261</v>
      </c>
      <c r="M725" s="365">
        <v>4.3</v>
      </c>
      <c r="N725" s="365">
        <v>0.93159268929503924</v>
      </c>
    </row>
    <row r="726" spans="1:14" x14ac:dyDescent="0.3">
      <c r="A726" s="1">
        <v>23</v>
      </c>
      <c r="C726" s="393">
        <v>42261</v>
      </c>
      <c r="M726" s="365">
        <v>3.7</v>
      </c>
      <c r="N726" s="365">
        <v>0.89900036571985853</v>
      </c>
    </row>
    <row r="727" spans="1:14" x14ac:dyDescent="0.3">
      <c r="A727" s="1">
        <v>35</v>
      </c>
      <c r="C727" s="393">
        <v>42261</v>
      </c>
      <c r="M727" s="365">
        <v>3.2</v>
      </c>
      <c r="N727" s="365">
        <v>0.86502339682330454</v>
      </c>
    </row>
    <row r="728" spans="1:14" x14ac:dyDescent="0.3">
      <c r="A728" s="1">
        <v>14</v>
      </c>
      <c r="C728" s="393">
        <v>42264</v>
      </c>
      <c r="M728" s="365">
        <v>1.7</v>
      </c>
      <c r="N728" s="365">
        <v>0.68276205376191157</v>
      </c>
    </row>
    <row r="729" spans="1:14" x14ac:dyDescent="0.3">
      <c r="A729" s="1">
        <v>26</v>
      </c>
      <c r="C729" s="393">
        <v>42264</v>
      </c>
      <c r="M729" s="365">
        <v>1.2</v>
      </c>
      <c r="N729" s="365">
        <v>0.56531887659061819</v>
      </c>
    </row>
    <row r="730" spans="1:14" x14ac:dyDescent="0.3">
      <c r="A730" s="1">
        <v>5</v>
      </c>
      <c r="C730" s="393">
        <v>42264</v>
      </c>
      <c r="M730" s="365">
        <v>2.4</v>
      </c>
      <c r="N730" s="365">
        <v>0.79753212616822433</v>
      </c>
    </row>
    <row r="731" spans="1:14" x14ac:dyDescent="0.3">
      <c r="A731" s="1">
        <v>17</v>
      </c>
      <c r="C731" s="393">
        <v>42264</v>
      </c>
      <c r="M731" s="365">
        <v>2.7</v>
      </c>
      <c r="N731" s="365">
        <v>0.82994984475758304</v>
      </c>
    </row>
    <row r="732" spans="1:14" x14ac:dyDescent="0.3">
      <c r="A732" s="1">
        <v>29</v>
      </c>
      <c r="C732" s="393">
        <v>42264</v>
      </c>
      <c r="M732" s="365">
        <v>2</v>
      </c>
      <c r="N732" s="365">
        <v>0.73623188405797102</v>
      </c>
    </row>
    <row r="733" spans="1:14" x14ac:dyDescent="0.3">
      <c r="A733" s="1">
        <v>8</v>
      </c>
      <c r="C733" s="393">
        <v>42264</v>
      </c>
      <c r="M733" s="365">
        <v>1.9</v>
      </c>
      <c r="N733" s="365">
        <v>0.72597659469259934</v>
      </c>
    </row>
    <row r="734" spans="1:14" x14ac:dyDescent="0.3">
      <c r="A734" s="1">
        <v>20</v>
      </c>
      <c r="C734" s="393">
        <v>42264</v>
      </c>
      <c r="M734" s="365">
        <v>1.6</v>
      </c>
      <c r="N734" s="365">
        <v>0.6668463127638552</v>
      </c>
    </row>
    <row r="735" spans="1:14" x14ac:dyDescent="0.3">
      <c r="A735" s="1">
        <v>32</v>
      </c>
      <c r="C735" s="393">
        <v>42264</v>
      </c>
      <c r="M735" s="365">
        <v>2.1</v>
      </c>
      <c r="N735" s="365">
        <v>0.75872456101682451</v>
      </c>
    </row>
    <row r="736" spans="1:14" x14ac:dyDescent="0.3">
      <c r="A736" s="1">
        <v>11</v>
      </c>
      <c r="C736" s="393">
        <v>42264</v>
      </c>
      <c r="M736" s="365">
        <v>3.1</v>
      </c>
      <c r="N736" s="365">
        <v>0.87015276145710929</v>
      </c>
    </row>
    <row r="737" spans="1:14" x14ac:dyDescent="0.3">
      <c r="A737" s="1">
        <v>23</v>
      </c>
      <c r="C737" s="393">
        <v>42264</v>
      </c>
      <c r="M737" s="365">
        <v>3</v>
      </c>
      <c r="N737" s="365">
        <v>0.86084570996121457</v>
      </c>
    </row>
    <row r="738" spans="1:14" x14ac:dyDescent="0.3">
      <c r="A738" s="1">
        <v>35</v>
      </c>
      <c r="C738" s="393">
        <v>42264</v>
      </c>
      <c r="M738" s="365">
        <v>2.5</v>
      </c>
      <c r="N738" s="365">
        <v>0.80590565358300326</v>
      </c>
    </row>
    <row r="739" spans="1:14" x14ac:dyDescent="0.3">
      <c r="A739" s="1">
        <v>2</v>
      </c>
      <c r="C739" s="393">
        <v>42268</v>
      </c>
      <c r="M739" s="365">
        <v>5.6</v>
      </c>
      <c r="N739" s="397">
        <v>0.9765349032800672</v>
      </c>
    </row>
    <row r="740" spans="1:14" x14ac:dyDescent="0.3">
      <c r="A740" s="1">
        <v>14</v>
      </c>
      <c r="C740" s="393">
        <v>42268</v>
      </c>
      <c r="M740" s="365">
        <v>4.9000000000000004</v>
      </c>
      <c r="N740" s="397">
        <v>0.96391574585635365</v>
      </c>
    </row>
    <row r="741" spans="1:14" x14ac:dyDescent="0.3">
      <c r="A741" s="1">
        <v>26</v>
      </c>
      <c r="C741" s="393">
        <v>42268</v>
      </c>
      <c r="M741" s="365">
        <v>3.2</v>
      </c>
      <c r="N741" s="397">
        <v>0.89015151515151514</v>
      </c>
    </row>
    <row r="742" spans="1:14" x14ac:dyDescent="0.3">
      <c r="A742" s="1">
        <v>5</v>
      </c>
      <c r="C742" s="393">
        <v>42268</v>
      </c>
      <c r="M742" s="365">
        <v>5</v>
      </c>
      <c r="N742" s="365">
        <v>0.96655004693233204</v>
      </c>
    </row>
    <row r="743" spans="1:14" x14ac:dyDescent="0.3">
      <c r="A743" s="1">
        <v>17</v>
      </c>
      <c r="C743" s="393">
        <v>42268</v>
      </c>
      <c r="M743" s="365">
        <v>6.1</v>
      </c>
      <c r="N743" s="365">
        <v>0.98312384635668448</v>
      </c>
    </row>
    <row r="744" spans="1:14" x14ac:dyDescent="0.3">
      <c r="A744" s="1">
        <v>29</v>
      </c>
      <c r="C744" s="393">
        <v>42268</v>
      </c>
      <c r="M744" s="365">
        <v>6.2</v>
      </c>
      <c r="N744" s="365">
        <v>0.98418746427891035</v>
      </c>
    </row>
    <row r="745" spans="1:14" x14ac:dyDescent="0.3">
      <c r="A745" s="1">
        <v>8</v>
      </c>
      <c r="C745" s="393">
        <v>42268</v>
      </c>
      <c r="M745" s="365">
        <v>3.4</v>
      </c>
      <c r="N745" s="365">
        <v>0.90341765789914563</v>
      </c>
    </row>
    <row r="746" spans="1:14" x14ac:dyDescent="0.3">
      <c r="A746" s="1">
        <v>20</v>
      </c>
      <c r="C746" s="393">
        <v>42268</v>
      </c>
      <c r="M746" s="365">
        <v>3.1</v>
      </c>
      <c r="N746" s="365">
        <v>0.88005879470847626</v>
      </c>
    </row>
    <row r="747" spans="1:14" x14ac:dyDescent="0.3">
      <c r="A747" s="1">
        <v>32</v>
      </c>
      <c r="C747" s="393">
        <v>42268</v>
      </c>
      <c r="M747" s="365">
        <v>3.3</v>
      </c>
      <c r="N747" s="365">
        <v>0.89777883926438973</v>
      </c>
    </row>
    <row r="748" spans="1:14" x14ac:dyDescent="0.3">
      <c r="A748" s="1">
        <v>11</v>
      </c>
      <c r="C748" s="393">
        <v>42268</v>
      </c>
      <c r="M748" s="365">
        <v>2.4</v>
      </c>
      <c r="N748" s="365">
        <v>0.80534749217787049</v>
      </c>
    </row>
    <row r="749" spans="1:14" x14ac:dyDescent="0.3">
      <c r="A749" s="1">
        <v>23</v>
      </c>
      <c r="C749" s="393">
        <v>42268</v>
      </c>
      <c r="M749" s="365">
        <v>2.9</v>
      </c>
      <c r="N749" s="365">
        <v>0.86407937483536756</v>
      </c>
    </row>
    <row r="750" spans="1:14" x14ac:dyDescent="0.3">
      <c r="A750" s="1">
        <v>35</v>
      </c>
      <c r="C750" s="393">
        <v>42268</v>
      </c>
      <c r="M750" s="365">
        <v>2.2000000000000002</v>
      </c>
      <c r="N750" s="365">
        <v>0.78818660647103078</v>
      </c>
    </row>
    <row r="751" spans="1:14" x14ac:dyDescent="0.3">
      <c r="A751" s="1">
        <v>3</v>
      </c>
      <c r="C751" s="393">
        <v>42191</v>
      </c>
      <c r="M751" s="365">
        <v>0.4</v>
      </c>
      <c r="N751" s="365">
        <v>0.22273376726464511</v>
      </c>
    </row>
    <row r="752" spans="1:14" x14ac:dyDescent="0.3">
      <c r="A752" s="1">
        <v>15</v>
      </c>
      <c r="C752" s="393">
        <v>42191</v>
      </c>
      <c r="M752" s="365">
        <v>0.2</v>
      </c>
      <c r="N752" s="365">
        <v>0.1156869751652672</v>
      </c>
    </row>
    <row r="753" spans="1:14" x14ac:dyDescent="0.3">
      <c r="A753" s="1">
        <v>27</v>
      </c>
      <c r="C753" s="393">
        <v>42191</v>
      </c>
      <c r="M753" s="365">
        <v>0.2</v>
      </c>
      <c r="N753" s="365">
        <v>0.12739737915473398</v>
      </c>
    </row>
    <row r="754" spans="1:14" x14ac:dyDescent="0.3">
      <c r="A754" s="1">
        <v>6</v>
      </c>
      <c r="C754" s="393">
        <v>42191</v>
      </c>
      <c r="M754" s="365">
        <v>0.4</v>
      </c>
      <c r="N754" s="365">
        <v>0.23884207891882878</v>
      </c>
    </row>
    <row r="755" spans="1:14" x14ac:dyDescent="0.3">
      <c r="A755" s="1">
        <v>18</v>
      </c>
      <c r="C755" s="393">
        <v>42191</v>
      </c>
      <c r="M755" s="365">
        <v>0.4</v>
      </c>
      <c r="N755" s="365">
        <v>0.23053629771296522</v>
      </c>
    </row>
    <row r="756" spans="1:14" x14ac:dyDescent="0.3">
      <c r="A756" s="1">
        <v>30</v>
      </c>
      <c r="C756" s="393">
        <v>42191</v>
      </c>
      <c r="M756" s="365">
        <v>0.5</v>
      </c>
      <c r="N756" s="365">
        <v>0.2679898782223627</v>
      </c>
    </row>
    <row r="757" spans="1:14" x14ac:dyDescent="0.3">
      <c r="A757" s="1">
        <v>9</v>
      </c>
      <c r="C757" s="393">
        <v>42191</v>
      </c>
      <c r="M757" s="365">
        <v>0.3</v>
      </c>
      <c r="N757" s="365">
        <v>0.18263801095659507</v>
      </c>
    </row>
    <row r="758" spans="1:14" x14ac:dyDescent="0.3">
      <c r="A758" s="1">
        <v>21</v>
      </c>
      <c r="C758" s="393">
        <v>42191</v>
      </c>
      <c r="M758" s="365">
        <v>0.4</v>
      </c>
      <c r="N758" s="365">
        <v>0.23990228013029319</v>
      </c>
    </row>
    <row r="759" spans="1:14" x14ac:dyDescent="0.3">
      <c r="A759" s="1">
        <v>33</v>
      </c>
      <c r="C759" s="393">
        <v>42191</v>
      </c>
      <c r="M759" s="365">
        <v>0.2</v>
      </c>
      <c r="N759" s="365">
        <v>0.11310711909514304</v>
      </c>
    </row>
    <row r="760" spans="1:14" x14ac:dyDescent="0.3">
      <c r="A760" s="1">
        <v>12</v>
      </c>
      <c r="C760" s="393">
        <v>42191</v>
      </c>
      <c r="M760" s="365">
        <v>0.3</v>
      </c>
      <c r="N760" s="365">
        <v>0.16801968019680194</v>
      </c>
    </row>
    <row r="761" spans="1:14" x14ac:dyDescent="0.3">
      <c r="A761" s="1">
        <v>24</v>
      </c>
      <c r="C761" s="393">
        <v>42191</v>
      </c>
      <c r="M761" s="365">
        <v>0.3</v>
      </c>
      <c r="N761" s="365">
        <v>0.17069947972582381</v>
      </c>
    </row>
    <row r="762" spans="1:14" x14ac:dyDescent="0.3">
      <c r="A762" s="1">
        <v>36</v>
      </c>
      <c r="C762" s="393">
        <v>42191</v>
      </c>
      <c r="M762" s="365">
        <v>0.2</v>
      </c>
      <c r="N762" s="365">
        <v>0.12976161218972729</v>
      </c>
    </row>
    <row r="763" spans="1:14" x14ac:dyDescent="0.3">
      <c r="A763" s="1">
        <v>3</v>
      </c>
      <c r="C763" s="393">
        <v>42192</v>
      </c>
      <c r="D763" s="1">
        <v>5.0999999999999996</v>
      </c>
      <c r="M763" s="365"/>
      <c r="N763" s="365"/>
    </row>
    <row r="764" spans="1:14" x14ac:dyDescent="0.3">
      <c r="A764" s="1">
        <v>15</v>
      </c>
      <c r="C764" s="393">
        <v>42192</v>
      </c>
      <c r="D764" s="1">
        <v>5.0999999999999996</v>
      </c>
      <c r="M764" s="365"/>
      <c r="N764" s="365"/>
    </row>
    <row r="765" spans="1:14" x14ac:dyDescent="0.3">
      <c r="A765" s="1">
        <v>27</v>
      </c>
      <c r="C765" s="393">
        <v>42192</v>
      </c>
      <c r="D765" s="1">
        <v>5.0999999999999996</v>
      </c>
      <c r="M765" s="365"/>
      <c r="N765" s="365"/>
    </row>
    <row r="766" spans="1:14" x14ac:dyDescent="0.3">
      <c r="A766" s="1">
        <v>6</v>
      </c>
      <c r="C766" s="393">
        <v>42192</v>
      </c>
      <c r="D766" s="1">
        <v>5</v>
      </c>
      <c r="M766" s="365"/>
      <c r="N766" s="365"/>
    </row>
    <row r="767" spans="1:14" x14ac:dyDescent="0.3">
      <c r="A767" s="1">
        <v>18</v>
      </c>
      <c r="C767" s="393">
        <v>42192</v>
      </c>
      <c r="D767" s="1">
        <v>5</v>
      </c>
      <c r="M767" s="365"/>
      <c r="N767" s="365"/>
    </row>
    <row r="768" spans="1:14" x14ac:dyDescent="0.3">
      <c r="A768" s="1">
        <v>30</v>
      </c>
      <c r="C768" s="393">
        <v>42192</v>
      </c>
      <c r="D768" s="1">
        <v>5</v>
      </c>
      <c r="M768" s="365"/>
      <c r="N768" s="365"/>
    </row>
    <row r="769" spans="1:14" x14ac:dyDescent="0.3">
      <c r="A769" s="1">
        <v>9</v>
      </c>
      <c r="C769" s="393">
        <v>42192</v>
      </c>
      <c r="D769" s="1">
        <v>4.8</v>
      </c>
      <c r="M769" s="365"/>
      <c r="N769" s="365"/>
    </row>
    <row r="770" spans="1:14" x14ac:dyDescent="0.3">
      <c r="A770" s="1">
        <v>21</v>
      </c>
      <c r="C770" s="393">
        <v>42192</v>
      </c>
      <c r="D770" s="1">
        <v>4.8</v>
      </c>
      <c r="M770" s="365"/>
      <c r="N770" s="365"/>
    </row>
    <row r="771" spans="1:14" x14ac:dyDescent="0.3">
      <c r="A771" s="1">
        <v>33</v>
      </c>
      <c r="C771" s="393">
        <v>42192</v>
      </c>
      <c r="D771" s="1">
        <v>4.8</v>
      </c>
      <c r="M771" s="365"/>
      <c r="N771" s="365"/>
    </row>
    <row r="772" spans="1:14" x14ac:dyDescent="0.3">
      <c r="A772" s="1">
        <v>12</v>
      </c>
      <c r="C772" s="393">
        <v>42192</v>
      </c>
      <c r="D772" s="1">
        <v>5.0999999999999996</v>
      </c>
      <c r="M772" s="365"/>
      <c r="N772" s="365"/>
    </row>
    <row r="773" spans="1:14" x14ac:dyDescent="0.3">
      <c r="A773" s="1">
        <v>24</v>
      </c>
      <c r="C773" s="393">
        <v>42192</v>
      </c>
      <c r="D773" s="1">
        <v>5.0999999999999996</v>
      </c>
      <c r="M773" s="365"/>
      <c r="N773" s="365"/>
    </row>
    <row r="774" spans="1:14" x14ac:dyDescent="0.3">
      <c r="A774" s="1">
        <v>36</v>
      </c>
      <c r="C774" s="393">
        <v>42192</v>
      </c>
      <c r="D774" s="1">
        <v>5.0999999999999996</v>
      </c>
      <c r="M774" s="365"/>
      <c r="N774" s="365"/>
    </row>
    <row r="775" spans="1:14" x14ac:dyDescent="0.3">
      <c r="A775" s="1">
        <v>3</v>
      </c>
      <c r="C775" s="393">
        <v>42195</v>
      </c>
      <c r="D775" s="1">
        <v>6.7</v>
      </c>
      <c r="M775" s="365">
        <v>0.5</v>
      </c>
      <c r="N775" s="365">
        <v>0.28119327598453159</v>
      </c>
    </row>
    <row r="776" spans="1:14" x14ac:dyDescent="0.3">
      <c r="A776" s="1">
        <v>15</v>
      </c>
      <c r="C776" s="393">
        <v>42195</v>
      </c>
      <c r="D776" s="1">
        <v>6.7</v>
      </c>
      <c r="M776" s="365">
        <v>0.6</v>
      </c>
      <c r="N776" s="365">
        <v>0.34127871955941824</v>
      </c>
    </row>
    <row r="777" spans="1:14" x14ac:dyDescent="0.3">
      <c r="A777" s="1">
        <v>27</v>
      </c>
      <c r="C777" s="393">
        <v>42195</v>
      </c>
      <c r="D777" s="1">
        <v>6.7</v>
      </c>
      <c r="M777" s="365">
        <v>0.3</v>
      </c>
      <c r="N777" s="365">
        <v>0.17878228782287819</v>
      </c>
    </row>
    <row r="778" spans="1:14" x14ac:dyDescent="0.3">
      <c r="A778" s="1">
        <v>6</v>
      </c>
      <c r="C778" s="393">
        <v>42195</v>
      </c>
      <c r="D778" s="1">
        <v>6.6</v>
      </c>
      <c r="M778" s="365">
        <v>0.7</v>
      </c>
      <c r="N778" s="365">
        <v>0.36857562408223205</v>
      </c>
    </row>
    <row r="779" spans="1:14" x14ac:dyDescent="0.3">
      <c r="A779" s="1">
        <v>18</v>
      </c>
      <c r="C779" s="393">
        <v>42195</v>
      </c>
      <c r="D779" s="1">
        <v>6.6</v>
      </c>
      <c r="M779" s="365">
        <v>0.4</v>
      </c>
      <c r="N779" s="365">
        <v>0.25270457697642157</v>
      </c>
    </row>
    <row r="780" spans="1:14" x14ac:dyDescent="0.3">
      <c r="A780" s="1">
        <v>30</v>
      </c>
      <c r="C780" s="393">
        <v>42195</v>
      </c>
      <c r="D780" s="1">
        <v>6.6</v>
      </c>
      <c r="M780" s="365">
        <v>0.6</v>
      </c>
      <c r="N780" s="365">
        <v>0.31139633043328457</v>
      </c>
    </row>
    <row r="781" spans="1:14" x14ac:dyDescent="0.3">
      <c r="A781" s="1">
        <v>9</v>
      </c>
      <c r="C781" s="393">
        <v>42195</v>
      </c>
      <c r="D781" s="1">
        <v>5.9</v>
      </c>
      <c r="M781" s="365">
        <v>0.7</v>
      </c>
      <c r="N781" s="365">
        <v>0.3603640877120397</v>
      </c>
    </row>
    <row r="782" spans="1:14" x14ac:dyDescent="0.3">
      <c r="A782" s="1">
        <v>21</v>
      </c>
      <c r="C782" s="393">
        <v>42195</v>
      </c>
      <c r="D782" s="1">
        <v>5.9</v>
      </c>
      <c r="M782" s="365">
        <v>0.7</v>
      </c>
      <c r="N782" s="365">
        <v>0.363872900733265</v>
      </c>
    </row>
    <row r="783" spans="1:14" x14ac:dyDescent="0.3">
      <c r="A783" s="1">
        <v>33</v>
      </c>
      <c r="C783" s="393">
        <v>42195</v>
      </c>
      <c r="D783" s="1">
        <v>5.9</v>
      </c>
      <c r="M783" s="365">
        <v>0.6</v>
      </c>
      <c r="N783" s="365">
        <v>0.34624969852882065</v>
      </c>
    </row>
    <row r="784" spans="1:14" x14ac:dyDescent="0.3">
      <c r="A784" s="1">
        <v>12</v>
      </c>
      <c r="C784" s="393">
        <v>42195</v>
      </c>
      <c r="D784" s="1">
        <v>6.4</v>
      </c>
      <c r="M784" s="365">
        <v>0.7</v>
      </c>
      <c r="N784" s="365">
        <v>0.38554709878058768</v>
      </c>
    </row>
    <row r="785" spans="1:14" x14ac:dyDescent="0.3">
      <c r="A785" s="1">
        <v>24</v>
      </c>
      <c r="C785" s="393">
        <v>42195</v>
      </c>
      <c r="D785" s="1">
        <v>6.4</v>
      </c>
      <c r="M785" s="365">
        <v>0.6</v>
      </c>
      <c r="N785" s="365">
        <v>0.34714569098523246</v>
      </c>
    </row>
    <row r="786" spans="1:14" x14ac:dyDescent="0.3">
      <c r="A786" s="1">
        <v>36</v>
      </c>
      <c r="C786" s="393">
        <v>42195</v>
      </c>
      <c r="D786" s="1">
        <v>6.4</v>
      </c>
      <c r="M786" s="365">
        <v>0.4</v>
      </c>
      <c r="N786" s="365">
        <v>0.23296432964329644</v>
      </c>
    </row>
    <row r="787" spans="1:14" x14ac:dyDescent="0.3">
      <c r="A787" s="1">
        <v>3</v>
      </c>
      <c r="C787" s="393">
        <v>42198</v>
      </c>
      <c r="D787" s="1">
        <v>8</v>
      </c>
      <c r="M787" s="365">
        <v>0.8</v>
      </c>
      <c r="N787" s="365">
        <v>0.39698527857998167</v>
      </c>
    </row>
    <row r="788" spans="1:14" x14ac:dyDescent="0.3">
      <c r="A788" s="1">
        <v>15</v>
      </c>
      <c r="C788" s="393">
        <v>42198</v>
      </c>
      <c r="D788" s="1">
        <v>8</v>
      </c>
      <c r="M788" s="365">
        <v>0.6</v>
      </c>
      <c r="N788" s="365">
        <v>0.30221450282240553</v>
      </c>
    </row>
    <row r="789" spans="1:14" x14ac:dyDescent="0.3">
      <c r="A789" s="1">
        <v>27</v>
      </c>
      <c r="C789" s="393">
        <v>42198</v>
      </c>
      <c r="D789" s="1">
        <v>8</v>
      </c>
      <c r="M789" s="365">
        <v>1.1000000000000001</v>
      </c>
      <c r="N789" s="365">
        <v>0.49859232301036871</v>
      </c>
    </row>
    <row r="790" spans="1:14" x14ac:dyDescent="0.3">
      <c r="A790" s="1">
        <v>6</v>
      </c>
      <c r="C790" s="393">
        <v>42198</v>
      </c>
      <c r="D790" s="1">
        <v>8</v>
      </c>
      <c r="M790" s="365">
        <v>1.3</v>
      </c>
      <c r="N790" s="365">
        <v>0.54454082335123222</v>
      </c>
    </row>
    <row r="791" spans="1:14" x14ac:dyDescent="0.3">
      <c r="A791" s="1">
        <v>18</v>
      </c>
      <c r="C791" s="393">
        <v>42198</v>
      </c>
      <c r="D791" s="1">
        <v>8</v>
      </c>
      <c r="M791" s="365">
        <v>1.1000000000000001</v>
      </c>
      <c r="N791" s="365">
        <v>0.47262600190191556</v>
      </c>
    </row>
    <row r="792" spans="1:14" x14ac:dyDescent="0.3">
      <c r="A792" s="1">
        <v>30</v>
      </c>
      <c r="C792" s="393">
        <v>42198</v>
      </c>
      <c r="D792" s="1">
        <v>8</v>
      </c>
      <c r="M792" s="365">
        <v>0.9</v>
      </c>
      <c r="N792" s="365">
        <v>0.42841007242043716</v>
      </c>
    </row>
    <row r="793" spans="1:14" x14ac:dyDescent="0.3">
      <c r="A793" s="1">
        <v>9</v>
      </c>
      <c r="C793" s="393">
        <v>42198</v>
      </c>
      <c r="D793" s="1">
        <v>7.1</v>
      </c>
      <c r="M793" s="365">
        <v>0.9</v>
      </c>
      <c r="N793" s="365">
        <v>0.43486335898116207</v>
      </c>
    </row>
    <row r="794" spans="1:14" x14ac:dyDescent="0.3">
      <c r="A794" s="1">
        <v>21</v>
      </c>
      <c r="C794" s="393">
        <v>42198</v>
      </c>
      <c r="D794" s="1">
        <v>7.1</v>
      </c>
      <c r="M794" s="365">
        <v>0.8</v>
      </c>
      <c r="N794" s="365">
        <v>0.39949177477597969</v>
      </c>
    </row>
    <row r="795" spans="1:14" x14ac:dyDescent="0.3">
      <c r="A795" s="1">
        <v>33</v>
      </c>
      <c r="C795" s="393">
        <v>42198</v>
      </c>
      <c r="D795" s="1">
        <v>7.1</v>
      </c>
      <c r="M795" s="365">
        <v>0.8</v>
      </c>
      <c r="N795" s="365">
        <v>0.39284526896735156</v>
      </c>
    </row>
    <row r="796" spans="1:14" x14ac:dyDescent="0.3">
      <c r="A796" s="1">
        <v>12</v>
      </c>
      <c r="C796" s="393">
        <v>42198</v>
      </c>
      <c r="D796" s="1">
        <v>8.1</v>
      </c>
      <c r="M796" s="365">
        <v>0.8</v>
      </c>
      <c r="N796" s="365">
        <v>0.40001340752161962</v>
      </c>
    </row>
    <row r="797" spans="1:14" x14ac:dyDescent="0.3">
      <c r="A797" s="1">
        <v>24</v>
      </c>
      <c r="C797" s="393">
        <v>42198</v>
      </c>
      <c r="D797" s="1">
        <v>8.1</v>
      </c>
      <c r="M797" s="365">
        <v>0.9</v>
      </c>
      <c r="N797" s="365">
        <v>0.43456387245903871</v>
      </c>
    </row>
    <row r="798" spans="1:14" x14ac:dyDescent="0.3">
      <c r="A798" s="1">
        <v>36</v>
      </c>
      <c r="C798" s="393">
        <v>42198</v>
      </c>
      <c r="D798" s="1">
        <v>8.1</v>
      </c>
      <c r="M798" s="365">
        <v>0.7</v>
      </c>
      <c r="N798" s="365">
        <v>0.34030405629688637</v>
      </c>
    </row>
    <row r="799" spans="1:14" x14ac:dyDescent="0.3">
      <c r="A799" s="1">
        <v>3</v>
      </c>
      <c r="C799" s="393">
        <v>42201</v>
      </c>
      <c r="D799" s="1">
        <v>9.3000000000000007</v>
      </c>
      <c r="M799" s="365">
        <v>0.9</v>
      </c>
      <c r="N799" s="365">
        <v>0.39737936148380348</v>
      </c>
    </row>
    <row r="800" spans="1:14" x14ac:dyDescent="0.3">
      <c r="A800" s="1">
        <v>15</v>
      </c>
      <c r="C800" s="393">
        <v>42201</v>
      </c>
      <c r="D800" s="1">
        <v>9.3000000000000007</v>
      </c>
      <c r="M800" s="365">
        <v>0.6</v>
      </c>
      <c r="N800" s="365">
        <v>0.28037354573206041</v>
      </c>
    </row>
    <row r="801" spans="1:14" x14ac:dyDescent="0.3">
      <c r="A801" s="1">
        <v>27</v>
      </c>
      <c r="C801" s="393">
        <v>42201</v>
      </c>
      <c r="D801" s="1">
        <v>9.3000000000000007</v>
      </c>
      <c r="M801" s="365">
        <v>0.75</v>
      </c>
      <c r="N801" s="365">
        <v>0.34966777236820579</v>
      </c>
    </row>
    <row r="802" spans="1:14" x14ac:dyDescent="0.3">
      <c r="A802" s="1">
        <v>6</v>
      </c>
      <c r="C802" s="393">
        <v>42201</v>
      </c>
      <c r="D802" s="1">
        <v>9.1999999999999993</v>
      </c>
      <c r="M802" s="365">
        <v>1.4</v>
      </c>
      <c r="N802" s="365">
        <v>0.53132601974094751</v>
      </c>
    </row>
    <row r="803" spans="1:14" x14ac:dyDescent="0.3">
      <c r="A803" s="1">
        <v>18</v>
      </c>
      <c r="C803" s="393">
        <v>42201</v>
      </c>
      <c r="D803" s="1">
        <v>9.1999999999999993</v>
      </c>
      <c r="M803" s="365">
        <v>2</v>
      </c>
      <c r="N803" s="365">
        <v>0.6665778325003443</v>
      </c>
    </row>
    <row r="804" spans="1:14" x14ac:dyDescent="0.3">
      <c r="A804" s="1">
        <v>30</v>
      </c>
      <c r="C804" s="393">
        <v>42201</v>
      </c>
      <c r="D804" s="1">
        <v>9.1999999999999993</v>
      </c>
      <c r="M804" s="365">
        <v>1.9</v>
      </c>
      <c r="N804" s="365">
        <v>0.6482241620001773</v>
      </c>
    </row>
    <row r="805" spans="1:14" x14ac:dyDescent="0.3">
      <c r="A805" s="1">
        <v>9</v>
      </c>
      <c r="C805" s="393">
        <v>42201</v>
      </c>
      <c r="D805" s="1">
        <v>8.5</v>
      </c>
      <c r="M805" s="365">
        <v>1.05</v>
      </c>
      <c r="N805" s="365">
        <v>0.43344980409545375</v>
      </c>
    </row>
    <row r="806" spans="1:14" x14ac:dyDescent="0.3">
      <c r="A806" s="1">
        <v>21</v>
      </c>
      <c r="C806" s="393">
        <v>42201</v>
      </c>
      <c r="D806" s="1">
        <v>8.5</v>
      </c>
      <c r="M806" s="365">
        <v>0.95</v>
      </c>
      <c r="N806" s="365">
        <v>0.41270733554739847</v>
      </c>
    </row>
    <row r="807" spans="1:14" x14ac:dyDescent="0.3">
      <c r="A807" s="1">
        <v>33</v>
      </c>
      <c r="C807" s="393">
        <v>42201</v>
      </c>
      <c r="D807" s="1">
        <v>8.5</v>
      </c>
      <c r="M807" s="365">
        <v>0.75</v>
      </c>
      <c r="N807" s="365">
        <v>0.34759389264864304</v>
      </c>
    </row>
    <row r="808" spans="1:14" x14ac:dyDescent="0.3">
      <c r="A808" s="1">
        <v>12</v>
      </c>
      <c r="C808" s="393">
        <v>42201</v>
      </c>
      <c r="D808" s="1">
        <v>9.6</v>
      </c>
      <c r="M808" s="365">
        <v>1</v>
      </c>
      <c r="N808" s="365">
        <v>0.42969877890280678</v>
      </c>
    </row>
    <row r="809" spans="1:14" x14ac:dyDescent="0.3">
      <c r="A809" s="1">
        <v>24</v>
      </c>
      <c r="C809" s="393">
        <v>42201</v>
      </c>
      <c r="D809" s="1">
        <v>9.6</v>
      </c>
      <c r="M809" s="365">
        <v>0.9</v>
      </c>
      <c r="N809" s="365">
        <v>0.3830245514829877</v>
      </c>
    </row>
    <row r="810" spans="1:14" x14ac:dyDescent="0.3">
      <c r="A810" s="1">
        <v>36</v>
      </c>
      <c r="C810" s="393">
        <v>42201</v>
      </c>
      <c r="D810" s="1">
        <v>9.6</v>
      </c>
      <c r="M810" s="365">
        <v>1</v>
      </c>
      <c r="N810" s="365">
        <v>0.43426487306748818</v>
      </c>
    </row>
    <row r="811" spans="1:14" x14ac:dyDescent="0.3">
      <c r="A811" s="1">
        <v>3</v>
      </c>
      <c r="C811" s="393">
        <v>42205</v>
      </c>
      <c r="D811" s="1">
        <v>10.4</v>
      </c>
      <c r="M811" s="365">
        <v>1.3</v>
      </c>
      <c r="N811" s="365">
        <v>0.55003782928674594</v>
      </c>
    </row>
    <row r="812" spans="1:14" x14ac:dyDescent="0.3">
      <c r="A812" s="1">
        <v>15</v>
      </c>
      <c r="C812" s="393">
        <v>42205</v>
      </c>
      <c r="D812" s="1">
        <v>10.4</v>
      </c>
      <c r="M812" s="365">
        <v>2.2000000000000002</v>
      </c>
      <c r="N812" s="365">
        <v>0.74582625919637802</v>
      </c>
    </row>
    <row r="813" spans="1:14" x14ac:dyDescent="0.3">
      <c r="A813" s="1">
        <v>27</v>
      </c>
      <c r="C813" s="393">
        <v>42205</v>
      </c>
      <c r="D813" s="1">
        <v>10.4</v>
      </c>
      <c r="M813" s="365">
        <v>2.2999999999999998</v>
      </c>
      <c r="N813" s="365">
        <v>0.75121822731463195</v>
      </c>
    </row>
    <row r="814" spans="1:14" x14ac:dyDescent="0.3">
      <c r="A814" s="1">
        <v>6</v>
      </c>
      <c r="C814" s="393">
        <v>42205</v>
      </c>
      <c r="D814" s="1">
        <v>11</v>
      </c>
      <c r="M814" s="365">
        <v>3.1</v>
      </c>
      <c r="N814" s="365">
        <v>0.84750000000000003</v>
      </c>
    </row>
    <row r="815" spans="1:14" x14ac:dyDescent="0.3">
      <c r="A815" s="1">
        <v>18</v>
      </c>
      <c r="C815" s="393">
        <v>42205</v>
      </c>
      <c r="D815" s="1">
        <v>11</v>
      </c>
      <c r="M815" s="365">
        <v>2.4</v>
      </c>
      <c r="N815" s="365">
        <v>0.77256344796516008</v>
      </c>
    </row>
    <row r="816" spans="1:14" x14ac:dyDescent="0.3">
      <c r="A816" s="1">
        <v>30</v>
      </c>
      <c r="C816" s="393">
        <v>42205</v>
      </c>
      <c r="D816" s="1">
        <v>11</v>
      </c>
      <c r="M816" s="365">
        <v>2.5</v>
      </c>
      <c r="N816" s="365">
        <v>0.79150546677880573</v>
      </c>
    </row>
    <row r="817" spans="1:14" x14ac:dyDescent="0.3">
      <c r="A817" s="1">
        <v>9</v>
      </c>
      <c r="C817" s="393">
        <v>42205</v>
      </c>
      <c r="D817" s="1">
        <v>10</v>
      </c>
      <c r="M817" s="365">
        <v>1.9</v>
      </c>
      <c r="N817" s="365">
        <v>0.68562874251497008</v>
      </c>
    </row>
    <row r="818" spans="1:14" x14ac:dyDescent="0.3">
      <c r="A818" s="1">
        <v>21</v>
      </c>
      <c r="C818" s="393">
        <v>42205</v>
      </c>
      <c r="D818" s="1">
        <v>10</v>
      </c>
      <c r="M818" s="365">
        <v>1.6</v>
      </c>
      <c r="N818" s="365">
        <v>0.63556679308891695</v>
      </c>
    </row>
    <row r="819" spans="1:14" x14ac:dyDescent="0.3">
      <c r="A819" s="1">
        <v>33</v>
      </c>
      <c r="C819" s="393">
        <v>42205</v>
      </c>
      <c r="D819" s="1">
        <v>10</v>
      </c>
      <c r="M819" s="365">
        <v>2</v>
      </c>
      <c r="N819" s="365">
        <v>0.71483219054492964</v>
      </c>
    </row>
    <row r="820" spans="1:14" x14ac:dyDescent="0.3">
      <c r="A820" s="1">
        <v>12</v>
      </c>
      <c r="C820" s="393">
        <v>42205</v>
      </c>
      <c r="D820" s="1">
        <v>11.3</v>
      </c>
      <c r="M820" s="365">
        <v>2.6</v>
      </c>
      <c r="N820" s="365">
        <v>0.798455105945716</v>
      </c>
    </row>
    <row r="821" spans="1:14" x14ac:dyDescent="0.3">
      <c r="A821" s="1">
        <v>24</v>
      </c>
      <c r="C821" s="393">
        <v>42205</v>
      </c>
      <c r="D821" s="1">
        <v>11.3</v>
      </c>
      <c r="M821" s="365">
        <v>2.2999999999999998</v>
      </c>
      <c r="N821" s="365">
        <v>0.75391939587950429</v>
      </c>
    </row>
    <row r="822" spans="1:14" x14ac:dyDescent="0.3">
      <c r="A822" s="1">
        <v>36</v>
      </c>
      <c r="C822" s="393">
        <v>42205</v>
      </c>
      <c r="D822" s="1">
        <v>11.3</v>
      </c>
      <c r="M822" s="365">
        <v>2.5</v>
      </c>
      <c r="N822" s="365">
        <v>0.79023120502220179</v>
      </c>
    </row>
    <row r="823" spans="1:14" x14ac:dyDescent="0.3">
      <c r="A823" s="1">
        <v>3</v>
      </c>
      <c r="C823" s="393">
        <v>42208</v>
      </c>
      <c r="D823" s="1">
        <v>12.2</v>
      </c>
      <c r="M823" s="365">
        <v>1.5</v>
      </c>
      <c r="N823" s="365">
        <v>0.56958857282383102</v>
      </c>
    </row>
    <row r="824" spans="1:14" x14ac:dyDescent="0.3">
      <c r="A824" s="1">
        <v>15</v>
      </c>
      <c r="C824" s="393">
        <v>42208</v>
      </c>
      <c r="D824" s="1">
        <v>12.2</v>
      </c>
      <c r="M824" s="365">
        <v>2.5</v>
      </c>
      <c r="N824" s="365">
        <v>0.75805892547660314</v>
      </c>
    </row>
    <row r="825" spans="1:14" x14ac:dyDescent="0.3">
      <c r="A825" s="1">
        <v>27</v>
      </c>
      <c r="C825" s="393">
        <v>42208</v>
      </c>
      <c r="D825" s="1">
        <v>12.2</v>
      </c>
      <c r="M825" s="365">
        <v>2.7</v>
      </c>
      <c r="N825" s="365">
        <v>0.78022636085993169</v>
      </c>
    </row>
    <row r="826" spans="1:14" x14ac:dyDescent="0.3">
      <c r="A826" s="1">
        <v>6</v>
      </c>
      <c r="C826" s="393">
        <v>42208</v>
      </c>
      <c r="D826" s="1">
        <v>12.5</v>
      </c>
      <c r="M826" s="365">
        <v>3.2</v>
      </c>
      <c r="N826" s="365">
        <v>0.83768014469922403</v>
      </c>
    </row>
    <row r="827" spans="1:14" x14ac:dyDescent="0.3">
      <c r="A827" s="1">
        <v>18</v>
      </c>
      <c r="C827" s="393">
        <v>42208</v>
      </c>
      <c r="D827" s="1">
        <v>12.5</v>
      </c>
      <c r="M827" s="365">
        <v>2.5</v>
      </c>
      <c r="N827" s="365">
        <v>0.75879635114322941</v>
      </c>
    </row>
    <row r="828" spans="1:14" x14ac:dyDescent="0.3">
      <c r="A828" s="1">
        <v>30</v>
      </c>
      <c r="C828" s="393">
        <v>42208</v>
      </c>
      <c r="D828" s="1">
        <v>12.5</v>
      </c>
      <c r="M828" s="365">
        <v>2.6</v>
      </c>
      <c r="N828" s="365">
        <v>0.76856159004410063</v>
      </c>
    </row>
    <row r="829" spans="1:14" x14ac:dyDescent="0.3">
      <c r="A829" s="1">
        <v>9</v>
      </c>
      <c r="C829" s="393">
        <v>42208</v>
      </c>
      <c r="D829" s="1">
        <v>11.5</v>
      </c>
      <c r="M829" s="365">
        <v>3</v>
      </c>
      <c r="N829" s="365">
        <v>0.81715630089883562</v>
      </c>
    </row>
    <row r="830" spans="1:14" x14ac:dyDescent="0.3">
      <c r="A830" s="1">
        <v>21</v>
      </c>
      <c r="C830" s="393">
        <v>42208</v>
      </c>
      <c r="D830" s="1">
        <v>11.5</v>
      </c>
      <c r="M830" s="365">
        <v>2.2000000000000002</v>
      </c>
      <c r="N830" s="365">
        <v>0.72027466570292742</v>
      </c>
    </row>
    <row r="831" spans="1:14" x14ac:dyDescent="0.3">
      <c r="A831" s="1">
        <v>33</v>
      </c>
      <c r="C831" s="393">
        <v>42208</v>
      </c>
      <c r="D831" s="1">
        <v>11.5</v>
      </c>
      <c r="M831" s="365">
        <v>5.2</v>
      </c>
      <c r="N831" s="365">
        <v>0.94230310262529826</v>
      </c>
    </row>
    <row r="832" spans="1:14" x14ac:dyDescent="0.3">
      <c r="A832" s="1">
        <v>12</v>
      </c>
      <c r="C832" s="393">
        <v>42208</v>
      </c>
      <c r="D832" s="1">
        <v>12.4</v>
      </c>
      <c r="M832" s="365">
        <v>3.8</v>
      </c>
      <c r="N832" s="365">
        <v>0.88010832102412606</v>
      </c>
    </row>
    <row r="833" spans="1:14" x14ac:dyDescent="0.3">
      <c r="A833" s="1">
        <v>24</v>
      </c>
      <c r="C833" s="393">
        <v>42208</v>
      </c>
      <c r="D833" s="1">
        <v>12.4</v>
      </c>
      <c r="M833" s="365">
        <v>2.6</v>
      </c>
      <c r="N833" s="365">
        <v>0.76701056251535249</v>
      </c>
    </row>
    <row r="834" spans="1:14" x14ac:dyDescent="0.3">
      <c r="A834" s="1">
        <v>36</v>
      </c>
      <c r="C834" s="393">
        <v>42208</v>
      </c>
      <c r="D834" s="1">
        <v>12.4</v>
      </c>
      <c r="M834" s="365">
        <v>3.2</v>
      </c>
      <c r="N834" s="365">
        <v>0.83371259528956654</v>
      </c>
    </row>
    <row r="835" spans="1:14" x14ac:dyDescent="0.3">
      <c r="A835" s="1">
        <v>3</v>
      </c>
      <c r="C835" s="393">
        <v>42212</v>
      </c>
      <c r="D835" s="1">
        <v>13.8</v>
      </c>
      <c r="M835" s="365">
        <v>3.2</v>
      </c>
      <c r="N835" s="365">
        <v>0.86863057324840764</v>
      </c>
    </row>
    <row r="836" spans="1:14" x14ac:dyDescent="0.3">
      <c r="A836" s="1">
        <v>15</v>
      </c>
      <c r="C836" s="393">
        <v>42212</v>
      </c>
      <c r="D836" s="1">
        <v>13.8</v>
      </c>
      <c r="M836" s="365">
        <v>3.4</v>
      </c>
      <c r="N836" s="365">
        <v>0.88998886276450939</v>
      </c>
    </row>
    <row r="837" spans="1:14" x14ac:dyDescent="0.3">
      <c r="A837" s="1">
        <v>27</v>
      </c>
      <c r="C837" s="393">
        <v>42212</v>
      </c>
      <c r="D837" s="1">
        <v>13.8</v>
      </c>
      <c r="M837" s="365">
        <v>3.8</v>
      </c>
      <c r="N837" s="365">
        <v>0.90891658676893572</v>
      </c>
    </row>
    <row r="838" spans="1:14" x14ac:dyDescent="0.3">
      <c r="A838" s="1">
        <v>6</v>
      </c>
      <c r="C838" s="393">
        <v>42212</v>
      </c>
      <c r="D838" s="1">
        <v>13.8</v>
      </c>
      <c r="M838" s="365">
        <v>5.3</v>
      </c>
      <c r="N838" s="365">
        <v>0.96345152075281471</v>
      </c>
    </row>
    <row r="839" spans="1:14" x14ac:dyDescent="0.3">
      <c r="A839" s="1">
        <v>18</v>
      </c>
      <c r="C839" s="393">
        <v>42212</v>
      </c>
      <c r="D839" s="1">
        <v>13.8</v>
      </c>
      <c r="M839" s="365">
        <v>6.4</v>
      </c>
      <c r="N839" s="365">
        <v>0.98087202936819728</v>
      </c>
    </row>
    <row r="840" spans="1:14" x14ac:dyDescent="0.3">
      <c r="A840" s="1">
        <v>30</v>
      </c>
      <c r="C840" s="393">
        <v>42212</v>
      </c>
      <c r="D840" s="1">
        <v>13.8</v>
      </c>
      <c r="M840" s="365">
        <v>4.9000000000000004</v>
      </c>
      <c r="N840" s="365">
        <v>0.9536688617121355</v>
      </c>
    </row>
    <row r="841" spans="1:14" x14ac:dyDescent="0.3">
      <c r="A841" s="1">
        <v>9</v>
      </c>
      <c r="C841" s="393">
        <v>42212</v>
      </c>
      <c r="D841" s="1">
        <v>13.2</v>
      </c>
      <c r="M841" s="365">
        <v>4.5999999999999996</v>
      </c>
      <c r="N841" s="365">
        <v>0.94458411900272365</v>
      </c>
    </row>
    <row r="842" spans="1:14" x14ac:dyDescent="0.3">
      <c r="A842" s="1">
        <v>21</v>
      </c>
      <c r="C842" s="393">
        <v>42212</v>
      </c>
      <c r="D842" s="1">
        <v>13.2</v>
      </c>
      <c r="M842" s="365">
        <v>4.4000000000000004</v>
      </c>
      <c r="N842" s="365">
        <v>0.93831222240500078</v>
      </c>
    </row>
    <row r="843" spans="1:14" x14ac:dyDescent="0.3">
      <c r="A843" s="1">
        <v>33</v>
      </c>
      <c r="C843" s="393">
        <v>42212</v>
      </c>
      <c r="D843" s="1">
        <v>13.2</v>
      </c>
      <c r="M843" s="365">
        <v>3.6</v>
      </c>
      <c r="N843" s="365">
        <v>0.89895697522816165</v>
      </c>
    </row>
    <row r="844" spans="1:14" x14ac:dyDescent="0.3">
      <c r="A844" s="1">
        <v>12</v>
      </c>
      <c r="C844" s="393">
        <v>42212</v>
      </c>
      <c r="D844" s="1">
        <v>14.2</v>
      </c>
      <c r="M844" s="365">
        <v>4.2</v>
      </c>
      <c r="N844" s="365">
        <v>0.92630744849445323</v>
      </c>
    </row>
    <row r="845" spans="1:14" x14ac:dyDescent="0.3">
      <c r="A845" s="1">
        <v>24</v>
      </c>
      <c r="C845" s="393">
        <v>42212</v>
      </c>
      <c r="D845" s="1">
        <v>14.2</v>
      </c>
      <c r="M845" s="365">
        <v>4.3</v>
      </c>
      <c r="N845" s="365">
        <v>0.93084693084693093</v>
      </c>
    </row>
    <row r="846" spans="1:14" x14ac:dyDescent="0.3">
      <c r="A846" s="1">
        <v>36</v>
      </c>
      <c r="C846" s="393">
        <v>42212</v>
      </c>
      <c r="D846" s="1">
        <v>14.2</v>
      </c>
      <c r="M846" s="365">
        <v>5.0999999999999996</v>
      </c>
      <c r="N846" s="365">
        <v>0.95731707317073178</v>
      </c>
    </row>
    <row r="847" spans="1:14" x14ac:dyDescent="0.3">
      <c r="A847" s="1">
        <v>3</v>
      </c>
      <c r="C847" s="393">
        <v>42215</v>
      </c>
      <c r="D847" s="1">
        <v>15.4</v>
      </c>
      <c r="M847" s="365">
        <v>3.6</v>
      </c>
      <c r="N847" s="365">
        <v>0.88977085517447951</v>
      </c>
    </row>
    <row r="848" spans="1:14" x14ac:dyDescent="0.3">
      <c r="A848" s="1">
        <v>15</v>
      </c>
      <c r="C848" s="393">
        <v>42215</v>
      </c>
      <c r="D848" s="1">
        <v>15.4</v>
      </c>
      <c r="M848" s="365">
        <v>3.9</v>
      </c>
      <c r="N848" s="365">
        <v>0.90824622531939603</v>
      </c>
    </row>
    <row r="849" spans="1:14" x14ac:dyDescent="0.3">
      <c r="A849" s="1">
        <v>27</v>
      </c>
      <c r="C849" s="393">
        <v>42215</v>
      </c>
      <c r="D849" s="1">
        <v>15.4</v>
      </c>
      <c r="M849" s="365">
        <v>5.4</v>
      </c>
      <c r="N849" s="365">
        <v>0.96097234611953608</v>
      </c>
    </row>
    <row r="850" spans="1:14" x14ac:dyDescent="0.3">
      <c r="A850" s="1">
        <v>6</v>
      </c>
      <c r="C850" s="393">
        <v>42215</v>
      </c>
      <c r="D850" s="1">
        <v>14.8</v>
      </c>
      <c r="M850" s="365">
        <v>5.4</v>
      </c>
      <c r="N850" s="365">
        <v>0.96032198318848838</v>
      </c>
    </row>
    <row r="851" spans="1:14" x14ac:dyDescent="0.3">
      <c r="A851" s="1">
        <v>18</v>
      </c>
      <c r="C851" s="393">
        <v>42215</v>
      </c>
      <c r="D851" s="1">
        <v>14.8</v>
      </c>
      <c r="M851" s="365">
        <v>5.9</v>
      </c>
      <c r="N851" s="365">
        <v>0.96941832114245896</v>
      </c>
    </row>
    <row r="852" spans="1:14" x14ac:dyDescent="0.3">
      <c r="A852" s="1">
        <v>30</v>
      </c>
      <c r="C852" s="393">
        <v>42215</v>
      </c>
      <c r="D852" s="1">
        <v>14.8</v>
      </c>
      <c r="M852" s="365">
        <v>4.7</v>
      </c>
      <c r="N852" s="365">
        <v>0.94020663882171918</v>
      </c>
    </row>
    <row r="853" spans="1:14" x14ac:dyDescent="0.3">
      <c r="A853" s="1">
        <v>9</v>
      </c>
      <c r="C853" s="393">
        <v>42215</v>
      </c>
      <c r="D853" s="1">
        <v>14</v>
      </c>
      <c r="M853" s="365">
        <v>4.7</v>
      </c>
      <c r="N853" s="365">
        <v>0.94181616129544377</v>
      </c>
    </row>
    <row r="854" spans="1:14" x14ac:dyDescent="0.3">
      <c r="A854" s="1">
        <v>21</v>
      </c>
      <c r="C854" s="393">
        <v>42215</v>
      </c>
      <c r="D854" s="1">
        <v>14</v>
      </c>
      <c r="M854" s="365">
        <v>4.4000000000000004</v>
      </c>
      <c r="N854" s="365">
        <v>0.92823001691300833</v>
      </c>
    </row>
    <row r="855" spans="1:14" x14ac:dyDescent="0.3">
      <c r="A855" s="1">
        <v>33</v>
      </c>
      <c r="C855" s="393">
        <v>42215</v>
      </c>
      <c r="D855" s="1">
        <v>14</v>
      </c>
      <c r="M855" s="365">
        <v>3.5</v>
      </c>
      <c r="N855" s="365">
        <v>0.87737734033893289</v>
      </c>
    </row>
    <row r="856" spans="1:14" x14ac:dyDescent="0.3">
      <c r="A856" s="1">
        <v>12</v>
      </c>
      <c r="C856" s="393">
        <v>42215</v>
      </c>
      <c r="D856" s="1">
        <v>15</v>
      </c>
      <c r="M856" s="365">
        <v>4.4000000000000004</v>
      </c>
      <c r="N856" s="365">
        <v>0.92940735183795953</v>
      </c>
    </row>
    <row r="857" spans="1:14" x14ac:dyDescent="0.3">
      <c r="A857" s="1">
        <v>24</v>
      </c>
      <c r="C857" s="393">
        <v>42215</v>
      </c>
      <c r="D857" s="1">
        <v>15</v>
      </c>
      <c r="M857" s="365">
        <v>6.1</v>
      </c>
      <c r="N857" s="365">
        <v>0.97312939231087225</v>
      </c>
    </row>
    <row r="858" spans="1:14" x14ac:dyDescent="0.3">
      <c r="A858" s="1">
        <v>36</v>
      </c>
      <c r="C858" s="393">
        <v>42215</v>
      </c>
      <c r="D858" s="1">
        <v>15</v>
      </c>
      <c r="M858" s="365">
        <v>5.2</v>
      </c>
      <c r="N858" s="365">
        <v>0.95566640904939237</v>
      </c>
    </row>
    <row r="859" spans="1:14" x14ac:dyDescent="0.3">
      <c r="A859" s="1">
        <v>3</v>
      </c>
      <c r="C859" s="393">
        <v>42219</v>
      </c>
      <c r="D859" s="1">
        <v>15.4</v>
      </c>
      <c r="M859" s="365">
        <v>3.2</v>
      </c>
      <c r="N859" s="365">
        <v>0.86495627784194029</v>
      </c>
    </row>
    <row r="860" spans="1:14" x14ac:dyDescent="0.3">
      <c r="A860" s="1">
        <v>15</v>
      </c>
      <c r="C860" s="393">
        <v>42219</v>
      </c>
      <c r="D860" s="1">
        <v>15.4</v>
      </c>
      <c r="M860" s="365">
        <v>4.4000000000000004</v>
      </c>
      <c r="N860" s="365">
        <v>0.9351483136936205</v>
      </c>
    </row>
    <row r="861" spans="1:14" x14ac:dyDescent="0.3">
      <c r="A861" s="1">
        <v>27</v>
      </c>
      <c r="C861" s="393">
        <v>42219</v>
      </c>
      <c r="D861" s="1">
        <v>15.4</v>
      </c>
      <c r="M861" s="365">
        <v>4.0999999999999996</v>
      </c>
      <c r="N861" s="365">
        <v>0.92174455800889443</v>
      </c>
    </row>
    <row r="862" spans="1:14" x14ac:dyDescent="0.3">
      <c r="A862" s="1">
        <v>6</v>
      </c>
      <c r="C862" s="393">
        <v>42219</v>
      </c>
      <c r="D862" s="1">
        <v>15.6</v>
      </c>
      <c r="M862" s="365">
        <v>6.7</v>
      </c>
      <c r="N862" s="365">
        <v>0.98380314592742568</v>
      </c>
    </row>
    <row r="863" spans="1:14" x14ac:dyDescent="0.3">
      <c r="A863" s="1">
        <v>18</v>
      </c>
      <c r="C863" s="393">
        <v>42219</v>
      </c>
      <c r="D863" s="1">
        <v>15.6</v>
      </c>
      <c r="M863" s="365">
        <v>7.2</v>
      </c>
      <c r="N863" s="365">
        <v>0.98831775700934577</v>
      </c>
    </row>
    <row r="864" spans="1:14" x14ac:dyDescent="0.3">
      <c r="A864" s="1">
        <v>30</v>
      </c>
      <c r="C864" s="393">
        <v>42219</v>
      </c>
      <c r="D864" s="1">
        <v>15.6</v>
      </c>
      <c r="M864" s="365">
        <v>5.5</v>
      </c>
      <c r="N864" s="365">
        <v>0.96744612563044485</v>
      </c>
    </row>
    <row r="865" spans="1:14" x14ac:dyDescent="0.3">
      <c r="A865" s="1">
        <v>9</v>
      </c>
      <c r="C865" s="393">
        <v>42219</v>
      </c>
      <c r="D865" s="1">
        <v>15.2</v>
      </c>
      <c r="M865" s="365">
        <v>6.3</v>
      </c>
      <c r="N865" s="365">
        <v>0.97901027621893455</v>
      </c>
    </row>
    <row r="866" spans="1:14" x14ac:dyDescent="0.3">
      <c r="A866" s="1">
        <v>21</v>
      </c>
      <c r="C866" s="393">
        <v>42219</v>
      </c>
      <c r="D866" s="1">
        <v>15.2</v>
      </c>
      <c r="M866" s="365">
        <v>7</v>
      </c>
      <c r="N866" s="365">
        <v>0.98669453152211783</v>
      </c>
    </row>
    <row r="867" spans="1:14" x14ac:dyDescent="0.3">
      <c r="A867" s="1">
        <v>33</v>
      </c>
      <c r="C867" s="393">
        <v>42219</v>
      </c>
      <c r="D867" s="1">
        <v>15.2</v>
      </c>
      <c r="M867" s="365">
        <v>6</v>
      </c>
      <c r="N867" s="365">
        <v>0.97596413942344851</v>
      </c>
    </row>
    <row r="868" spans="1:14" x14ac:dyDescent="0.3">
      <c r="A868" s="1">
        <v>12</v>
      </c>
      <c r="C868" s="393">
        <v>42219</v>
      </c>
      <c r="D868" s="1">
        <v>16</v>
      </c>
      <c r="M868" s="365">
        <v>5</v>
      </c>
      <c r="N868" s="365">
        <v>0.95351074062199426</v>
      </c>
    </row>
    <row r="869" spans="1:14" x14ac:dyDescent="0.3">
      <c r="A869" s="1">
        <v>24</v>
      </c>
      <c r="C869" s="393">
        <v>42219</v>
      </c>
      <c r="D869" s="1">
        <v>16</v>
      </c>
      <c r="M869" s="365">
        <v>5.6</v>
      </c>
      <c r="N869" s="365">
        <v>0.96826849733028231</v>
      </c>
    </row>
    <row r="870" spans="1:14" x14ac:dyDescent="0.3">
      <c r="A870" s="1">
        <v>36</v>
      </c>
      <c r="C870" s="393">
        <v>42219</v>
      </c>
      <c r="D870" s="1">
        <v>16</v>
      </c>
      <c r="M870" s="365">
        <v>5.2</v>
      </c>
      <c r="N870" s="365">
        <v>0.95879120879120883</v>
      </c>
    </row>
    <row r="871" spans="1:14" x14ac:dyDescent="0.3">
      <c r="A871" s="1">
        <v>3</v>
      </c>
      <c r="C871" s="393">
        <v>42223</v>
      </c>
      <c r="D871" s="1">
        <v>16</v>
      </c>
      <c r="M871" s="365">
        <v>4.2</v>
      </c>
      <c r="N871" s="365">
        <v>0.91105343124841731</v>
      </c>
    </row>
    <row r="872" spans="1:14" x14ac:dyDescent="0.3">
      <c r="A872" s="1">
        <v>15</v>
      </c>
      <c r="C872" s="393">
        <v>42223</v>
      </c>
      <c r="D872" s="1">
        <v>16</v>
      </c>
      <c r="M872" s="365">
        <v>4.7</v>
      </c>
      <c r="N872" s="365">
        <v>0.92872062663185373</v>
      </c>
    </row>
    <row r="873" spans="1:14" x14ac:dyDescent="0.3">
      <c r="A873" s="1">
        <v>27</v>
      </c>
      <c r="C873" s="393">
        <v>42223</v>
      </c>
      <c r="D873" s="1">
        <v>16</v>
      </c>
      <c r="M873" s="365">
        <v>5.5</v>
      </c>
      <c r="N873" s="365">
        <v>0.9562363238512035</v>
      </c>
    </row>
    <row r="874" spans="1:14" x14ac:dyDescent="0.3">
      <c r="A874" s="1">
        <v>6</v>
      </c>
      <c r="C874" s="393">
        <v>42223</v>
      </c>
      <c r="D874" s="1">
        <v>16.2</v>
      </c>
      <c r="M874" s="365">
        <v>4.8</v>
      </c>
      <c r="N874" s="365">
        <v>0.93409076237815514</v>
      </c>
    </row>
    <row r="875" spans="1:14" x14ac:dyDescent="0.3">
      <c r="A875" s="1">
        <v>18</v>
      </c>
      <c r="C875" s="393">
        <v>42223</v>
      </c>
      <c r="D875" s="1">
        <v>16.2</v>
      </c>
      <c r="M875" s="365">
        <v>8.3000000000000007</v>
      </c>
      <c r="N875" s="365">
        <v>0.99005207637868864</v>
      </c>
    </row>
    <row r="876" spans="1:14" x14ac:dyDescent="0.3">
      <c r="A876" s="1">
        <v>30</v>
      </c>
      <c r="C876" s="393">
        <v>42223</v>
      </c>
      <c r="D876" s="1">
        <v>16.2</v>
      </c>
      <c r="M876" s="365">
        <v>7.5</v>
      </c>
      <c r="N876" s="365">
        <v>0.98502170324631655</v>
      </c>
    </row>
    <row r="877" spans="1:14" x14ac:dyDescent="0.3">
      <c r="A877" s="1">
        <v>9</v>
      </c>
      <c r="C877" s="393">
        <v>42223</v>
      </c>
      <c r="D877" s="1">
        <v>15.6</v>
      </c>
      <c r="M877" s="365">
        <v>7.2</v>
      </c>
      <c r="N877" s="365">
        <v>0.98238902447068133</v>
      </c>
    </row>
    <row r="878" spans="1:14" x14ac:dyDescent="0.3">
      <c r="A878" s="1">
        <v>21</v>
      </c>
      <c r="C878" s="393">
        <v>42223</v>
      </c>
      <c r="D878" s="1">
        <v>15.6</v>
      </c>
      <c r="M878" s="365">
        <v>4.9000000000000004</v>
      </c>
      <c r="N878" s="365">
        <v>0.9389998743560749</v>
      </c>
    </row>
    <row r="879" spans="1:14" x14ac:dyDescent="0.3">
      <c r="A879" s="1">
        <v>33</v>
      </c>
      <c r="C879" s="393">
        <v>42223</v>
      </c>
      <c r="D879" s="1">
        <v>15.6</v>
      </c>
      <c r="M879" s="365">
        <v>5.2</v>
      </c>
      <c r="N879" s="365">
        <v>0.94785055290191711</v>
      </c>
    </row>
    <row r="880" spans="1:14" x14ac:dyDescent="0.3">
      <c r="A880" s="1">
        <v>12</v>
      </c>
      <c r="C880" s="393">
        <v>42223</v>
      </c>
      <c r="D880" s="1">
        <v>16.2</v>
      </c>
      <c r="M880" s="365">
        <v>8.9</v>
      </c>
      <c r="N880" s="365">
        <v>0.99303544338711913</v>
      </c>
    </row>
    <row r="881" spans="1:14" x14ac:dyDescent="0.3">
      <c r="A881" s="1">
        <v>24</v>
      </c>
      <c r="C881" s="393">
        <v>42223</v>
      </c>
      <c r="D881" s="1">
        <v>16.2</v>
      </c>
      <c r="M881" s="365">
        <v>6.4</v>
      </c>
      <c r="N881" s="365">
        <v>0.97316033835781968</v>
      </c>
    </row>
    <row r="882" spans="1:14" x14ac:dyDescent="0.3">
      <c r="A882" s="1">
        <v>36</v>
      </c>
      <c r="C882" s="393">
        <v>42223</v>
      </c>
      <c r="D882" s="1">
        <v>16.2</v>
      </c>
      <c r="M882" s="365">
        <v>6.3</v>
      </c>
      <c r="N882" s="365">
        <v>0.97176967218521204</v>
      </c>
    </row>
    <row r="883" spans="1:14" x14ac:dyDescent="0.3">
      <c r="A883" s="1">
        <v>3</v>
      </c>
      <c r="C883" s="393">
        <v>42226</v>
      </c>
      <c r="D883" s="1">
        <v>17</v>
      </c>
      <c r="M883" s="365">
        <v>5.0999999999999996</v>
      </c>
      <c r="N883" s="365">
        <v>0.94439456851082937</v>
      </c>
    </row>
    <row r="884" spans="1:14" x14ac:dyDescent="0.3">
      <c r="A884" s="1">
        <v>15</v>
      </c>
      <c r="C884" s="393">
        <v>42226</v>
      </c>
      <c r="D884" s="1">
        <v>17</v>
      </c>
      <c r="M884" s="365">
        <v>4.3</v>
      </c>
      <c r="N884" s="365">
        <v>0.91363888717537478</v>
      </c>
    </row>
    <row r="885" spans="1:14" x14ac:dyDescent="0.3">
      <c r="A885" s="1">
        <v>27</v>
      </c>
      <c r="C885" s="393">
        <v>42226</v>
      </c>
      <c r="D885" s="1">
        <v>17</v>
      </c>
      <c r="M885" s="365">
        <v>3.1</v>
      </c>
      <c r="N885" s="365">
        <v>0.82973663872540271</v>
      </c>
    </row>
    <row r="886" spans="1:14" x14ac:dyDescent="0.3">
      <c r="A886" s="1">
        <v>6</v>
      </c>
      <c r="C886" s="393">
        <v>42226</v>
      </c>
      <c r="D886" s="1">
        <v>17</v>
      </c>
      <c r="M886" s="365">
        <v>7.5</v>
      </c>
      <c r="N886" s="365">
        <v>0.98513404242084956</v>
      </c>
    </row>
    <row r="887" spans="1:14" x14ac:dyDescent="0.3">
      <c r="A887" s="1">
        <v>18</v>
      </c>
      <c r="C887" s="393">
        <v>42226</v>
      </c>
      <c r="D887" s="1">
        <v>17</v>
      </c>
      <c r="M887" s="365">
        <v>6.2</v>
      </c>
      <c r="N887" s="365">
        <v>0.96955877322996231</v>
      </c>
    </row>
    <row r="888" spans="1:14" x14ac:dyDescent="0.3">
      <c r="A888" s="1">
        <v>30</v>
      </c>
      <c r="C888" s="393">
        <v>42226</v>
      </c>
      <c r="D888" s="1">
        <v>17</v>
      </c>
      <c r="M888" s="365">
        <v>3.5</v>
      </c>
      <c r="N888" s="365">
        <v>0.86924969249692507</v>
      </c>
    </row>
    <row r="889" spans="1:14" x14ac:dyDescent="0.3">
      <c r="A889" s="1">
        <v>9</v>
      </c>
      <c r="C889" s="393">
        <v>42226</v>
      </c>
      <c r="D889" s="1">
        <v>16.2</v>
      </c>
      <c r="M889" s="365">
        <v>4.5</v>
      </c>
      <c r="N889" s="365">
        <v>0.92465230913678764</v>
      </c>
    </row>
    <row r="890" spans="1:14" x14ac:dyDescent="0.3">
      <c r="A890" s="1">
        <v>21</v>
      </c>
      <c r="C890" s="393">
        <v>42226</v>
      </c>
      <c r="D890" s="1">
        <v>16.2</v>
      </c>
      <c r="M890" s="365">
        <v>5.9</v>
      </c>
      <c r="N890" s="365">
        <v>0.96412317512855372</v>
      </c>
    </row>
    <row r="891" spans="1:14" x14ac:dyDescent="0.3">
      <c r="A891" s="1">
        <v>33</v>
      </c>
      <c r="C891" s="393">
        <v>42226</v>
      </c>
      <c r="D891" s="1">
        <v>16.2</v>
      </c>
      <c r="M891" s="365">
        <v>3.7</v>
      </c>
      <c r="N891" s="365">
        <v>0.88123955099116302</v>
      </c>
    </row>
    <row r="892" spans="1:14" x14ac:dyDescent="0.3">
      <c r="A892" s="1">
        <v>12</v>
      </c>
      <c r="C892" s="393">
        <v>42226</v>
      </c>
      <c r="D892" s="1">
        <v>16.8</v>
      </c>
      <c r="M892" s="365">
        <v>7.3</v>
      </c>
      <c r="N892" s="365">
        <v>0.98322440087145979</v>
      </c>
    </row>
    <row r="893" spans="1:14" x14ac:dyDescent="0.3">
      <c r="A893" s="1">
        <v>24</v>
      </c>
      <c r="C893" s="393">
        <v>42226</v>
      </c>
      <c r="D893" s="1">
        <v>16.8</v>
      </c>
      <c r="M893" s="365">
        <v>6.9</v>
      </c>
      <c r="N893" s="365">
        <v>0.97934322033898313</v>
      </c>
    </row>
    <row r="894" spans="1:14" x14ac:dyDescent="0.3">
      <c r="A894" s="1">
        <v>36</v>
      </c>
      <c r="C894" s="393">
        <v>42226</v>
      </c>
      <c r="D894" s="1">
        <v>16.8</v>
      </c>
      <c r="M894" s="365">
        <v>4.8</v>
      </c>
      <c r="N894" s="365">
        <v>0.93414989085617273</v>
      </c>
    </row>
    <row r="895" spans="1:14" x14ac:dyDescent="0.3">
      <c r="A895" s="1">
        <v>3</v>
      </c>
      <c r="C895" s="393">
        <v>42229</v>
      </c>
      <c r="D895" s="1">
        <v>17.399999999999999</v>
      </c>
      <c r="M895" s="365">
        <v>8.4</v>
      </c>
      <c r="N895" s="365">
        <v>0.99118474048179961</v>
      </c>
    </row>
    <row r="896" spans="1:14" x14ac:dyDescent="0.3">
      <c r="A896" s="1">
        <v>15</v>
      </c>
      <c r="C896" s="393">
        <v>42229</v>
      </c>
      <c r="D896" s="1">
        <v>17.399999999999999</v>
      </c>
      <c r="M896" s="365">
        <v>4.2</v>
      </c>
      <c r="N896" s="365">
        <v>0.9101159031774817</v>
      </c>
    </row>
    <row r="897" spans="1:14" x14ac:dyDescent="0.3">
      <c r="A897" s="1">
        <v>27</v>
      </c>
      <c r="C897" s="393">
        <v>42229</v>
      </c>
      <c r="D897" s="1">
        <v>17.399999999999999</v>
      </c>
      <c r="M897" s="365">
        <v>3.5</v>
      </c>
      <c r="N897" s="365">
        <v>0.86615310544053936</v>
      </c>
    </row>
    <row r="898" spans="1:14" x14ac:dyDescent="0.3">
      <c r="A898" s="1">
        <v>6</v>
      </c>
      <c r="C898" s="393">
        <v>42229</v>
      </c>
      <c r="D898" s="1">
        <v>18</v>
      </c>
      <c r="M898" s="365">
        <v>4.7</v>
      </c>
      <c r="N898" s="365">
        <v>0.93050222121828174</v>
      </c>
    </row>
    <row r="899" spans="1:14" x14ac:dyDescent="0.3">
      <c r="A899" s="1">
        <v>18</v>
      </c>
      <c r="C899" s="393">
        <v>42229</v>
      </c>
      <c r="D899" s="1">
        <v>18</v>
      </c>
      <c r="M899" s="365">
        <v>7.3</v>
      </c>
      <c r="N899" s="365">
        <v>0.98384867224445249</v>
      </c>
    </row>
    <row r="900" spans="1:14" x14ac:dyDescent="0.3">
      <c r="A900" s="1">
        <v>30</v>
      </c>
      <c r="C900" s="393">
        <v>42229</v>
      </c>
      <c r="D900" s="1">
        <v>18</v>
      </c>
      <c r="M900" s="365">
        <v>7.6</v>
      </c>
      <c r="N900" s="365">
        <v>0.98590265114321796</v>
      </c>
    </row>
    <row r="901" spans="1:14" x14ac:dyDescent="0.3">
      <c r="A901" s="1">
        <v>9</v>
      </c>
      <c r="C901" s="393">
        <v>42229</v>
      </c>
      <c r="D901" s="1">
        <v>17.8</v>
      </c>
      <c r="M901" s="365">
        <v>6.1</v>
      </c>
      <c r="N901" s="365">
        <v>0.96875655273642269</v>
      </c>
    </row>
    <row r="902" spans="1:14" x14ac:dyDescent="0.3">
      <c r="A902" s="1">
        <v>21</v>
      </c>
      <c r="C902" s="393">
        <v>42229</v>
      </c>
      <c r="D902" s="1">
        <v>17.8</v>
      </c>
      <c r="M902" s="365">
        <v>8</v>
      </c>
      <c r="N902" s="365">
        <v>0.98878439568094745</v>
      </c>
    </row>
    <row r="903" spans="1:14" x14ac:dyDescent="0.3">
      <c r="A903" s="1">
        <v>33</v>
      </c>
      <c r="C903" s="393">
        <v>42229</v>
      </c>
      <c r="D903" s="1">
        <v>17.8</v>
      </c>
      <c r="M903" s="365">
        <v>7.3</v>
      </c>
      <c r="N903" s="365">
        <v>0.98387621090956379</v>
      </c>
    </row>
    <row r="904" spans="1:14" x14ac:dyDescent="0.3">
      <c r="A904" s="1">
        <v>12</v>
      </c>
      <c r="C904" s="393">
        <v>42229</v>
      </c>
      <c r="D904" s="1">
        <v>17.2</v>
      </c>
      <c r="M904" s="365">
        <v>5.8</v>
      </c>
      <c r="N904" s="365">
        <v>0.96291710114702811</v>
      </c>
    </row>
    <row r="905" spans="1:14" x14ac:dyDescent="0.3">
      <c r="A905" s="1">
        <v>24</v>
      </c>
      <c r="C905" s="393">
        <v>42229</v>
      </c>
      <c r="D905" s="1">
        <v>17.2</v>
      </c>
      <c r="M905" s="365">
        <v>5.5</v>
      </c>
      <c r="N905" s="365">
        <v>0.95583322196979825</v>
      </c>
    </row>
    <row r="906" spans="1:14" x14ac:dyDescent="0.3">
      <c r="A906" s="1">
        <v>36</v>
      </c>
      <c r="C906" s="393">
        <v>42229</v>
      </c>
      <c r="D906" s="1">
        <v>17.2</v>
      </c>
      <c r="M906" s="365">
        <v>5.8</v>
      </c>
      <c r="N906" s="365">
        <v>0.96371776025658162</v>
      </c>
    </row>
    <row r="907" spans="1:14" x14ac:dyDescent="0.3">
      <c r="A907" s="1">
        <v>3</v>
      </c>
      <c r="C907" s="393">
        <v>42233</v>
      </c>
      <c r="D907" s="1">
        <v>17.399999999999999</v>
      </c>
      <c r="M907" s="365">
        <v>3.5</v>
      </c>
      <c r="N907" s="365">
        <v>0.89600401270690511</v>
      </c>
    </row>
    <row r="908" spans="1:14" x14ac:dyDescent="0.3">
      <c r="A908" s="1">
        <v>15</v>
      </c>
      <c r="C908" s="393">
        <v>42233</v>
      </c>
      <c r="D908" s="1">
        <v>17.399999999999999</v>
      </c>
      <c r="M908" s="365">
        <v>4.3</v>
      </c>
      <c r="N908" s="365">
        <v>0.93400341361653705</v>
      </c>
    </row>
    <row r="909" spans="1:14" x14ac:dyDescent="0.3">
      <c r="A909" s="1">
        <v>27</v>
      </c>
      <c r="C909" s="393">
        <v>42233</v>
      </c>
      <c r="D909" s="1">
        <v>17.399999999999999</v>
      </c>
      <c r="M909" s="365">
        <v>4.3</v>
      </c>
      <c r="N909" s="365">
        <v>0.93446327683615815</v>
      </c>
    </row>
    <row r="910" spans="1:14" x14ac:dyDescent="0.3">
      <c r="A910" s="1">
        <v>6</v>
      </c>
      <c r="C910" s="393">
        <v>42233</v>
      </c>
      <c r="D910" s="1">
        <v>18</v>
      </c>
      <c r="M910" s="365">
        <v>4.4000000000000004</v>
      </c>
      <c r="N910" s="365">
        <v>0.94007888349514568</v>
      </c>
    </row>
    <row r="911" spans="1:14" x14ac:dyDescent="0.3">
      <c r="A911" s="1">
        <v>18</v>
      </c>
      <c r="C911" s="393">
        <v>42233</v>
      </c>
      <c r="D911" s="1">
        <v>18</v>
      </c>
      <c r="M911" s="365">
        <v>5</v>
      </c>
      <c r="N911" s="365">
        <v>0.95645756457564579</v>
      </c>
    </row>
    <row r="912" spans="1:14" x14ac:dyDescent="0.3">
      <c r="A912" s="1">
        <v>30</v>
      </c>
      <c r="C912" s="393">
        <v>42233</v>
      </c>
      <c r="D912" s="1">
        <v>18</v>
      </c>
      <c r="M912" s="365">
        <v>5.0999999999999996</v>
      </c>
      <c r="N912" s="365">
        <v>0.95799940635203329</v>
      </c>
    </row>
    <row r="913" spans="1:14" x14ac:dyDescent="0.3">
      <c r="A913" s="1">
        <v>9</v>
      </c>
      <c r="C913" s="393">
        <v>42233</v>
      </c>
      <c r="D913" s="1">
        <v>17.8</v>
      </c>
      <c r="M913" s="365">
        <v>5</v>
      </c>
      <c r="N913" s="365">
        <v>0.95542765359389648</v>
      </c>
    </row>
    <row r="914" spans="1:14" x14ac:dyDescent="0.3">
      <c r="A914" s="1">
        <v>21</v>
      </c>
      <c r="C914" s="393">
        <v>42233</v>
      </c>
      <c r="D914" s="1">
        <v>17.8</v>
      </c>
      <c r="M914" s="365">
        <v>5</v>
      </c>
      <c r="N914" s="365">
        <v>0.95657837603126361</v>
      </c>
    </row>
    <row r="915" spans="1:14" x14ac:dyDescent="0.3">
      <c r="A915" s="1">
        <v>33</v>
      </c>
      <c r="C915" s="393">
        <v>42233</v>
      </c>
      <c r="D915" s="1">
        <v>17.8</v>
      </c>
      <c r="M915" s="365">
        <v>4.7</v>
      </c>
      <c r="N915" s="365">
        <v>0.95024516873377562</v>
      </c>
    </row>
    <row r="916" spans="1:14" x14ac:dyDescent="0.3">
      <c r="A916" s="1">
        <v>12</v>
      </c>
      <c r="C916" s="393">
        <v>42233</v>
      </c>
      <c r="D916" s="1">
        <v>17.2</v>
      </c>
      <c r="M916" s="365">
        <v>5.2</v>
      </c>
      <c r="N916" s="365">
        <v>0.96173432271206172</v>
      </c>
    </row>
    <row r="917" spans="1:14" x14ac:dyDescent="0.3">
      <c r="A917" s="1">
        <v>24</v>
      </c>
      <c r="C917" s="393">
        <v>42233</v>
      </c>
      <c r="D917" s="1">
        <v>17.2</v>
      </c>
      <c r="M917" s="365">
        <v>6.4</v>
      </c>
      <c r="N917" s="365">
        <v>0.97879481311975591</v>
      </c>
    </row>
    <row r="918" spans="1:14" x14ac:dyDescent="0.3">
      <c r="A918" s="1">
        <v>36</v>
      </c>
      <c r="C918" s="393">
        <v>42233</v>
      </c>
      <c r="D918" s="1">
        <v>17.2</v>
      </c>
      <c r="M918" s="365">
        <v>5</v>
      </c>
      <c r="N918" s="365">
        <v>0.95562418725617693</v>
      </c>
    </row>
    <row r="919" spans="1:14" x14ac:dyDescent="0.3">
      <c r="A919" s="1">
        <v>3</v>
      </c>
      <c r="C919" s="393">
        <v>42236</v>
      </c>
      <c r="M919" s="365">
        <v>5</v>
      </c>
      <c r="N919" s="365">
        <v>0.93700168444693988</v>
      </c>
    </row>
    <row r="920" spans="1:14" x14ac:dyDescent="0.3">
      <c r="A920" s="1">
        <v>15</v>
      </c>
      <c r="C920" s="393">
        <v>42236</v>
      </c>
      <c r="M920" s="365">
        <v>4.5</v>
      </c>
      <c r="N920" s="365">
        <v>0.91553042899900228</v>
      </c>
    </row>
    <row r="921" spans="1:14" x14ac:dyDescent="0.3">
      <c r="A921" s="1">
        <v>27</v>
      </c>
      <c r="C921" s="393">
        <v>42236</v>
      </c>
      <c r="M921" s="365">
        <v>6</v>
      </c>
      <c r="N921" s="365">
        <v>0.96381657511344643</v>
      </c>
    </row>
    <row r="922" spans="1:14" x14ac:dyDescent="0.3">
      <c r="A922" s="1">
        <v>6</v>
      </c>
      <c r="C922" s="393">
        <v>42236</v>
      </c>
      <c r="M922" s="365">
        <v>3.8</v>
      </c>
      <c r="N922" s="365">
        <v>0.88118400759283433</v>
      </c>
    </row>
    <row r="923" spans="1:14" x14ac:dyDescent="0.3">
      <c r="A923" s="1">
        <v>18</v>
      </c>
      <c r="C923" s="393">
        <v>42236</v>
      </c>
      <c r="M923" s="365">
        <v>5.8</v>
      </c>
      <c r="N923" s="365">
        <v>0.95983136198618113</v>
      </c>
    </row>
    <row r="924" spans="1:14" x14ac:dyDescent="0.3">
      <c r="A924" s="1">
        <v>30</v>
      </c>
      <c r="C924" s="393">
        <v>42236</v>
      </c>
      <c r="M924" s="365">
        <v>3.9</v>
      </c>
      <c r="N924" s="365">
        <v>0.88260254596888255</v>
      </c>
    </row>
    <row r="925" spans="1:14" x14ac:dyDescent="0.3">
      <c r="A925" s="1">
        <v>9</v>
      </c>
      <c r="C925" s="393">
        <v>42236</v>
      </c>
      <c r="M925" s="365">
        <v>4.7</v>
      </c>
      <c r="N925" s="365">
        <v>0.92544495333062793</v>
      </c>
    </row>
    <row r="926" spans="1:14" x14ac:dyDescent="0.3">
      <c r="A926" s="1">
        <v>21</v>
      </c>
      <c r="C926" s="393">
        <v>42236</v>
      </c>
      <c r="M926" s="365">
        <v>8.6</v>
      </c>
      <c r="N926" s="365">
        <v>0.99096894482316611</v>
      </c>
    </row>
    <row r="927" spans="1:14" x14ac:dyDescent="0.3">
      <c r="A927" s="1">
        <v>33</v>
      </c>
      <c r="C927" s="393">
        <v>42236</v>
      </c>
      <c r="M927" s="365">
        <v>5.6</v>
      </c>
      <c r="N927" s="365">
        <v>0.95450776629263168</v>
      </c>
    </row>
    <row r="928" spans="1:14" x14ac:dyDescent="0.3">
      <c r="A928" s="1">
        <v>12</v>
      </c>
      <c r="C928" s="393">
        <v>42236</v>
      </c>
      <c r="M928" s="365">
        <v>4.0999999999999996</v>
      </c>
      <c r="N928" s="365">
        <v>0.899263760663784</v>
      </c>
    </row>
    <row r="929" spans="1:14" x14ac:dyDescent="0.3">
      <c r="A929" s="1">
        <v>24</v>
      </c>
      <c r="C929" s="393">
        <v>42236</v>
      </c>
      <c r="M929" s="365">
        <v>6.4</v>
      </c>
      <c r="N929" s="365">
        <v>0.96997319034852536</v>
      </c>
    </row>
    <row r="930" spans="1:14" x14ac:dyDescent="0.3">
      <c r="A930" s="1">
        <v>36</v>
      </c>
      <c r="C930" s="393">
        <v>42236</v>
      </c>
      <c r="M930" s="365">
        <v>4.7</v>
      </c>
      <c r="N930" s="365">
        <v>0.92529886522240434</v>
      </c>
    </row>
    <row r="931" spans="1:14" x14ac:dyDescent="0.3">
      <c r="A931" s="1">
        <v>3</v>
      </c>
      <c r="C931" s="393">
        <v>42240</v>
      </c>
      <c r="M931" s="365">
        <v>4.5999999999999996</v>
      </c>
      <c r="N931" s="365">
        <v>0.9465591126796068</v>
      </c>
    </row>
    <row r="932" spans="1:14" x14ac:dyDescent="0.3">
      <c r="A932" s="1">
        <v>15</v>
      </c>
      <c r="C932" s="393">
        <v>42240</v>
      </c>
      <c r="M932" s="365">
        <v>4.4000000000000004</v>
      </c>
      <c r="N932" s="365">
        <v>0.93843232980743152</v>
      </c>
    </row>
    <row r="933" spans="1:14" x14ac:dyDescent="0.3">
      <c r="A933" s="1">
        <v>27</v>
      </c>
      <c r="C933" s="393">
        <v>42240</v>
      </c>
      <c r="M933" s="365">
        <v>5</v>
      </c>
      <c r="N933" s="365">
        <v>0.95551774428779779</v>
      </c>
    </row>
    <row r="934" spans="1:14" x14ac:dyDescent="0.3">
      <c r="A934" s="1">
        <v>6</v>
      </c>
      <c r="C934" s="393">
        <v>42240</v>
      </c>
      <c r="M934" s="365">
        <v>6</v>
      </c>
      <c r="N934" s="365">
        <v>0.97335388680907287</v>
      </c>
    </row>
    <row r="935" spans="1:14" x14ac:dyDescent="0.3">
      <c r="A935" s="1">
        <v>18</v>
      </c>
      <c r="C935" s="393">
        <v>42240</v>
      </c>
      <c r="M935" s="365">
        <v>6.2</v>
      </c>
      <c r="N935" s="365">
        <v>0.9760479041916168</v>
      </c>
    </row>
    <row r="936" spans="1:14" x14ac:dyDescent="0.3">
      <c r="A936" s="1">
        <v>30</v>
      </c>
      <c r="C936" s="393">
        <v>42240</v>
      </c>
      <c r="M936" s="365">
        <v>5.6</v>
      </c>
      <c r="N936" s="365">
        <v>0.9629161399072903</v>
      </c>
    </row>
    <row r="937" spans="1:14" x14ac:dyDescent="0.3">
      <c r="A937" s="1">
        <v>9</v>
      </c>
      <c r="C937" s="393">
        <v>42240</v>
      </c>
      <c r="M937" s="365">
        <v>7</v>
      </c>
      <c r="N937" s="365">
        <v>0.98336000000000001</v>
      </c>
    </row>
    <row r="938" spans="1:14" x14ac:dyDescent="0.3">
      <c r="A938" s="1">
        <v>21</v>
      </c>
      <c r="C938" s="393">
        <v>42240</v>
      </c>
      <c r="M938" s="365">
        <v>7.5</v>
      </c>
      <c r="N938" s="365">
        <v>0.98735303463616142</v>
      </c>
    </row>
    <row r="939" spans="1:14" x14ac:dyDescent="0.3">
      <c r="A939" s="1">
        <v>33</v>
      </c>
      <c r="C939" s="393">
        <v>42240</v>
      </c>
      <c r="M939" s="365">
        <v>4.5999999999999996</v>
      </c>
      <c r="N939" s="365">
        <v>0.93566120944843834</v>
      </c>
    </row>
    <row r="940" spans="1:14" x14ac:dyDescent="0.3">
      <c r="A940" s="1">
        <v>12</v>
      </c>
      <c r="C940" s="393">
        <v>42240</v>
      </c>
      <c r="M940" s="365">
        <v>9.1999999999999993</v>
      </c>
      <c r="N940" s="365">
        <v>0.99515065304538985</v>
      </c>
    </row>
    <row r="941" spans="1:14" x14ac:dyDescent="0.3">
      <c r="A941" s="1">
        <v>24</v>
      </c>
      <c r="C941" s="393">
        <v>42240</v>
      </c>
      <c r="M941" s="365">
        <v>8.6999999999999993</v>
      </c>
      <c r="N941" s="365">
        <v>0.99360868668820013</v>
      </c>
    </row>
    <row r="942" spans="1:14" x14ac:dyDescent="0.3">
      <c r="A942" s="1">
        <v>36</v>
      </c>
      <c r="C942" s="393">
        <v>42240</v>
      </c>
      <c r="M942" s="365">
        <v>5.9</v>
      </c>
      <c r="N942" s="365">
        <v>0.96933278077082463</v>
      </c>
    </row>
    <row r="943" spans="1:14" x14ac:dyDescent="0.3">
      <c r="A943" s="1">
        <v>3</v>
      </c>
      <c r="C943" s="393">
        <v>42243</v>
      </c>
      <c r="M943" s="365">
        <v>3.7</v>
      </c>
      <c r="N943" s="365">
        <v>0.89774436090225562</v>
      </c>
    </row>
    <row r="944" spans="1:14" x14ac:dyDescent="0.3">
      <c r="A944" s="1">
        <v>15</v>
      </c>
      <c r="C944" s="393">
        <v>42243</v>
      </c>
      <c r="M944" s="365">
        <v>5.9</v>
      </c>
      <c r="N944" s="365">
        <v>0.97105738000721764</v>
      </c>
    </row>
    <row r="945" spans="1:14" x14ac:dyDescent="0.3">
      <c r="A945" s="1">
        <v>27</v>
      </c>
      <c r="C945" s="393">
        <v>42243</v>
      </c>
      <c r="M945" s="365">
        <v>1.9</v>
      </c>
      <c r="N945" s="365">
        <v>0.69774011299435024</v>
      </c>
    </row>
    <row r="946" spans="1:14" x14ac:dyDescent="0.3">
      <c r="A946" s="1">
        <v>6</v>
      </c>
      <c r="C946" s="393">
        <v>42243</v>
      </c>
      <c r="M946" s="365">
        <v>7.4</v>
      </c>
      <c r="N946" s="365">
        <v>0.98792002221605102</v>
      </c>
    </row>
    <row r="947" spans="1:14" x14ac:dyDescent="0.3">
      <c r="A947" s="1">
        <v>18</v>
      </c>
      <c r="C947" s="393">
        <v>42243</v>
      </c>
      <c r="M947" s="365">
        <v>6.9</v>
      </c>
      <c r="N947" s="365">
        <v>0.98303777949113336</v>
      </c>
    </row>
    <row r="948" spans="1:14" x14ac:dyDescent="0.3">
      <c r="A948" s="1">
        <v>30</v>
      </c>
      <c r="C948" s="393">
        <v>42243</v>
      </c>
      <c r="M948" s="365">
        <v>4.4000000000000004</v>
      </c>
      <c r="N948" s="365">
        <v>0.9303746817024372</v>
      </c>
    </row>
    <row r="949" spans="1:14" x14ac:dyDescent="0.3">
      <c r="A949" s="1">
        <v>9</v>
      </c>
      <c r="C949" s="393">
        <v>42243</v>
      </c>
      <c r="M949" s="365">
        <v>7.7</v>
      </c>
      <c r="N949" s="365">
        <v>0.9897022905802364</v>
      </c>
    </row>
    <row r="950" spans="1:14" x14ac:dyDescent="0.3">
      <c r="A950" s="1">
        <v>21</v>
      </c>
      <c r="C950" s="393">
        <v>42243</v>
      </c>
      <c r="M950" s="365">
        <v>5.4</v>
      </c>
      <c r="N950" s="365">
        <v>0.96040407019613627</v>
      </c>
    </row>
    <row r="951" spans="1:14" x14ac:dyDescent="0.3">
      <c r="A951" s="1">
        <v>33</v>
      </c>
      <c r="C951" s="393">
        <v>42243</v>
      </c>
      <c r="M951" s="365">
        <v>4.8</v>
      </c>
      <c r="N951" s="365">
        <v>0.94297352342158869</v>
      </c>
    </row>
    <row r="952" spans="1:14" x14ac:dyDescent="0.3">
      <c r="A952" s="1">
        <v>12</v>
      </c>
      <c r="C952" s="393">
        <v>42243</v>
      </c>
      <c r="M952" s="365">
        <v>7.1</v>
      </c>
      <c r="N952" s="365">
        <v>0.985589519650655</v>
      </c>
    </row>
    <row r="953" spans="1:14" x14ac:dyDescent="0.3">
      <c r="A953" s="1">
        <v>24</v>
      </c>
      <c r="C953" s="393">
        <v>42243</v>
      </c>
      <c r="M953" s="365">
        <v>9.1</v>
      </c>
      <c r="N953" s="365">
        <v>0.99537179882752236</v>
      </c>
    </row>
    <row r="954" spans="1:14" x14ac:dyDescent="0.3">
      <c r="A954" s="1">
        <v>36</v>
      </c>
      <c r="C954" s="393">
        <v>42243</v>
      </c>
      <c r="M954" s="365">
        <v>5.3</v>
      </c>
      <c r="N954" s="365">
        <v>0.95751334858886339</v>
      </c>
    </row>
    <row r="955" spans="1:14" x14ac:dyDescent="0.3">
      <c r="A955" s="1">
        <v>3</v>
      </c>
      <c r="C955" s="393">
        <v>42248</v>
      </c>
      <c r="M955" s="365">
        <v>3</v>
      </c>
      <c r="N955" s="365">
        <v>0.8416596104995766</v>
      </c>
    </row>
    <row r="956" spans="1:14" x14ac:dyDescent="0.3">
      <c r="A956" s="1">
        <v>15</v>
      </c>
      <c r="C956" s="393">
        <v>42248</v>
      </c>
      <c r="M956" s="365">
        <v>3.9</v>
      </c>
      <c r="N956" s="365">
        <v>0.90563475899524781</v>
      </c>
    </row>
    <row r="957" spans="1:14" x14ac:dyDescent="0.3">
      <c r="A957" s="1">
        <v>27</v>
      </c>
      <c r="C957" s="393">
        <v>42248</v>
      </c>
      <c r="M957" s="365">
        <v>5.4</v>
      </c>
      <c r="N957" s="365">
        <v>0.96102341587491591</v>
      </c>
    </row>
    <row r="958" spans="1:14" x14ac:dyDescent="0.3">
      <c r="A958" s="1">
        <v>6</v>
      </c>
      <c r="C958" s="393">
        <v>42248</v>
      </c>
      <c r="M958" s="365">
        <v>5.6</v>
      </c>
      <c r="N958" s="365">
        <v>0.96586564718732937</v>
      </c>
    </row>
    <row r="959" spans="1:14" x14ac:dyDescent="0.3">
      <c r="A959" s="1">
        <v>18</v>
      </c>
      <c r="C959" s="393">
        <v>42248</v>
      </c>
      <c r="M959" s="365">
        <v>6.6</v>
      </c>
      <c r="N959" s="365">
        <v>0.98007539041464731</v>
      </c>
    </row>
    <row r="960" spans="1:14" x14ac:dyDescent="0.3">
      <c r="A960" s="1">
        <v>30</v>
      </c>
      <c r="C960" s="393">
        <v>42248</v>
      </c>
      <c r="M960" s="365">
        <v>3.6</v>
      </c>
      <c r="N960" s="365">
        <v>0.89208385050337879</v>
      </c>
    </row>
    <row r="961" spans="1:14" x14ac:dyDescent="0.3">
      <c r="A961" s="1">
        <v>9</v>
      </c>
      <c r="C961" s="393">
        <v>42248</v>
      </c>
      <c r="M961" s="365">
        <v>6.2</v>
      </c>
      <c r="N961" s="365">
        <v>0.97493530499075776</v>
      </c>
    </row>
    <row r="962" spans="1:14" x14ac:dyDescent="0.3">
      <c r="A962" s="1">
        <v>21</v>
      </c>
      <c r="C962" s="393">
        <v>42248</v>
      </c>
      <c r="M962" s="365">
        <v>6.9</v>
      </c>
      <c r="N962" s="365">
        <v>0.98292762090230446</v>
      </c>
    </row>
    <row r="963" spans="1:14" x14ac:dyDescent="0.3">
      <c r="A963" s="1">
        <v>33</v>
      </c>
      <c r="C963" s="393">
        <v>42248</v>
      </c>
      <c r="M963" s="365">
        <v>5.0999999999999996</v>
      </c>
      <c r="N963" s="365">
        <v>0.95224883177570085</v>
      </c>
    </row>
    <row r="964" spans="1:14" x14ac:dyDescent="0.3">
      <c r="A964" s="1">
        <v>12</v>
      </c>
      <c r="C964" s="393">
        <v>42248</v>
      </c>
      <c r="M964" s="365">
        <v>6.9</v>
      </c>
      <c r="N964" s="365">
        <v>0.98248102110619839</v>
      </c>
    </row>
    <row r="965" spans="1:14" x14ac:dyDescent="0.3">
      <c r="A965" s="1">
        <v>24</v>
      </c>
      <c r="C965" s="393">
        <v>42248</v>
      </c>
      <c r="M965" s="365">
        <v>8.1</v>
      </c>
      <c r="N965" s="365">
        <v>0.99122807017543868</v>
      </c>
    </row>
    <row r="966" spans="1:14" x14ac:dyDescent="0.3">
      <c r="A966" s="1">
        <v>36</v>
      </c>
      <c r="C966" s="393">
        <v>42248</v>
      </c>
      <c r="M966" s="365">
        <v>7.4</v>
      </c>
      <c r="N966" s="365">
        <v>0.98670111710616304</v>
      </c>
    </row>
    <row r="967" spans="1:14" x14ac:dyDescent="0.3">
      <c r="A967" s="1">
        <v>3</v>
      </c>
      <c r="C967" s="393">
        <v>42254</v>
      </c>
      <c r="M967" s="365">
        <v>3</v>
      </c>
      <c r="N967" s="365">
        <v>0.853514576998748</v>
      </c>
    </row>
    <row r="968" spans="1:14" x14ac:dyDescent="0.3">
      <c r="A968" s="1">
        <v>15</v>
      </c>
      <c r="C968" s="393">
        <v>42254</v>
      </c>
      <c r="M968" s="365">
        <v>3.7</v>
      </c>
      <c r="N968" s="365">
        <v>0.90524420436641906</v>
      </c>
    </row>
    <row r="969" spans="1:14" x14ac:dyDescent="0.3">
      <c r="A969" s="1">
        <v>27</v>
      </c>
      <c r="C969" s="393">
        <v>42254</v>
      </c>
      <c r="M969" s="365">
        <v>4</v>
      </c>
      <c r="N969" s="365">
        <v>0.9207223078617045</v>
      </c>
    </row>
    <row r="970" spans="1:14" x14ac:dyDescent="0.3">
      <c r="A970" s="1">
        <v>6</v>
      </c>
      <c r="C970" s="393">
        <v>42254</v>
      </c>
      <c r="M970" s="365">
        <v>4.3</v>
      </c>
      <c r="N970" s="365">
        <v>0.93102023957042546</v>
      </c>
    </row>
    <row r="971" spans="1:14" x14ac:dyDescent="0.3">
      <c r="A971" s="1">
        <v>18</v>
      </c>
      <c r="C971" s="393">
        <v>42254</v>
      </c>
      <c r="M971" s="365">
        <v>7.2</v>
      </c>
      <c r="N971" s="365">
        <v>0.98678510719964907</v>
      </c>
    </row>
    <row r="972" spans="1:14" x14ac:dyDescent="0.3">
      <c r="A972" s="1">
        <v>30</v>
      </c>
      <c r="C972" s="393">
        <v>42254</v>
      </c>
      <c r="M972" s="365">
        <v>3.6</v>
      </c>
      <c r="N972" s="365">
        <v>0.88885121388851207</v>
      </c>
    </row>
    <row r="973" spans="1:14" x14ac:dyDescent="0.3">
      <c r="A973" s="1">
        <v>9</v>
      </c>
      <c r="C973" s="393">
        <v>42254</v>
      </c>
      <c r="M973" s="365">
        <v>5.0999999999999996</v>
      </c>
      <c r="N973" s="365">
        <v>0.95521403601345556</v>
      </c>
    </row>
    <row r="974" spans="1:14" x14ac:dyDescent="0.3">
      <c r="A974" s="1">
        <v>21</v>
      </c>
      <c r="C974" s="393">
        <v>42254</v>
      </c>
      <c r="M974" s="365">
        <v>7.2</v>
      </c>
      <c r="N974" s="365">
        <v>0.98649327805000631</v>
      </c>
    </row>
    <row r="975" spans="1:14" x14ac:dyDescent="0.3">
      <c r="A975" s="1">
        <v>33</v>
      </c>
      <c r="C975" s="393">
        <v>42254</v>
      </c>
      <c r="M975" s="365">
        <v>7.3</v>
      </c>
      <c r="N975" s="365">
        <v>0.98701543093714716</v>
      </c>
    </row>
    <row r="976" spans="1:14" x14ac:dyDescent="0.3">
      <c r="A976" s="1">
        <v>12</v>
      </c>
      <c r="C976" s="393">
        <v>42254</v>
      </c>
      <c r="M976" s="365">
        <v>4.5999999999999996</v>
      </c>
      <c r="N976" s="365">
        <v>0.94048808334522616</v>
      </c>
    </row>
    <row r="977" spans="1:14" x14ac:dyDescent="0.3">
      <c r="A977" s="1">
        <v>24</v>
      </c>
      <c r="C977" s="393">
        <v>42254</v>
      </c>
      <c r="M977" s="365">
        <v>3.3</v>
      </c>
      <c r="N977" s="365">
        <v>0.87050265417130879</v>
      </c>
    </row>
    <row r="978" spans="1:14" x14ac:dyDescent="0.3">
      <c r="A978" s="1">
        <v>36</v>
      </c>
      <c r="C978" s="393">
        <v>42254</v>
      </c>
      <c r="M978" s="365">
        <v>2.9</v>
      </c>
      <c r="N978" s="365">
        <v>0.83091017725552674</v>
      </c>
    </row>
    <row r="979" spans="1:14" x14ac:dyDescent="0.3">
      <c r="A979" s="1">
        <v>3</v>
      </c>
      <c r="C979" s="393">
        <v>42257</v>
      </c>
      <c r="M979" s="365">
        <v>3.3</v>
      </c>
      <c r="N979" s="365">
        <v>0.8733273862622658</v>
      </c>
    </row>
    <row r="980" spans="1:14" x14ac:dyDescent="0.3">
      <c r="A980" s="1">
        <v>15</v>
      </c>
      <c r="C980" s="393">
        <v>42257</v>
      </c>
      <c r="M980" s="365">
        <v>2.9</v>
      </c>
      <c r="N980" s="365">
        <v>0.83553404770134798</v>
      </c>
    </row>
    <row r="981" spans="1:14" x14ac:dyDescent="0.3">
      <c r="A981" s="1">
        <v>27</v>
      </c>
      <c r="C981" s="393">
        <v>42257</v>
      </c>
      <c r="M981" s="365">
        <v>3.3</v>
      </c>
      <c r="N981" s="365">
        <v>0.86776378067428828</v>
      </c>
    </row>
    <row r="982" spans="1:14" x14ac:dyDescent="0.3">
      <c r="A982" s="1">
        <v>6</v>
      </c>
      <c r="C982" s="393">
        <v>42257</v>
      </c>
      <c r="M982" s="365">
        <v>4.4000000000000004</v>
      </c>
      <c r="N982" s="365">
        <v>0.93265644426025696</v>
      </c>
    </row>
    <row r="983" spans="1:14" x14ac:dyDescent="0.3">
      <c r="A983" s="1">
        <v>18</v>
      </c>
      <c r="C983" s="393">
        <v>42257</v>
      </c>
      <c r="M983" s="365">
        <v>5.9</v>
      </c>
      <c r="N983" s="365">
        <v>0.97258391677026756</v>
      </c>
    </row>
    <row r="984" spans="1:14" x14ac:dyDescent="0.3">
      <c r="A984" s="1">
        <v>30</v>
      </c>
      <c r="C984" s="393">
        <v>42257</v>
      </c>
      <c r="M984" s="365">
        <v>3.1</v>
      </c>
      <c r="N984" s="365">
        <v>0.85547836155738888</v>
      </c>
    </row>
    <row r="985" spans="1:14" x14ac:dyDescent="0.3">
      <c r="A985" s="1">
        <v>9</v>
      </c>
      <c r="C985" s="393">
        <v>42257</v>
      </c>
      <c r="M985" s="365">
        <v>4.2</v>
      </c>
      <c r="N985" s="365">
        <v>0.92536993351919361</v>
      </c>
    </row>
    <row r="986" spans="1:14" x14ac:dyDescent="0.3">
      <c r="A986" s="1">
        <v>21</v>
      </c>
      <c r="C986" s="393">
        <v>42257</v>
      </c>
      <c r="M986" s="365">
        <v>6.1</v>
      </c>
      <c r="N986" s="365">
        <v>0.97616312464101085</v>
      </c>
    </row>
    <row r="987" spans="1:14" x14ac:dyDescent="0.3">
      <c r="A987" s="1">
        <v>33</v>
      </c>
      <c r="C987" s="393">
        <v>42257</v>
      </c>
      <c r="M987" s="365">
        <v>5</v>
      </c>
      <c r="N987" s="365">
        <v>0.95420093533301087</v>
      </c>
    </row>
    <row r="988" spans="1:14" x14ac:dyDescent="0.3">
      <c r="A988" s="1">
        <v>12</v>
      </c>
      <c r="C988" s="393">
        <v>42257</v>
      </c>
      <c r="M988" s="365">
        <v>6.7</v>
      </c>
      <c r="N988" s="365">
        <v>0.98257990210192914</v>
      </c>
    </row>
    <row r="989" spans="1:14" x14ac:dyDescent="0.3">
      <c r="A989" s="1">
        <v>24</v>
      </c>
      <c r="C989" s="393">
        <v>42257</v>
      </c>
      <c r="M989" s="365">
        <v>4.0999999999999996</v>
      </c>
      <c r="N989" s="365">
        <v>0.91933693480352252</v>
      </c>
    </row>
    <row r="990" spans="1:14" x14ac:dyDescent="0.3">
      <c r="A990" s="1">
        <v>36</v>
      </c>
      <c r="C990" s="393">
        <v>42257</v>
      </c>
      <c r="M990" s="365">
        <v>4.0999999999999996</v>
      </c>
      <c r="N990" s="365">
        <v>0.92001660554902098</v>
      </c>
    </row>
    <row r="991" spans="1:14" x14ac:dyDescent="0.3">
      <c r="A991" s="1">
        <v>3</v>
      </c>
      <c r="C991" s="393">
        <v>42261</v>
      </c>
      <c r="M991" s="365">
        <v>2</v>
      </c>
      <c r="N991" s="365">
        <v>0.71573104756551675</v>
      </c>
    </row>
    <row r="992" spans="1:14" x14ac:dyDescent="0.3">
      <c r="A992" s="1">
        <v>15</v>
      </c>
      <c r="C992" s="393">
        <v>42261</v>
      </c>
      <c r="M992" s="365">
        <v>4.8</v>
      </c>
      <c r="N992" s="365">
        <v>0.94845042120720302</v>
      </c>
    </row>
    <row r="993" spans="1:14" x14ac:dyDescent="0.3">
      <c r="A993" s="1">
        <v>27</v>
      </c>
      <c r="C993" s="393">
        <v>42261</v>
      </c>
      <c r="M993" s="365">
        <v>2.4</v>
      </c>
      <c r="N993" s="365">
        <v>0.7800885266633879</v>
      </c>
    </row>
    <row r="994" spans="1:14" x14ac:dyDescent="0.3">
      <c r="A994" s="1">
        <v>6</v>
      </c>
      <c r="C994" s="393">
        <v>42261</v>
      </c>
      <c r="M994" s="365">
        <v>4.5</v>
      </c>
      <c r="N994" s="365">
        <v>0.93911298692313017</v>
      </c>
    </row>
    <row r="995" spans="1:14" x14ac:dyDescent="0.3">
      <c r="A995" s="1">
        <v>18</v>
      </c>
      <c r="C995" s="393">
        <v>42261</v>
      </c>
      <c r="M995" s="365">
        <v>6</v>
      </c>
      <c r="N995" s="365">
        <v>0.97374991564882918</v>
      </c>
    </row>
    <row r="996" spans="1:14" x14ac:dyDescent="0.3">
      <c r="A996" s="1">
        <v>30</v>
      </c>
      <c r="C996" s="393">
        <v>42261</v>
      </c>
      <c r="M996" s="365">
        <v>2.9</v>
      </c>
      <c r="N996" s="365">
        <v>0.83434512595073607</v>
      </c>
    </row>
    <row r="997" spans="1:14" x14ac:dyDescent="0.3">
      <c r="A997" s="1">
        <v>9</v>
      </c>
      <c r="C997" s="393">
        <v>42261</v>
      </c>
      <c r="M997" s="365">
        <v>7.1</v>
      </c>
      <c r="N997" s="365">
        <v>0.9863234675270024</v>
      </c>
    </row>
    <row r="998" spans="1:14" x14ac:dyDescent="0.3">
      <c r="A998" s="1">
        <v>21</v>
      </c>
      <c r="C998" s="393">
        <v>42261</v>
      </c>
      <c r="M998" s="365">
        <v>3.8</v>
      </c>
      <c r="N998" s="365">
        <v>0.9073989321128908</v>
      </c>
    </row>
    <row r="999" spans="1:14" x14ac:dyDescent="0.3">
      <c r="A999" s="1">
        <v>33</v>
      </c>
      <c r="C999" s="393">
        <v>42261</v>
      </c>
      <c r="M999" s="365">
        <v>2.9</v>
      </c>
      <c r="N999" s="365">
        <v>0.83346165691407459</v>
      </c>
    </row>
    <row r="1000" spans="1:14" x14ac:dyDescent="0.3">
      <c r="A1000" s="1">
        <v>12</v>
      </c>
      <c r="C1000" s="393">
        <v>42261</v>
      </c>
      <c r="M1000" s="365">
        <v>4.4000000000000004</v>
      </c>
      <c r="N1000" s="365">
        <v>0.93530216464150628</v>
      </c>
    </row>
    <row r="1001" spans="1:14" x14ac:dyDescent="0.3">
      <c r="A1001" s="1">
        <v>24</v>
      </c>
      <c r="C1001" s="393">
        <v>42261</v>
      </c>
      <c r="M1001" s="365">
        <v>6.4</v>
      </c>
      <c r="N1001" s="365">
        <v>0.97977091566749275</v>
      </c>
    </row>
    <row r="1002" spans="1:14" x14ac:dyDescent="0.3">
      <c r="A1002" s="1">
        <v>36</v>
      </c>
      <c r="C1002" s="393">
        <v>42261</v>
      </c>
      <c r="M1002" s="365">
        <v>2.9</v>
      </c>
      <c r="N1002" s="365">
        <v>0.84123419827012647</v>
      </c>
    </row>
    <row r="1003" spans="1:14" x14ac:dyDescent="0.3">
      <c r="A1003" s="1">
        <v>3</v>
      </c>
      <c r="C1003" s="393">
        <v>42264</v>
      </c>
      <c r="M1003" s="365">
        <v>2.5</v>
      </c>
      <c r="N1003" s="365">
        <v>0.80832925036746694</v>
      </c>
    </row>
    <row r="1004" spans="1:14" x14ac:dyDescent="0.3">
      <c r="A1004" s="1">
        <v>15</v>
      </c>
      <c r="C1004" s="393">
        <v>42264</v>
      </c>
      <c r="M1004" s="365">
        <v>2.2999999999999998</v>
      </c>
      <c r="N1004" s="365">
        <v>0.77837520774269242</v>
      </c>
    </row>
    <row r="1005" spans="1:14" x14ac:dyDescent="0.3">
      <c r="A1005" s="1">
        <v>27</v>
      </c>
      <c r="C1005" s="393">
        <v>42264</v>
      </c>
      <c r="M1005" s="365">
        <v>2.7</v>
      </c>
      <c r="N1005" s="365">
        <v>0.82655217065358144</v>
      </c>
    </row>
    <row r="1006" spans="1:14" x14ac:dyDescent="0.3">
      <c r="A1006" s="1">
        <v>6</v>
      </c>
      <c r="C1006" s="393">
        <v>42264</v>
      </c>
      <c r="M1006" s="365">
        <v>3.6</v>
      </c>
      <c r="N1006" s="365">
        <v>0.90481187228301607</v>
      </c>
    </row>
    <row r="1007" spans="1:14" x14ac:dyDescent="0.3">
      <c r="A1007" s="1">
        <v>18</v>
      </c>
      <c r="C1007" s="393">
        <v>42264</v>
      </c>
      <c r="M1007" s="365">
        <v>5.2</v>
      </c>
      <c r="N1007" s="365">
        <v>0.96370056497175138</v>
      </c>
    </row>
    <row r="1008" spans="1:14" x14ac:dyDescent="0.3">
      <c r="A1008" s="1">
        <v>30</v>
      </c>
      <c r="C1008" s="393">
        <v>42264</v>
      </c>
      <c r="M1008" s="365">
        <v>4</v>
      </c>
      <c r="N1008" s="365">
        <v>0.92428198433420372</v>
      </c>
    </row>
    <row r="1009" spans="1:14" x14ac:dyDescent="0.3">
      <c r="A1009" s="1">
        <v>9</v>
      </c>
      <c r="C1009" s="393">
        <v>42264</v>
      </c>
      <c r="M1009" s="365">
        <v>4.8</v>
      </c>
      <c r="N1009" s="365">
        <v>0.95239871670521525</v>
      </c>
    </row>
    <row r="1010" spans="1:14" x14ac:dyDescent="0.3">
      <c r="A1010" s="1">
        <v>21</v>
      </c>
      <c r="C1010" s="393">
        <v>42264</v>
      </c>
      <c r="M1010" s="365">
        <v>5.3</v>
      </c>
      <c r="N1010" s="365">
        <v>0.96512283527990339</v>
      </c>
    </row>
    <row r="1011" spans="1:14" x14ac:dyDescent="0.3">
      <c r="A1011" s="1">
        <v>33</v>
      </c>
      <c r="C1011" s="393">
        <v>42264</v>
      </c>
      <c r="M1011" s="365">
        <v>4.4000000000000004</v>
      </c>
      <c r="N1011" s="365">
        <v>0.94018748726309354</v>
      </c>
    </row>
    <row r="1012" spans="1:14" x14ac:dyDescent="0.3">
      <c r="A1012" s="1">
        <v>12</v>
      </c>
      <c r="C1012" s="393">
        <v>42264</v>
      </c>
      <c r="M1012" s="365">
        <v>5.6</v>
      </c>
      <c r="N1012" s="365">
        <v>0.97031647871953441</v>
      </c>
    </row>
    <row r="1013" spans="1:14" x14ac:dyDescent="0.3">
      <c r="A1013" s="1">
        <v>24</v>
      </c>
      <c r="C1013" s="393">
        <v>42264</v>
      </c>
      <c r="M1013" s="365">
        <v>5.2</v>
      </c>
      <c r="N1013" s="365">
        <v>0.96347811246693404</v>
      </c>
    </row>
    <row r="1014" spans="1:14" x14ac:dyDescent="0.3">
      <c r="A1014" s="1">
        <v>36</v>
      </c>
      <c r="C1014" s="393">
        <v>42264</v>
      </c>
      <c r="M1014" s="365">
        <v>4.4000000000000004</v>
      </c>
      <c r="N1014" s="365">
        <v>0.93867157871925455</v>
      </c>
    </row>
    <row r="1015" spans="1:14" x14ac:dyDescent="0.3">
      <c r="A1015" s="1">
        <v>15</v>
      </c>
      <c r="C1015" s="393">
        <v>42268</v>
      </c>
      <c r="M1015" s="365">
        <v>1.5</v>
      </c>
      <c r="N1015" s="397">
        <v>0.66158315177923022</v>
      </c>
    </row>
    <row r="1016" spans="1:14" x14ac:dyDescent="0.3">
      <c r="A1016" s="1">
        <v>27</v>
      </c>
      <c r="C1016" s="393">
        <v>42268</v>
      </c>
      <c r="M1016" s="365">
        <v>1</v>
      </c>
      <c r="N1016" s="397">
        <v>0.5181867831785909</v>
      </c>
    </row>
    <row r="1017" spans="1:14" x14ac:dyDescent="0.3">
      <c r="A1017" s="1">
        <v>6</v>
      </c>
      <c r="C1017" s="393">
        <v>42268</v>
      </c>
      <c r="M1017" s="365">
        <v>3.1</v>
      </c>
      <c r="N1017" s="365">
        <v>0.87468491177529706</v>
      </c>
    </row>
    <row r="1018" spans="1:14" x14ac:dyDescent="0.3">
      <c r="A1018" s="1">
        <v>18</v>
      </c>
      <c r="C1018" s="393">
        <v>42268</v>
      </c>
      <c r="M1018" s="365">
        <v>2.7</v>
      </c>
      <c r="N1018" s="365">
        <v>0.84736115902035181</v>
      </c>
    </row>
    <row r="1019" spans="1:14" x14ac:dyDescent="0.3">
      <c r="A1019" s="1">
        <v>30</v>
      </c>
      <c r="C1019" s="393">
        <v>42268</v>
      </c>
      <c r="M1019" s="365">
        <v>2.6</v>
      </c>
      <c r="N1019" s="365">
        <v>0.83753018282166269</v>
      </c>
    </row>
    <row r="1020" spans="1:14" x14ac:dyDescent="0.3">
      <c r="A1020" s="1">
        <v>9</v>
      </c>
      <c r="C1020" s="393">
        <v>42268</v>
      </c>
      <c r="M1020" s="365">
        <v>4</v>
      </c>
      <c r="N1020" s="365">
        <v>0.92880382775119619</v>
      </c>
    </row>
    <row r="1021" spans="1:14" x14ac:dyDescent="0.3">
      <c r="A1021" s="1">
        <v>21</v>
      </c>
      <c r="C1021" s="393">
        <v>42268</v>
      </c>
      <c r="M1021" s="365">
        <v>4</v>
      </c>
      <c r="N1021" s="365">
        <v>0.92960028808066253</v>
      </c>
    </row>
    <row r="1022" spans="1:14" x14ac:dyDescent="0.3">
      <c r="A1022" s="1">
        <v>33</v>
      </c>
      <c r="C1022" s="393">
        <v>42268</v>
      </c>
      <c r="M1022" s="365">
        <v>5.3</v>
      </c>
      <c r="N1022" s="365">
        <v>0.96528288023512132</v>
      </c>
    </row>
    <row r="1023" spans="1:14" x14ac:dyDescent="0.3">
      <c r="A1023" s="1">
        <v>12</v>
      </c>
      <c r="C1023" s="393">
        <v>42268</v>
      </c>
      <c r="M1023" s="365">
        <v>4.2</v>
      </c>
      <c r="N1023" s="365">
        <v>0.93880408906315638</v>
      </c>
    </row>
    <row r="1024" spans="1:14" x14ac:dyDescent="0.3">
      <c r="A1024" s="1">
        <v>24</v>
      </c>
      <c r="C1024" s="393">
        <v>42268</v>
      </c>
      <c r="M1024" s="365">
        <v>3.1</v>
      </c>
      <c r="N1024" s="365">
        <v>0.87631271878646444</v>
      </c>
    </row>
    <row r="1025" spans="1:14" x14ac:dyDescent="0.3">
      <c r="A1025" s="1">
        <v>36</v>
      </c>
      <c r="C1025" s="393">
        <v>42268</v>
      </c>
      <c r="M1025" s="365">
        <v>4.5</v>
      </c>
      <c r="N1025" s="365">
        <v>0.94308320571720261</v>
      </c>
    </row>
    <row r="1026" spans="1:14" x14ac:dyDescent="0.3">
      <c r="A1026" s="1">
        <v>3</v>
      </c>
      <c r="C1026" s="393">
        <v>42275</v>
      </c>
      <c r="M1026" s="365">
        <v>1.4</v>
      </c>
      <c r="N1026" s="365">
        <v>0.64968386328232386</v>
      </c>
    </row>
    <row r="1027" spans="1:14" x14ac:dyDescent="0.3">
      <c r="A1027" s="1">
        <v>15</v>
      </c>
      <c r="C1027" s="393">
        <v>42275</v>
      </c>
      <c r="M1027" s="365">
        <v>1.6</v>
      </c>
      <c r="N1027" s="365">
        <v>0.6912283877975921</v>
      </c>
    </row>
    <row r="1028" spans="1:14" x14ac:dyDescent="0.3">
      <c r="A1028" s="1">
        <v>27</v>
      </c>
      <c r="C1028" s="393">
        <v>42275</v>
      </c>
      <c r="M1028" s="365">
        <v>0.9</v>
      </c>
      <c r="N1028" s="365">
        <v>0.49585858585858583</v>
      </c>
    </row>
    <row r="1029" spans="1:14" x14ac:dyDescent="0.3">
      <c r="A1029" s="1">
        <v>6</v>
      </c>
      <c r="C1029" s="393">
        <v>42275</v>
      </c>
      <c r="M1029" s="365">
        <v>3.6</v>
      </c>
      <c r="N1029" s="365">
        <v>0.92423701588434759</v>
      </c>
    </row>
    <row r="1030" spans="1:14" x14ac:dyDescent="0.3">
      <c r="A1030" s="1">
        <v>18</v>
      </c>
      <c r="C1030" s="393">
        <v>42275</v>
      </c>
      <c r="M1030" s="365">
        <v>4.3</v>
      </c>
      <c r="N1030" s="365">
        <v>0.95405138339920947</v>
      </c>
    </row>
    <row r="1031" spans="1:14" x14ac:dyDescent="0.3">
      <c r="A1031" s="1">
        <v>30</v>
      </c>
      <c r="C1031" s="393">
        <v>42275</v>
      </c>
      <c r="M1031" s="365">
        <v>3.2</v>
      </c>
      <c r="N1031" s="365">
        <v>0.89852050441862774</v>
      </c>
    </row>
    <row r="1032" spans="1:14" x14ac:dyDescent="0.3">
      <c r="A1032" s="1">
        <v>9</v>
      </c>
      <c r="C1032" s="393">
        <v>42275</v>
      </c>
      <c r="M1032" s="365">
        <v>5.7</v>
      </c>
      <c r="N1032" s="365">
        <v>0.98236489232019497</v>
      </c>
    </row>
    <row r="1033" spans="1:14" x14ac:dyDescent="0.3">
      <c r="A1033" s="1">
        <v>21</v>
      </c>
      <c r="C1033" s="393">
        <v>42275</v>
      </c>
      <c r="M1033" s="365">
        <v>4.8</v>
      </c>
      <c r="N1033" s="365">
        <v>0.96626442350039643</v>
      </c>
    </row>
    <row r="1034" spans="1:14" x14ac:dyDescent="0.3">
      <c r="A1034" s="1">
        <v>33</v>
      </c>
      <c r="C1034" s="393">
        <v>42275</v>
      </c>
      <c r="M1034" s="365">
        <v>5.7</v>
      </c>
      <c r="N1034" s="365">
        <v>0.98094229751191109</v>
      </c>
    </row>
    <row r="1035" spans="1:14" x14ac:dyDescent="0.3">
      <c r="A1035" s="1">
        <v>12</v>
      </c>
      <c r="C1035" s="393">
        <v>42275</v>
      </c>
      <c r="M1035" s="365">
        <v>3.6</v>
      </c>
      <c r="N1035" s="365">
        <v>0.92273332066147129</v>
      </c>
    </row>
    <row r="1036" spans="1:14" x14ac:dyDescent="0.3">
      <c r="A1036" s="1">
        <v>24</v>
      </c>
      <c r="C1036" s="393">
        <v>42275</v>
      </c>
      <c r="M1036" s="365">
        <v>3</v>
      </c>
      <c r="N1036" s="365">
        <v>0.88765191576213009</v>
      </c>
    </row>
    <row r="1037" spans="1:14" x14ac:dyDescent="0.3">
      <c r="A1037" s="1">
        <v>36</v>
      </c>
      <c r="C1037" s="393">
        <v>42275</v>
      </c>
      <c r="M1037" s="365">
        <v>4.8</v>
      </c>
      <c r="N1037" s="365">
        <v>0.9658953832657089</v>
      </c>
    </row>
    <row r="1038" spans="1:14" x14ac:dyDescent="0.3">
      <c r="A1038" s="1">
        <v>3</v>
      </c>
      <c r="C1038" s="393">
        <v>42279</v>
      </c>
      <c r="M1038" s="365">
        <v>0.9</v>
      </c>
      <c r="N1038" s="365">
        <v>0.46570872452484546</v>
      </c>
    </row>
    <row r="1039" spans="1:14" x14ac:dyDescent="0.3">
      <c r="A1039" s="1">
        <v>15</v>
      </c>
      <c r="C1039" s="393">
        <v>42279</v>
      </c>
      <c r="M1039" s="365">
        <v>0.7</v>
      </c>
      <c r="N1039" s="365">
        <v>0.38337208015055901</v>
      </c>
    </row>
    <row r="1040" spans="1:14" x14ac:dyDescent="0.3">
      <c r="A1040" s="1">
        <v>27</v>
      </c>
      <c r="C1040" s="393">
        <v>42279</v>
      </c>
      <c r="M1040" s="365">
        <v>1.1000000000000001</v>
      </c>
      <c r="N1040" s="365">
        <v>0.51966861711372458</v>
      </c>
    </row>
    <row r="1041" spans="1:14" x14ac:dyDescent="0.3">
      <c r="A1041" s="1">
        <v>6</v>
      </c>
      <c r="C1041" s="393">
        <v>42279</v>
      </c>
      <c r="M1041" s="365">
        <v>0.7</v>
      </c>
      <c r="N1041" s="365">
        <v>0.38543273350471297</v>
      </c>
    </row>
    <row r="1042" spans="1:14" x14ac:dyDescent="0.3">
      <c r="A1042" s="1">
        <v>18</v>
      </c>
      <c r="C1042" s="393">
        <v>42279</v>
      </c>
      <c r="M1042" s="365">
        <v>1.8</v>
      </c>
      <c r="N1042" s="365">
        <v>0.7051542693135614</v>
      </c>
    </row>
    <row r="1043" spans="1:14" x14ac:dyDescent="0.3">
      <c r="A1043" s="1">
        <v>30</v>
      </c>
      <c r="C1043" s="393">
        <v>42279</v>
      </c>
      <c r="M1043" s="365">
        <v>1.4</v>
      </c>
      <c r="N1043" s="365">
        <v>0.61413136683244729</v>
      </c>
    </row>
    <row r="1044" spans="1:14" x14ac:dyDescent="0.3">
      <c r="A1044" s="1">
        <v>9</v>
      </c>
      <c r="C1044" s="393">
        <v>42279</v>
      </c>
      <c r="M1044" s="365">
        <v>2.2000000000000002</v>
      </c>
      <c r="N1044" s="365">
        <v>0.76734287767398146</v>
      </c>
    </row>
    <row r="1045" spans="1:14" x14ac:dyDescent="0.3">
      <c r="A1045" s="1">
        <v>21</v>
      </c>
      <c r="C1045" s="393">
        <v>42279</v>
      </c>
      <c r="M1045" s="365">
        <v>1.7</v>
      </c>
      <c r="N1045" s="365">
        <v>0.68574928997048512</v>
      </c>
    </row>
    <row r="1046" spans="1:14" x14ac:dyDescent="0.3">
      <c r="A1046" s="1">
        <v>33</v>
      </c>
      <c r="C1046" s="393">
        <v>42279</v>
      </c>
      <c r="M1046" s="365">
        <v>2.9</v>
      </c>
      <c r="N1046" s="365">
        <v>0.85355788534463517</v>
      </c>
    </row>
    <row r="1047" spans="1:14" x14ac:dyDescent="0.3">
      <c r="A1047" s="1">
        <v>12</v>
      </c>
      <c r="C1047" s="393">
        <v>42279</v>
      </c>
      <c r="M1047" s="365">
        <v>3</v>
      </c>
      <c r="N1047" s="365">
        <v>0.87012375571697609</v>
      </c>
    </row>
    <row r="1048" spans="1:14" x14ac:dyDescent="0.3">
      <c r="A1048" s="1">
        <v>24</v>
      </c>
      <c r="C1048" s="393">
        <v>42279</v>
      </c>
      <c r="M1048" s="365">
        <v>2.2000000000000002</v>
      </c>
      <c r="N1048" s="365">
        <v>0.78488767869298837</v>
      </c>
    </row>
    <row r="1049" spans="1:14" x14ac:dyDescent="0.3">
      <c r="A1049" s="1">
        <v>36</v>
      </c>
      <c r="C1049" s="393">
        <v>42279</v>
      </c>
      <c r="M1049" s="365">
        <v>2.5</v>
      </c>
      <c r="N1049" s="365">
        <v>0.82132874650612764</v>
      </c>
    </row>
    <row r="1050" spans="1:14" x14ac:dyDescent="0.3">
      <c r="A1050" s="1">
        <v>3</v>
      </c>
      <c r="C1050" s="393">
        <v>42283</v>
      </c>
      <c r="M1050" s="365">
        <v>0.6</v>
      </c>
      <c r="N1050" s="365">
        <v>0.37338092222669966</v>
      </c>
    </row>
    <row r="1051" spans="1:14" x14ac:dyDescent="0.3">
      <c r="A1051" s="1">
        <v>15</v>
      </c>
      <c r="C1051" s="393">
        <v>42283</v>
      </c>
      <c r="M1051" s="365">
        <v>0.5</v>
      </c>
      <c r="N1051" s="365">
        <v>0.33003432494279183</v>
      </c>
    </row>
    <row r="1052" spans="1:14" x14ac:dyDescent="0.3">
      <c r="A1052" s="1">
        <v>27</v>
      </c>
      <c r="C1052" s="393">
        <v>42283</v>
      </c>
      <c r="M1052" s="365">
        <v>0.4</v>
      </c>
      <c r="N1052" s="365">
        <v>0.27692403023918694</v>
      </c>
    </row>
    <row r="1053" spans="1:14" x14ac:dyDescent="0.3">
      <c r="A1053" s="1">
        <v>6</v>
      </c>
      <c r="C1053" s="393">
        <v>42283</v>
      </c>
      <c r="M1053" s="365">
        <v>0.9</v>
      </c>
      <c r="N1053" s="365">
        <v>0.47036790914033705</v>
      </c>
    </row>
    <row r="1054" spans="1:14" x14ac:dyDescent="0.3">
      <c r="A1054" s="1">
        <v>18</v>
      </c>
      <c r="C1054" s="393">
        <v>42283</v>
      </c>
      <c r="M1054" s="365">
        <v>1.3</v>
      </c>
      <c r="N1054" s="365">
        <v>0.61714809720311781</v>
      </c>
    </row>
    <row r="1055" spans="1:14" x14ac:dyDescent="0.3">
      <c r="A1055" s="1">
        <v>30</v>
      </c>
      <c r="C1055" s="393">
        <v>42283</v>
      </c>
      <c r="M1055" s="365">
        <v>1.3</v>
      </c>
      <c r="N1055" s="365">
        <v>0.62583866437821811</v>
      </c>
    </row>
    <row r="1056" spans="1:14" x14ac:dyDescent="0.3">
      <c r="A1056" s="1">
        <v>9</v>
      </c>
      <c r="C1056" s="393">
        <v>42283</v>
      </c>
      <c r="M1056" s="365">
        <v>2</v>
      </c>
      <c r="N1056" s="365">
        <v>0.75126023944549469</v>
      </c>
    </row>
    <row r="1057" spans="1:14" x14ac:dyDescent="0.3">
      <c r="A1057" s="1">
        <v>21</v>
      </c>
      <c r="C1057" s="393">
        <v>42283</v>
      </c>
      <c r="M1057" s="365">
        <v>2</v>
      </c>
      <c r="N1057" s="365">
        <v>0.75228807201800452</v>
      </c>
    </row>
    <row r="1058" spans="1:14" x14ac:dyDescent="0.3">
      <c r="A1058" s="1">
        <v>33</v>
      </c>
      <c r="C1058" s="393">
        <v>42283</v>
      </c>
      <c r="M1058" s="365">
        <v>1.7</v>
      </c>
      <c r="N1058" s="365">
        <v>0.68734843555923575</v>
      </c>
    </row>
    <row r="1059" spans="1:14" x14ac:dyDescent="0.3">
      <c r="A1059" s="1">
        <v>12</v>
      </c>
      <c r="C1059" s="393">
        <v>42283</v>
      </c>
      <c r="M1059" s="365">
        <v>1.8</v>
      </c>
      <c r="N1059" s="365">
        <v>0.71538911644236391</v>
      </c>
    </row>
    <row r="1060" spans="1:14" x14ac:dyDescent="0.3">
      <c r="A1060" s="1">
        <v>24</v>
      </c>
      <c r="C1060" s="393">
        <v>42283</v>
      </c>
      <c r="M1060" s="365">
        <v>1.5</v>
      </c>
      <c r="N1060" s="365">
        <v>0.66777509068923824</v>
      </c>
    </row>
    <row r="1061" spans="1:14" x14ac:dyDescent="0.3">
      <c r="A1061" s="1">
        <v>36</v>
      </c>
      <c r="C1061" s="393">
        <v>42283</v>
      </c>
      <c r="M1061" s="365">
        <v>1.3</v>
      </c>
      <c r="N1061" s="365">
        <v>0.60776192667587059</v>
      </c>
    </row>
    <row r="1062" spans="1:14" x14ac:dyDescent="0.3">
      <c r="A1062" s="1">
        <v>3</v>
      </c>
      <c r="C1062" s="393">
        <v>42290</v>
      </c>
      <c r="M1062" s="365">
        <v>0.4</v>
      </c>
      <c r="N1062" s="365">
        <v>0.29076062838377564</v>
      </c>
    </row>
    <row r="1063" spans="1:14" x14ac:dyDescent="0.3">
      <c r="A1063" s="1">
        <v>15</v>
      </c>
      <c r="C1063" s="393">
        <v>42290</v>
      </c>
      <c r="M1063" s="365">
        <v>0.4</v>
      </c>
      <c r="N1063" s="365">
        <v>0.29189344027499292</v>
      </c>
    </row>
    <row r="1064" spans="1:14" x14ac:dyDescent="0.3">
      <c r="A1064" s="1">
        <v>27</v>
      </c>
      <c r="C1064" s="393">
        <v>42290</v>
      </c>
      <c r="M1064" s="365">
        <v>0.2</v>
      </c>
      <c r="N1064" s="365">
        <v>0.15330325118593083</v>
      </c>
    </row>
    <row r="1065" spans="1:14" x14ac:dyDescent="0.3">
      <c r="A1065" s="1">
        <v>6</v>
      </c>
      <c r="C1065" s="393">
        <v>42290</v>
      </c>
      <c r="M1065" s="365">
        <v>0.4</v>
      </c>
      <c r="N1065" s="365">
        <v>0.29725695092367971</v>
      </c>
    </row>
    <row r="1066" spans="1:14" x14ac:dyDescent="0.3">
      <c r="A1066" s="1">
        <v>18</v>
      </c>
      <c r="C1066" s="393">
        <v>42290</v>
      </c>
      <c r="M1066" s="365">
        <v>0.4</v>
      </c>
      <c r="N1066" s="365">
        <v>0.2569364636348711</v>
      </c>
    </row>
    <row r="1067" spans="1:14" x14ac:dyDescent="0.3">
      <c r="A1067" s="1">
        <v>30</v>
      </c>
      <c r="C1067" s="393">
        <v>42290</v>
      </c>
      <c r="M1067" s="365">
        <v>0.7</v>
      </c>
      <c r="N1067" s="365">
        <v>0.41577005840762371</v>
      </c>
    </row>
    <row r="1068" spans="1:14" x14ac:dyDescent="0.3">
      <c r="A1068" s="1">
        <v>9</v>
      </c>
      <c r="C1068" s="393">
        <v>42290</v>
      </c>
      <c r="M1068" s="365">
        <v>0.9</v>
      </c>
      <c r="N1068" s="365">
        <v>0.51924063622370442</v>
      </c>
    </row>
    <row r="1069" spans="1:14" x14ac:dyDescent="0.3">
      <c r="A1069" s="1">
        <v>21</v>
      </c>
      <c r="C1069" s="393">
        <v>42290</v>
      </c>
      <c r="M1069" s="365">
        <v>1.1000000000000001</v>
      </c>
      <c r="N1069" s="365">
        <v>0.56779661016949146</v>
      </c>
    </row>
    <row r="1070" spans="1:14" x14ac:dyDescent="0.3">
      <c r="A1070" s="1">
        <v>33</v>
      </c>
      <c r="C1070" s="393">
        <v>42290</v>
      </c>
      <c r="M1070" s="365">
        <v>1.2</v>
      </c>
      <c r="N1070" s="365">
        <v>0.5987084870848709</v>
      </c>
    </row>
    <row r="1071" spans="1:14" x14ac:dyDescent="0.3">
      <c r="A1071" s="1">
        <v>12</v>
      </c>
      <c r="C1071" s="393">
        <v>42290</v>
      </c>
      <c r="M1071" s="365">
        <v>1.1000000000000001</v>
      </c>
      <c r="N1071" s="365">
        <v>0.56785270997103854</v>
      </c>
    </row>
    <row r="1072" spans="1:14" x14ac:dyDescent="0.3">
      <c r="A1072" s="1">
        <v>24</v>
      </c>
      <c r="C1072" s="393">
        <v>42290</v>
      </c>
      <c r="M1072" s="365">
        <v>1.4</v>
      </c>
      <c r="N1072" s="365">
        <v>0.65343154868846576</v>
      </c>
    </row>
    <row r="1073" spans="1:14" x14ac:dyDescent="0.3">
      <c r="A1073" s="1">
        <v>36</v>
      </c>
      <c r="C1073" s="393">
        <v>42290</v>
      </c>
      <c r="M1073" s="365">
        <v>1</v>
      </c>
      <c r="N1073" s="365">
        <v>0.5441203789708341</v>
      </c>
    </row>
    <row r="1074" spans="1:14" x14ac:dyDescent="0.3">
      <c r="A1074" s="1">
        <v>3</v>
      </c>
      <c r="C1074" s="393">
        <v>42293</v>
      </c>
      <c r="M1074" s="365">
        <v>0.4</v>
      </c>
      <c r="N1074" s="365">
        <v>0.27279853671282983</v>
      </c>
    </row>
    <row r="1075" spans="1:14" x14ac:dyDescent="0.3">
      <c r="A1075" s="1">
        <v>15</v>
      </c>
      <c r="C1075" s="393">
        <v>42293</v>
      </c>
      <c r="M1075" s="365">
        <v>0.3</v>
      </c>
      <c r="N1075" s="365">
        <v>0.22259224723591317</v>
      </c>
    </row>
    <row r="1076" spans="1:14" x14ac:dyDescent="0.3">
      <c r="A1076" s="1">
        <v>27</v>
      </c>
      <c r="C1076" s="393">
        <v>42293</v>
      </c>
      <c r="M1076" s="365">
        <v>0.3</v>
      </c>
      <c r="N1076" s="365">
        <v>0.25153751537515373</v>
      </c>
    </row>
    <row r="1077" spans="1:14" x14ac:dyDescent="0.3">
      <c r="A1077" s="1">
        <v>6</v>
      </c>
      <c r="C1077" s="393">
        <v>42293</v>
      </c>
      <c r="M1077" s="365">
        <v>0.8</v>
      </c>
      <c r="N1077" s="365">
        <v>0.46528471528471527</v>
      </c>
    </row>
    <row r="1078" spans="1:14" x14ac:dyDescent="0.3">
      <c r="A1078" s="1">
        <v>18</v>
      </c>
      <c r="C1078" s="393">
        <v>42293</v>
      </c>
      <c r="M1078" s="365">
        <v>0.4</v>
      </c>
      <c r="N1078" s="365">
        <v>0.26295457572931941</v>
      </c>
    </row>
    <row r="1079" spans="1:14" x14ac:dyDescent="0.3">
      <c r="A1079" s="1">
        <v>30</v>
      </c>
      <c r="C1079" s="393">
        <v>42293</v>
      </c>
      <c r="M1079" s="365">
        <v>0.6</v>
      </c>
      <c r="N1079" s="365">
        <v>0.38819453037990354</v>
      </c>
    </row>
    <row r="1080" spans="1:14" x14ac:dyDescent="0.3">
      <c r="A1080" s="1">
        <v>9</v>
      </c>
      <c r="C1080" s="393">
        <v>42293</v>
      </c>
      <c r="M1080" s="365">
        <v>0.5</v>
      </c>
      <c r="N1080" s="365">
        <v>0.31212649402390441</v>
      </c>
    </row>
    <row r="1081" spans="1:14" x14ac:dyDescent="0.3">
      <c r="A1081" s="1">
        <v>21</v>
      </c>
      <c r="C1081" s="393">
        <v>42293</v>
      </c>
      <c r="M1081" s="365">
        <v>0.7</v>
      </c>
      <c r="N1081" s="365">
        <v>0.44351564365894436</v>
      </c>
    </row>
    <row r="1082" spans="1:14" x14ac:dyDescent="0.3">
      <c r="A1082" s="1">
        <v>33</v>
      </c>
      <c r="C1082" s="393">
        <v>42293</v>
      </c>
      <c r="M1082" s="365">
        <v>1.2</v>
      </c>
      <c r="N1082" s="365">
        <v>0.58779971791255292</v>
      </c>
    </row>
    <row r="1083" spans="1:14" x14ac:dyDescent="0.3">
      <c r="A1083" s="1">
        <v>12</v>
      </c>
      <c r="C1083" s="393">
        <v>42293</v>
      </c>
      <c r="M1083" s="365">
        <v>0.9</v>
      </c>
      <c r="N1083" s="365">
        <v>0.50079471818070664</v>
      </c>
    </row>
    <row r="1084" spans="1:14" x14ac:dyDescent="0.3">
      <c r="A1084" s="1">
        <v>24</v>
      </c>
      <c r="C1084" s="393">
        <v>42293</v>
      </c>
      <c r="M1084" s="365">
        <v>0.8</v>
      </c>
      <c r="N1084" s="365">
        <v>0.47096567212062884</v>
      </c>
    </row>
    <row r="1085" spans="1:14" x14ac:dyDescent="0.3">
      <c r="A1085" s="1">
        <v>36</v>
      </c>
      <c r="C1085" s="393">
        <v>42293</v>
      </c>
      <c r="M1085" s="365">
        <v>1</v>
      </c>
      <c r="N1085" s="365">
        <v>0.53526581387161132</v>
      </c>
    </row>
    <row r="1086" spans="1:14" x14ac:dyDescent="0.3">
      <c r="A1086" s="1">
        <v>3</v>
      </c>
      <c r="C1086" s="393">
        <v>42297</v>
      </c>
      <c r="M1086" s="365">
        <v>0.3</v>
      </c>
      <c r="N1086" s="365">
        <v>0.21068931068931065</v>
      </c>
    </row>
    <row r="1087" spans="1:14" x14ac:dyDescent="0.3">
      <c r="A1087" s="1">
        <v>15</v>
      </c>
      <c r="C1087" s="393">
        <v>42297</v>
      </c>
      <c r="M1087" s="365">
        <v>0.2</v>
      </c>
      <c r="N1087" s="365">
        <v>0.13131656469521863</v>
      </c>
    </row>
    <row r="1088" spans="1:14" x14ac:dyDescent="0.3">
      <c r="A1088" s="1">
        <v>27</v>
      </c>
      <c r="C1088" s="393">
        <v>42297</v>
      </c>
      <c r="M1088" s="365">
        <v>0.4</v>
      </c>
      <c r="N1088" s="365">
        <v>0.26805034223890478</v>
      </c>
    </row>
    <row r="1089" spans="1:14" x14ac:dyDescent="0.3">
      <c r="A1089" s="1">
        <v>6</v>
      </c>
      <c r="C1089" s="393">
        <v>42297</v>
      </c>
      <c r="M1089" s="365">
        <v>0.4</v>
      </c>
      <c r="N1089" s="365">
        <v>0.30441467164506925</v>
      </c>
    </row>
    <row r="1090" spans="1:14" x14ac:dyDescent="0.3">
      <c r="A1090" s="1">
        <v>18</v>
      </c>
      <c r="C1090" s="393">
        <v>42297</v>
      </c>
      <c r="M1090" s="365">
        <v>0.5</v>
      </c>
      <c r="N1090" s="365">
        <v>0.31293601754036277</v>
      </c>
    </row>
    <row r="1091" spans="1:14" x14ac:dyDescent="0.3">
      <c r="A1091" s="1">
        <v>30</v>
      </c>
      <c r="C1091" s="393">
        <v>42297</v>
      </c>
      <c r="M1091" s="365">
        <v>0.7</v>
      </c>
      <c r="N1091" s="365">
        <v>0.41333463681689309</v>
      </c>
    </row>
    <row r="1092" spans="1:14" x14ac:dyDescent="0.3">
      <c r="A1092" s="1">
        <v>9</v>
      </c>
      <c r="C1092" s="393">
        <v>42297</v>
      </c>
      <c r="M1092" s="365">
        <v>0.8</v>
      </c>
      <c r="N1092" s="365">
        <v>0.47758887171561049</v>
      </c>
    </row>
    <row r="1093" spans="1:14" x14ac:dyDescent="0.3">
      <c r="A1093" s="1">
        <v>21</v>
      </c>
      <c r="C1093" s="393">
        <v>42297</v>
      </c>
      <c r="M1093" s="365">
        <v>0.8</v>
      </c>
      <c r="N1093" s="365">
        <v>0.45291017415215395</v>
      </c>
    </row>
    <row r="1094" spans="1:14" x14ac:dyDescent="0.3">
      <c r="A1094" s="1">
        <v>33</v>
      </c>
      <c r="C1094" s="393">
        <v>42297</v>
      </c>
      <c r="M1094" s="365">
        <v>1.5</v>
      </c>
      <c r="N1094" s="365">
        <v>0.67549219280380179</v>
      </c>
    </row>
    <row r="1095" spans="1:14" x14ac:dyDescent="0.3">
      <c r="A1095" s="1">
        <v>12</v>
      </c>
      <c r="C1095" s="393">
        <v>42297</v>
      </c>
      <c r="M1095" s="365">
        <v>0.8</v>
      </c>
      <c r="N1095" s="365">
        <v>0.46107415619610737</v>
      </c>
    </row>
    <row r="1096" spans="1:14" x14ac:dyDescent="0.3">
      <c r="A1096" s="1">
        <v>24</v>
      </c>
      <c r="C1096" s="393">
        <v>42297</v>
      </c>
      <c r="M1096" s="365">
        <v>0.9</v>
      </c>
      <c r="N1096" s="365">
        <v>0.50059708621925003</v>
      </c>
    </row>
    <row r="1097" spans="1:14" x14ac:dyDescent="0.3">
      <c r="A1097" s="1">
        <v>36</v>
      </c>
      <c r="C1097" s="393">
        <v>42297</v>
      </c>
      <c r="M1097" s="365">
        <v>0.8</v>
      </c>
      <c r="N1097" s="365">
        <v>0.48113783420827738</v>
      </c>
    </row>
    <row r="1098" spans="1:14" x14ac:dyDescent="0.3">
      <c r="A1098" s="1">
        <v>37</v>
      </c>
      <c r="C1098" s="393">
        <v>42503</v>
      </c>
      <c r="E1098" s="1">
        <v>2</v>
      </c>
      <c r="M1098" s="365"/>
      <c r="N1098" s="365"/>
    </row>
    <row r="1099" spans="1:14" x14ac:dyDescent="0.3">
      <c r="A1099" s="1">
        <v>40</v>
      </c>
      <c r="C1099" s="393">
        <v>42503</v>
      </c>
      <c r="E1099" s="1">
        <f>7/5</f>
        <v>1.4</v>
      </c>
      <c r="M1099" s="365"/>
      <c r="N1099" s="365"/>
    </row>
    <row r="1100" spans="1:14" x14ac:dyDescent="0.3">
      <c r="A1100" s="1">
        <v>43</v>
      </c>
      <c r="C1100" s="393">
        <v>42503</v>
      </c>
      <c r="E1100" s="1">
        <f>6/5</f>
        <v>1.2</v>
      </c>
      <c r="M1100" s="365"/>
      <c r="N1100" s="365"/>
    </row>
    <row r="1101" spans="1:14" x14ac:dyDescent="0.3">
      <c r="A1101" s="1">
        <v>46</v>
      </c>
      <c r="C1101" s="393">
        <v>42503</v>
      </c>
      <c r="E1101" s="1">
        <f>8/5</f>
        <v>1.6</v>
      </c>
      <c r="M1101" s="365"/>
      <c r="N1101" s="365"/>
    </row>
    <row r="1102" spans="1:14" x14ac:dyDescent="0.3">
      <c r="A1102" s="1">
        <v>49</v>
      </c>
      <c r="C1102" s="393">
        <v>42503</v>
      </c>
      <c r="E1102" s="1">
        <f>7/5</f>
        <v>1.4</v>
      </c>
      <c r="M1102" s="365"/>
      <c r="N1102" s="365"/>
    </row>
    <row r="1103" spans="1:14" x14ac:dyDescent="0.3">
      <c r="A1103" s="1">
        <v>52</v>
      </c>
      <c r="C1103" s="393">
        <v>42503</v>
      </c>
      <c r="E1103" s="1">
        <v>2</v>
      </c>
      <c r="M1103" s="365"/>
      <c r="N1103" s="365"/>
    </row>
    <row r="1104" spans="1:14" x14ac:dyDescent="0.3">
      <c r="A1104" s="1">
        <v>55</v>
      </c>
      <c r="C1104" s="393">
        <v>42503</v>
      </c>
      <c r="E1104" s="1">
        <f>7/5</f>
        <v>1.4</v>
      </c>
      <c r="M1104" s="365"/>
      <c r="N1104" s="365"/>
    </row>
    <row r="1105" spans="1:14" x14ac:dyDescent="0.3">
      <c r="A1105" s="1">
        <v>58</v>
      </c>
      <c r="C1105" s="393">
        <v>42503</v>
      </c>
      <c r="E1105" s="1">
        <f>6/5</f>
        <v>1.2</v>
      </c>
      <c r="M1105" s="365"/>
      <c r="N1105" s="365"/>
    </row>
    <row r="1106" spans="1:14" x14ac:dyDescent="0.3">
      <c r="A1106" s="1">
        <v>61</v>
      </c>
      <c r="C1106" s="393">
        <v>42503</v>
      </c>
      <c r="E1106" s="1">
        <f>8/5</f>
        <v>1.6</v>
      </c>
      <c r="M1106" s="365"/>
      <c r="N1106" s="365"/>
    </row>
    <row r="1107" spans="1:14" x14ac:dyDescent="0.3">
      <c r="A1107" s="1">
        <v>64</v>
      </c>
      <c r="C1107" s="393">
        <v>42503</v>
      </c>
      <c r="E1107" s="1">
        <f>7/5</f>
        <v>1.4</v>
      </c>
      <c r="M1107" s="365"/>
      <c r="N1107" s="365"/>
    </row>
    <row r="1108" spans="1:14" x14ac:dyDescent="0.3">
      <c r="A1108" s="1">
        <v>67</v>
      </c>
      <c r="C1108" s="393">
        <v>42503</v>
      </c>
      <c r="E1108" s="1">
        <v>2</v>
      </c>
      <c r="M1108" s="365"/>
      <c r="N1108" s="365"/>
    </row>
    <row r="1109" spans="1:14" x14ac:dyDescent="0.3">
      <c r="A1109" s="1">
        <v>70</v>
      </c>
      <c r="C1109" s="393">
        <v>42503</v>
      </c>
      <c r="E1109" s="1">
        <f>7/5</f>
        <v>1.4</v>
      </c>
      <c r="M1109" s="365"/>
      <c r="N1109" s="365"/>
    </row>
    <row r="1110" spans="1:14" x14ac:dyDescent="0.3">
      <c r="A1110" s="1">
        <v>73</v>
      </c>
      <c r="C1110" s="393">
        <v>42503</v>
      </c>
      <c r="E1110" s="1">
        <f>6/5</f>
        <v>1.2</v>
      </c>
      <c r="M1110" s="365"/>
      <c r="N1110" s="365"/>
    </row>
    <row r="1111" spans="1:14" x14ac:dyDescent="0.3">
      <c r="A1111" s="1">
        <v>76</v>
      </c>
      <c r="C1111" s="393">
        <v>42503</v>
      </c>
      <c r="E1111" s="1">
        <f>8/5</f>
        <v>1.6</v>
      </c>
      <c r="M1111" s="365"/>
      <c r="N1111" s="365"/>
    </row>
    <row r="1112" spans="1:14" x14ac:dyDescent="0.3">
      <c r="A1112" s="1">
        <v>79</v>
      </c>
      <c r="C1112" s="393">
        <v>42503</v>
      </c>
      <c r="E1112" s="1">
        <f>7/5</f>
        <v>1.4</v>
      </c>
      <c r="M1112" s="365"/>
      <c r="N1112" s="365"/>
    </row>
    <row r="1113" spans="1:14" x14ac:dyDescent="0.3">
      <c r="A1113" s="1">
        <v>37</v>
      </c>
      <c r="C1113" s="393">
        <v>42507</v>
      </c>
      <c r="E1113" s="1">
        <v>2</v>
      </c>
      <c r="M1113" s="365"/>
      <c r="N1113" s="365"/>
    </row>
    <row r="1114" spans="1:14" x14ac:dyDescent="0.3">
      <c r="A1114" s="1">
        <v>40</v>
      </c>
      <c r="C1114" s="393">
        <v>42507</v>
      </c>
      <c r="E1114" s="1">
        <v>2</v>
      </c>
      <c r="M1114" s="365"/>
      <c r="N1114" s="365"/>
    </row>
    <row r="1115" spans="1:14" x14ac:dyDescent="0.3">
      <c r="A1115" s="1">
        <v>43</v>
      </c>
      <c r="C1115" s="393">
        <v>42507</v>
      </c>
      <c r="E1115" s="1">
        <v>2</v>
      </c>
      <c r="M1115" s="365"/>
      <c r="N1115" s="365"/>
    </row>
    <row r="1116" spans="1:14" x14ac:dyDescent="0.3">
      <c r="A1116" s="1">
        <v>46</v>
      </c>
      <c r="C1116" s="393">
        <v>42507</v>
      </c>
      <c r="E1116" s="1">
        <v>2</v>
      </c>
      <c r="M1116" s="365"/>
      <c r="N1116" s="365"/>
    </row>
    <row r="1117" spans="1:14" x14ac:dyDescent="0.3">
      <c r="A1117" s="1">
        <v>49</v>
      </c>
      <c r="C1117" s="393">
        <v>42507</v>
      </c>
      <c r="E1117" s="1">
        <v>2</v>
      </c>
      <c r="M1117" s="365"/>
      <c r="N1117" s="365"/>
    </row>
    <row r="1118" spans="1:14" x14ac:dyDescent="0.3">
      <c r="A1118" s="1">
        <v>52</v>
      </c>
      <c r="C1118" s="393">
        <v>42507</v>
      </c>
      <c r="E1118" s="1">
        <v>2</v>
      </c>
      <c r="M1118" s="365"/>
      <c r="N1118" s="365"/>
    </row>
    <row r="1119" spans="1:14" x14ac:dyDescent="0.3">
      <c r="A1119" s="1">
        <v>55</v>
      </c>
      <c r="C1119" s="393">
        <v>42507</v>
      </c>
      <c r="E1119" s="1">
        <v>2</v>
      </c>
      <c r="M1119" s="365"/>
      <c r="N1119" s="365"/>
    </row>
    <row r="1120" spans="1:14" x14ac:dyDescent="0.3">
      <c r="A1120" s="1">
        <v>58</v>
      </c>
      <c r="C1120" s="393">
        <v>42507</v>
      </c>
      <c r="E1120" s="1">
        <v>2</v>
      </c>
      <c r="M1120" s="365"/>
      <c r="N1120" s="365"/>
    </row>
    <row r="1121" spans="1:14" x14ac:dyDescent="0.3">
      <c r="A1121" s="1">
        <v>61</v>
      </c>
      <c r="C1121" s="393">
        <v>42507</v>
      </c>
      <c r="E1121" s="1">
        <v>2</v>
      </c>
      <c r="M1121" s="365"/>
      <c r="N1121" s="365"/>
    </row>
    <row r="1122" spans="1:14" x14ac:dyDescent="0.3">
      <c r="A1122" s="1">
        <v>64</v>
      </c>
      <c r="C1122" s="393">
        <v>42507</v>
      </c>
      <c r="E1122" s="1">
        <v>2</v>
      </c>
      <c r="M1122" s="365"/>
      <c r="N1122" s="365"/>
    </row>
    <row r="1123" spans="1:14" x14ac:dyDescent="0.3">
      <c r="A1123" s="1">
        <v>67</v>
      </c>
      <c r="C1123" s="393">
        <v>42507</v>
      </c>
      <c r="E1123" s="1">
        <v>2</v>
      </c>
      <c r="M1123" s="365"/>
      <c r="N1123" s="365"/>
    </row>
    <row r="1124" spans="1:14" x14ac:dyDescent="0.3">
      <c r="A1124" s="1">
        <v>70</v>
      </c>
      <c r="C1124" s="393">
        <v>42507</v>
      </c>
      <c r="E1124" s="1">
        <v>2</v>
      </c>
      <c r="M1124" s="365"/>
      <c r="N1124" s="365"/>
    </row>
    <row r="1125" spans="1:14" x14ac:dyDescent="0.3">
      <c r="A1125" s="1">
        <v>73</v>
      </c>
      <c r="C1125" s="393">
        <v>42507</v>
      </c>
      <c r="E1125" s="1">
        <v>2</v>
      </c>
      <c r="M1125" s="365"/>
      <c r="N1125" s="365"/>
    </row>
    <row r="1126" spans="1:14" x14ac:dyDescent="0.3">
      <c r="A1126" s="1">
        <v>76</v>
      </c>
      <c r="C1126" s="393">
        <v>42507</v>
      </c>
      <c r="E1126" s="1">
        <v>2</v>
      </c>
      <c r="M1126" s="365"/>
      <c r="N1126" s="365"/>
    </row>
    <row r="1127" spans="1:14" x14ac:dyDescent="0.3">
      <c r="A1127" s="1">
        <v>79</v>
      </c>
      <c r="C1127" s="393">
        <v>42507</v>
      </c>
      <c r="E1127" s="1">
        <v>2</v>
      </c>
      <c r="M1127" s="365"/>
      <c r="N1127" s="365"/>
    </row>
    <row r="1128" spans="1:14" x14ac:dyDescent="0.3">
      <c r="A1128" s="1">
        <v>37</v>
      </c>
      <c r="C1128" s="393">
        <v>43970</v>
      </c>
      <c r="E1128" s="1">
        <v>2.8</v>
      </c>
      <c r="M1128" s="365"/>
      <c r="N1128" s="365"/>
    </row>
    <row r="1129" spans="1:14" x14ac:dyDescent="0.3">
      <c r="A1129" s="1">
        <v>40</v>
      </c>
      <c r="C1129" s="393">
        <v>43970</v>
      </c>
      <c r="E1129" s="1">
        <v>2.2000000000000002</v>
      </c>
      <c r="M1129" s="365"/>
      <c r="N1129" s="365"/>
    </row>
    <row r="1130" spans="1:14" x14ac:dyDescent="0.3">
      <c r="A1130" s="1">
        <v>43</v>
      </c>
      <c r="C1130" s="393">
        <v>43970</v>
      </c>
      <c r="E1130" s="1">
        <v>2</v>
      </c>
      <c r="M1130" s="365"/>
      <c r="N1130" s="365"/>
    </row>
    <row r="1131" spans="1:14" x14ac:dyDescent="0.3">
      <c r="A1131" s="1">
        <v>46</v>
      </c>
      <c r="C1131" s="393">
        <v>43970</v>
      </c>
      <c r="E1131" s="1">
        <v>2.4</v>
      </c>
      <c r="M1131" s="365"/>
      <c r="N1131" s="365"/>
    </row>
    <row r="1132" spans="1:14" x14ac:dyDescent="0.3">
      <c r="A1132" s="1">
        <v>49</v>
      </c>
      <c r="C1132" s="393">
        <v>43970</v>
      </c>
      <c r="E1132" s="1">
        <v>2.4</v>
      </c>
      <c r="M1132" s="365"/>
      <c r="N1132" s="365"/>
    </row>
    <row r="1133" spans="1:14" x14ac:dyDescent="0.3">
      <c r="A1133" s="1">
        <v>52</v>
      </c>
      <c r="C1133" s="393">
        <v>43970</v>
      </c>
      <c r="E1133" s="1">
        <v>2.8</v>
      </c>
      <c r="M1133" s="365"/>
      <c r="N1133" s="365"/>
    </row>
    <row r="1134" spans="1:14" x14ac:dyDescent="0.3">
      <c r="A1134" s="1">
        <v>55</v>
      </c>
      <c r="C1134" s="393">
        <v>43970</v>
      </c>
      <c r="E1134" s="1">
        <v>2.2000000000000002</v>
      </c>
      <c r="M1134" s="365"/>
      <c r="N1134" s="365"/>
    </row>
    <row r="1135" spans="1:14" x14ac:dyDescent="0.3">
      <c r="A1135" s="1">
        <v>58</v>
      </c>
      <c r="C1135" s="393">
        <v>43970</v>
      </c>
      <c r="E1135" s="1">
        <v>2</v>
      </c>
      <c r="M1135" s="365"/>
      <c r="N1135" s="365"/>
    </row>
    <row r="1136" spans="1:14" x14ac:dyDescent="0.3">
      <c r="A1136" s="1">
        <v>61</v>
      </c>
      <c r="C1136" s="393">
        <v>43970</v>
      </c>
      <c r="E1136" s="1">
        <v>2.4</v>
      </c>
      <c r="M1136" s="365"/>
      <c r="N1136" s="365"/>
    </row>
    <row r="1137" spans="1:16" x14ac:dyDescent="0.3">
      <c r="A1137" s="1">
        <v>64</v>
      </c>
      <c r="C1137" s="393">
        <v>43970</v>
      </c>
      <c r="E1137" s="1">
        <v>2.4</v>
      </c>
      <c r="M1137" s="365"/>
      <c r="N1137" s="365"/>
    </row>
    <row r="1138" spans="1:16" x14ac:dyDescent="0.3">
      <c r="A1138" s="1">
        <v>67</v>
      </c>
      <c r="C1138" s="393">
        <v>43970</v>
      </c>
      <c r="E1138" s="1">
        <v>2.8</v>
      </c>
      <c r="M1138" s="365"/>
      <c r="N1138" s="365"/>
    </row>
    <row r="1139" spans="1:16" x14ac:dyDescent="0.3">
      <c r="A1139" s="1">
        <v>70</v>
      </c>
      <c r="C1139" s="393">
        <v>43970</v>
      </c>
      <c r="E1139" s="1">
        <v>2.2000000000000002</v>
      </c>
      <c r="M1139" s="365"/>
      <c r="N1139" s="365"/>
    </row>
    <row r="1140" spans="1:16" x14ac:dyDescent="0.3">
      <c r="A1140" s="1">
        <v>73</v>
      </c>
      <c r="C1140" s="393">
        <v>43970</v>
      </c>
      <c r="E1140" s="1">
        <v>2</v>
      </c>
      <c r="M1140" s="365"/>
      <c r="N1140" s="365"/>
    </row>
    <row r="1141" spans="1:16" x14ac:dyDescent="0.3">
      <c r="A1141" s="1">
        <v>76</v>
      </c>
      <c r="C1141" s="393">
        <v>43970</v>
      </c>
      <c r="E1141" s="1">
        <v>2.4</v>
      </c>
      <c r="M1141" s="365"/>
      <c r="N1141" s="365"/>
    </row>
    <row r="1142" spans="1:16" x14ac:dyDescent="0.3">
      <c r="A1142" s="1">
        <v>79</v>
      </c>
      <c r="C1142" s="393">
        <v>43970</v>
      </c>
      <c r="E1142" s="1">
        <v>2.4</v>
      </c>
      <c r="M1142" s="365"/>
      <c r="N1142" s="365"/>
    </row>
    <row r="1143" spans="1:16" x14ac:dyDescent="0.3">
      <c r="A1143" s="1">
        <v>37</v>
      </c>
      <c r="C1143" s="393">
        <v>42510</v>
      </c>
      <c r="O1143" s="365">
        <v>0.3666666666666667</v>
      </c>
      <c r="P1143" s="398">
        <v>0.27152139345685716</v>
      </c>
    </row>
    <row r="1144" spans="1:16" x14ac:dyDescent="0.3">
      <c r="A1144" s="1">
        <v>40</v>
      </c>
      <c r="C1144" s="393">
        <v>42510</v>
      </c>
      <c r="M1144" s="365">
        <v>0.23333333333333331</v>
      </c>
      <c r="N1144" s="398">
        <v>0.18755841734596004</v>
      </c>
    </row>
    <row r="1145" spans="1:16" x14ac:dyDescent="0.3">
      <c r="A1145" s="1">
        <v>43</v>
      </c>
      <c r="C1145" s="393">
        <v>42510</v>
      </c>
      <c r="M1145" s="365">
        <v>0.23333333333333331</v>
      </c>
      <c r="N1145" s="398">
        <v>0.18020317267128383</v>
      </c>
    </row>
    <row r="1146" spans="1:16" x14ac:dyDescent="0.3">
      <c r="A1146" s="1">
        <v>46</v>
      </c>
      <c r="C1146" s="393">
        <v>42510</v>
      </c>
      <c r="M1146" s="365">
        <v>0.3</v>
      </c>
      <c r="N1146" s="398">
        <v>0.20466478890167059</v>
      </c>
    </row>
    <row r="1147" spans="1:16" x14ac:dyDescent="0.3">
      <c r="A1147" s="1">
        <v>49</v>
      </c>
      <c r="C1147" s="393">
        <v>42510</v>
      </c>
      <c r="M1147" s="365">
        <v>0.3</v>
      </c>
      <c r="N1147" s="398">
        <v>0.19696879154459804</v>
      </c>
    </row>
    <row r="1148" spans="1:16" x14ac:dyDescent="0.3">
      <c r="A1148" s="1">
        <v>52</v>
      </c>
      <c r="C1148" s="393">
        <v>42510</v>
      </c>
      <c r="M1148" s="365">
        <v>0.43333333333333335</v>
      </c>
      <c r="N1148" s="398">
        <v>0.29492371689607322</v>
      </c>
    </row>
    <row r="1149" spans="1:16" x14ac:dyDescent="0.3">
      <c r="A1149" s="1">
        <v>55</v>
      </c>
      <c r="C1149" s="393">
        <v>42510</v>
      </c>
      <c r="M1149" s="365">
        <v>0.33333333333333331</v>
      </c>
      <c r="N1149" s="398">
        <v>0.24338070015669575</v>
      </c>
    </row>
    <row r="1150" spans="1:16" x14ac:dyDescent="0.3">
      <c r="A1150" s="1">
        <v>58</v>
      </c>
      <c r="C1150" s="393">
        <v>42510</v>
      </c>
      <c r="M1150" s="365">
        <v>0.3</v>
      </c>
      <c r="N1150" s="398">
        <v>0.21478670926513774</v>
      </c>
    </row>
    <row r="1151" spans="1:16" x14ac:dyDescent="0.3">
      <c r="A1151" s="1">
        <v>61</v>
      </c>
      <c r="C1151" s="393">
        <v>42510</v>
      </c>
      <c r="M1151" s="365">
        <v>0.3</v>
      </c>
      <c r="N1151" s="398">
        <v>0.20978101133672547</v>
      </c>
    </row>
    <row r="1152" spans="1:16" x14ac:dyDescent="0.3">
      <c r="A1152" s="1">
        <v>64</v>
      </c>
      <c r="C1152" s="393">
        <v>42510</v>
      </c>
      <c r="M1152" s="365">
        <v>0.3</v>
      </c>
      <c r="N1152" s="398">
        <v>0.2044080265104801</v>
      </c>
    </row>
    <row r="1153" spans="1:14" x14ac:dyDescent="0.3">
      <c r="A1153" s="1">
        <v>67</v>
      </c>
      <c r="C1153" s="393">
        <v>42510</v>
      </c>
      <c r="M1153" s="365">
        <v>0.40000000000000008</v>
      </c>
      <c r="N1153" s="398">
        <v>0.29314144931983926</v>
      </c>
    </row>
    <row r="1154" spans="1:14" x14ac:dyDescent="0.3">
      <c r="A1154" s="1">
        <v>70</v>
      </c>
      <c r="C1154" s="393">
        <v>42510</v>
      </c>
      <c r="M1154" s="365">
        <v>0.43333333333333335</v>
      </c>
      <c r="N1154" s="398">
        <v>0.29701173712638973</v>
      </c>
    </row>
    <row r="1155" spans="1:14" x14ac:dyDescent="0.3">
      <c r="A1155" s="1">
        <v>73</v>
      </c>
      <c r="C1155" s="393">
        <v>42510</v>
      </c>
      <c r="M1155" s="365">
        <v>0.43333333333333335</v>
      </c>
      <c r="N1155" s="398">
        <v>0.2948236658938993</v>
      </c>
    </row>
    <row r="1156" spans="1:14" x14ac:dyDescent="0.3">
      <c r="A1156" s="1">
        <v>76</v>
      </c>
      <c r="C1156" s="393">
        <v>42510</v>
      </c>
      <c r="M1156" s="365">
        <v>0.43333333333333335</v>
      </c>
      <c r="N1156" s="398">
        <v>0.31660171010054183</v>
      </c>
    </row>
    <row r="1157" spans="1:14" x14ac:dyDescent="0.3">
      <c r="A1157" s="1">
        <v>79</v>
      </c>
      <c r="C1157" s="393">
        <v>42510</v>
      </c>
      <c r="M1157" s="365">
        <v>0.5</v>
      </c>
      <c r="N1157" s="398">
        <v>0.33138436750322336</v>
      </c>
    </row>
    <row r="1158" spans="1:14" x14ac:dyDescent="0.3">
      <c r="A1158" s="1">
        <v>37</v>
      </c>
      <c r="C1158" s="393">
        <v>42513</v>
      </c>
      <c r="E1158" s="1">
        <v>3.1</v>
      </c>
      <c r="M1158" s="365">
        <v>0.3666666666666667</v>
      </c>
      <c r="N1158" s="398">
        <v>0.19278314239041391</v>
      </c>
    </row>
    <row r="1159" spans="1:14" x14ac:dyDescent="0.3">
      <c r="A1159" s="1">
        <v>40</v>
      </c>
      <c r="C1159" s="393">
        <v>42513</v>
      </c>
      <c r="E1159" s="1">
        <v>3</v>
      </c>
      <c r="M1159" s="365">
        <v>0.26666666666666666</v>
      </c>
      <c r="N1159" s="398">
        <v>0.17145480018958403</v>
      </c>
    </row>
    <row r="1160" spans="1:14" x14ac:dyDescent="0.3">
      <c r="A1160" s="1">
        <v>43</v>
      </c>
      <c r="C1160" s="393">
        <v>42513</v>
      </c>
      <c r="E1160" s="1">
        <v>2.1</v>
      </c>
      <c r="M1160" s="365">
        <v>0.33333333333333331</v>
      </c>
      <c r="N1160" s="398">
        <v>0.18665684496668047</v>
      </c>
    </row>
    <row r="1161" spans="1:14" x14ac:dyDescent="0.3">
      <c r="A1161" s="1">
        <v>46</v>
      </c>
      <c r="C1161" s="393">
        <v>42513</v>
      </c>
      <c r="E1161" s="1">
        <v>2.5</v>
      </c>
      <c r="M1161" s="365">
        <v>0.33333333333333331</v>
      </c>
      <c r="N1161" s="398">
        <v>0.20538293403582208</v>
      </c>
    </row>
    <row r="1162" spans="1:14" x14ac:dyDescent="0.3">
      <c r="A1162" s="1">
        <v>49</v>
      </c>
      <c r="C1162" s="393">
        <v>42513</v>
      </c>
      <c r="E1162" s="1">
        <v>2.9</v>
      </c>
      <c r="M1162" s="365">
        <v>0.33333333333333331</v>
      </c>
      <c r="N1162" s="398">
        <v>0.18057543030006504</v>
      </c>
    </row>
    <row r="1163" spans="1:14" x14ac:dyDescent="0.3">
      <c r="A1163" s="1">
        <v>52</v>
      </c>
      <c r="C1163" s="393">
        <v>42513</v>
      </c>
      <c r="E1163" s="1">
        <v>3.1</v>
      </c>
      <c r="M1163" s="365">
        <v>0.39999999999999997</v>
      </c>
      <c r="N1163" s="398">
        <v>0.22595457203153901</v>
      </c>
    </row>
    <row r="1164" spans="1:14" x14ac:dyDescent="0.3">
      <c r="A1164" s="1">
        <v>55</v>
      </c>
      <c r="C1164" s="393">
        <v>42513</v>
      </c>
      <c r="E1164" s="1">
        <v>3</v>
      </c>
      <c r="M1164" s="365">
        <v>0.3</v>
      </c>
      <c r="N1164" s="398">
        <v>0.17473083590439012</v>
      </c>
    </row>
    <row r="1165" spans="1:14" x14ac:dyDescent="0.3">
      <c r="A1165" s="1">
        <v>58</v>
      </c>
      <c r="C1165" s="393">
        <v>42513</v>
      </c>
      <c r="E1165" s="1">
        <v>2.1</v>
      </c>
      <c r="M1165" s="365">
        <v>0.26666666666666666</v>
      </c>
      <c r="N1165" s="398">
        <v>0.15665406201479845</v>
      </c>
    </row>
    <row r="1166" spans="1:14" x14ac:dyDescent="0.3">
      <c r="A1166" s="1">
        <v>61</v>
      </c>
      <c r="C1166" s="393">
        <v>42513</v>
      </c>
      <c r="E1166" s="1">
        <v>2.5</v>
      </c>
      <c r="M1166" s="365">
        <v>0.33333333333333331</v>
      </c>
      <c r="N1166" s="398">
        <v>0.17644228812362828</v>
      </c>
    </row>
    <row r="1167" spans="1:14" x14ac:dyDescent="0.3">
      <c r="A1167" s="1">
        <v>64</v>
      </c>
      <c r="C1167" s="393">
        <v>42513</v>
      </c>
      <c r="E1167" s="1">
        <v>2.9</v>
      </c>
      <c r="M1167" s="365">
        <v>0.33333333333333331</v>
      </c>
      <c r="N1167" s="398">
        <v>0.19918827139070164</v>
      </c>
    </row>
    <row r="1168" spans="1:14" x14ac:dyDescent="0.3">
      <c r="A1168" s="1">
        <v>67</v>
      </c>
      <c r="C1168" s="393">
        <v>42513</v>
      </c>
      <c r="E1168" s="1">
        <v>3.1</v>
      </c>
      <c r="M1168" s="365">
        <v>0.40000000000000008</v>
      </c>
      <c r="N1168" s="398">
        <v>0.22377994121005565</v>
      </c>
    </row>
    <row r="1169" spans="1:14" x14ac:dyDescent="0.3">
      <c r="A1169" s="1">
        <v>70</v>
      </c>
      <c r="C1169" s="393">
        <v>42513</v>
      </c>
      <c r="E1169" s="1">
        <v>3</v>
      </c>
      <c r="M1169" s="365">
        <v>0.5</v>
      </c>
      <c r="N1169" s="398">
        <v>0.27884898681173192</v>
      </c>
    </row>
    <row r="1170" spans="1:14" x14ac:dyDescent="0.3">
      <c r="A1170" s="1">
        <v>73</v>
      </c>
      <c r="C1170" s="393">
        <v>42513</v>
      </c>
      <c r="E1170" s="1">
        <v>2.1</v>
      </c>
      <c r="M1170" s="365">
        <v>0.46666666666666662</v>
      </c>
      <c r="N1170" s="398">
        <v>0.2523511353390735</v>
      </c>
    </row>
    <row r="1171" spans="1:14" x14ac:dyDescent="0.3">
      <c r="A1171" s="1">
        <v>76</v>
      </c>
      <c r="C1171" s="393">
        <v>42513</v>
      </c>
      <c r="E1171" s="1">
        <v>2.5</v>
      </c>
      <c r="M1171" s="365">
        <v>0.6</v>
      </c>
      <c r="N1171" s="398">
        <v>0.32275238734653705</v>
      </c>
    </row>
    <row r="1172" spans="1:14" x14ac:dyDescent="0.3">
      <c r="A1172" s="1">
        <v>79</v>
      </c>
      <c r="C1172" s="393">
        <v>42513</v>
      </c>
      <c r="E1172" s="1">
        <v>2.9</v>
      </c>
      <c r="M1172" s="365">
        <v>0.5</v>
      </c>
      <c r="N1172" s="398">
        <v>0.27796752407630926</v>
      </c>
    </row>
    <row r="1173" spans="1:14" x14ac:dyDescent="0.3">
      <c r="A1173" s="1">
        <v>37</v>
      </c>
      <c r="C1173" s="393">
        <v>42517</v>
      </c>
      <c r="E1173" s="1">
        <v>4.0999999999999996</v>
      </c>
      <c r="M1173" s="365">
        <v>0.6</v>
      </c>
      <c r="N1173" s="398">
        <v>0.30809420825934458</v>
      </c>
    </row>
    <row r="1174" spans="1:14" x14ac:dyDescent="0.3">
      <c r="A1174" s="1">
        <v>40</v>
      </c>
      <c r="C1174" s="393">
        <v>42517</v>
      </c>
      <c r="E1174" s="1">
        <v>3.5</v>
      </c>
      <c r="M1174" s="365">
        <v>0.6</v>
      </c>
      <c r="N1174" s="398">
        <v>0.31462964749183819</v>
      </c>
    </row>
    <row r="1175" spans="1:14" x14ac:dyDescent="0.3">
      <c r="A1175" s="1">
        <v>43</v>
      </c>
      <c r="C1175" s="393">
        <v>42517</v>
      </c>
      <c r="E1175" s="1">
        <v>3</v>
      </c>
      <c r="M1175" s="365">
        <v>0.6</v>
      </c>
      <c r="N1175" s="398">
        <v>0.32157743208757955</v>
      </c>
    </row>
    <row r="1176" spans="1:14" x14ac:dyDescent="0.3">
      <c r="A1176" s="1">
        <v>46</v>
      </c>
      <c r="C1176" s="393">
        <v>42517</v>
      </c>
      <c r="E1176" s="1">
        <v>3.2</v>
      </c>
      <c r="M1176" s="365">
        <v>0.6</v>
      </c>
      <c r="N1176" s="398">
        <v>0.30953556686978606</v>
      </c>
    </row>
    <row r="1177" spans="1:14" x14ac:dyDescent="0.3">
      <c r="A1177" s="1">
        <v>49</v>
      </c>
      <c r="C1177" s="393">
        <v>42517</v>
      </c>
      <c r="E1177" s="1">
        <v>3.6</v>
      </c>
      <c r="M1177" s="365">
        <v>0.5</v>
      </c>
      <c r="N1177" s="398">
        <v>0.28280320261973485</v>
      </c>
    </row>
    <row r="1178" spans="1:14" x14ac:dyDescent="0.3">
      <c r="A1178" s="1">
        <v>52</v>
      </c>
      <c r="C1178" s="393">
        <v>42517</v>
      </c>
      <c r="E1178" s="1">
        <v>4.0999999999999996</v>
      </c>
      <c r="M1178" s="365">
        <v>0.66666666666666663</v>
      </c>
      <c r="N1178" s="398">
        <v>0.34208713653192419</v>
      </c>
    </row>
    <row r="1179" spans="1:14" x14ac:dyDescent="0.3">
      <c r="A1179" s="1">
        <v>55</v>
      </c>
      <c r="C1179" s="393">
        <v>42517</v>
      </c>
      <c r="E1179" s="1">
        <v>3.5</v>
      </c>
      <c r="M1179" s="365">
        <v>0.3666666666666667</v>
      </c>
      <c r="N1179" s="398">
        <v>0.21582669263147058</v>
      </c>
    </row>
    <row r="1180" spans="1:14" x14ac:dyDescent="0.3">
      <c r="A1180" s="1">
        <v>58</v>
      </c>
      <c r="C1180" s="393">
        <v>42517</v>
      </c>
      <c r="E1180" s="1">
        <v>3</v>
      </c>
      <c r="M1180" s="365">
        <v>0.6</v>
      </c>
      <c r="N1180" s="398">
        <v>0.30763292982382456</v>
      </c>
    </row>
    <row r="1181" spans="1:14" x14ac:dyDescent="0.3">
      <c r="A1181" s="1">
        <v>61</v>
      </c>
      <c r="C1181" s="393">
        <v>42517</v>
      </c>
      <c r="E1181" s="1">
        <v>3.2</v>
      </c>
      <c r="M1181" s="365">
        <v>0.53333333333333333</v>
      </c>
      <c r="N1181" s="398">
        <v>0.28931544241651569</v>
      </c>
    </row>
    <row r="1182" spans="1:14" x14ac:dyDescent="0.3">
      <c r="A1182" s="1">
        <v>64</v>
      </c>
      <c r="C1182" s="393">
        <v>42517</v>
      </c>
      <c r="E1182" s="1">
        <v>3.6</v>
      </c>
      <c r="M1182" s="365">
        <v>0.53333333333333333</v>
      </c>
      <c r="N1182" s="398">
        <v>0.29408117124506944</v>
      </c>
    </row>
    <row r="1183" spans="1:14" x14ac:dyDescent="0.3">
      <c r="A1183" s="1">
        <v>67</v>
      </c>
      <c r="C1183" s="393">
        <v>42517</v>
      </c>
      <c r="E1183" s="1">
        <v>4.0999999999999996</v>
      </c>
      <c r="M1183" s="365">
        <v>0.66666666666666663</v>
      </c>
      <c r="N1183" s="398">
        <v>0.34432412701306409</v>
      </c>
    </row>
    <row r="1184" spans="1:14" x14ac:dyDescent="0.3">
      <c r="A1184" s="1">
        <v>70</v>
      </c>
      <c r="C1184" s="393">
        <v>42517</v>
      </c>
      <c r="E1184" s="1">
        <v>3.5</v>
      </c>
      <c r="M1184" s="365">
        <v>0.76666666666666661</v>
      </c>
      <c r="N1184" s="398">
        <v>0.39108075525603936</v>
      </c>
    </row>
    <row r="1185" spans="1:14" x14ac:dyDescent="0.3">
      <c r="A1185" s="1">
        <v>73</v>
      </c>
      <c r="C1185" s="393">
        <v>42517</v>
      </c>
      <c r="E1185" s="1">
        <v>3</v>
      </c>
      <c r="M1185" s="365">
        <v>0.6333333333333333</v>
      </c>
      <c r="N1185" s="398">
        <v>0.34047274353102197</v>
      </c>
    </row>
    <row r="1186" spans="1:14" x14ac:dyDescent="0.3">
      <c r="A1186" s="1">
        <v>76</v>
      </c>
      <c r="C1186" s="393">
        <v>42517</v>
      </c>
      <c r="E1186" s="1">
        <v>3.2</v>
      </c>
      <c r="M1186" s="365">
        <v>0.9</v>
      </c>
      <c r="N1186" s="398">
        <v>0.43370830420615086</v>
      </c>
    </row>
    <row r="1187" spans="1:14" x14ac:dyDescent="0.3">
      <c r="A1187" s="1">
        <v>79</v>
      </c>
      <c r="C1187" s="393">
        <v>42517</v>
      </c>
      <c r="E1187" s="1">
        <v>3.6</v>
      </c>
      <c r="M1187" s="365">
        <v>0.9</v>
      </c>
      <c r="N1187" s="398">
        <v>0.42675201320664469</v>
      </c>
    </row>
    <row r="1188" spans="1:14" x14ac:dyDescent="0.3">
      <c r="A1188" s="1">
        <v>37</v>
      </c>
      <c r="C1188" s="393">
        <v>42520</v>
      </c>
      <c r="E1188" s="1">
        <v>4.9000000000000004</v>
      </c>
      <c r="M1188" s="365">
        <v>0.73333333333333339</v>
      </c>
      <c r="N1188" s="398">
        <v>0.35530837486988065</v>
      </c>
    </row>
    <row r="1189" spans="1:14" x14ac:dyDescent="0.3">
      <c r="A1189" s="1">
        <v>40</v>
      </c>
      <c r="C1189" s="393">
        <v>42520</v>
      </c>
      <c r="E1189" s="1">
        <v>4</v>
      </c>
      <c r="M1189" s="365">
        <v>0.46666666666666673</v>
      </c>
      <c r="N1189" s="398">
        <v>0.24754392084791954</v>
      </c>
    </row>
    <row r="1190" spans="1:14" x14ac:dyDescent="0.3">
      <c r="A1190" s="1">
        <v>43</v>
      </c>
      <c r="C1190" s="393">
        <v>42520</v>
      </c>
      <c r="E1190" s="1">
        <v>4</v>
      </c>
      <c r="M1190" s="365">
        <v>0.3666666666666667</v>
      </c>
      <c r="N1190" s="398">
        <v>0.20191740361772448</v>
      </c>
    </row>
    <row r="1191" spans="1:14" x14ac:dyDescent="0.3">
      <c r="A1191" s="1">
        <v>46</v>
      </c>
      <c r="C1191" s="393">
        <v>42520</v>
      </c>
      <c r="E1191" s="1">
        <v>4</v>
      </c>
      <c r="M1191" s="365">
        <v>0.39999999999999997</v>
      </c>
      <c r="N1191" s="398">
        <v>0.21759643443985596</v>
      </c>
    </row>
    <row r="1192" spans="1:14" x14ac:dyDescent="0.3">
      <c r="A1192" s="1">
        <v>49</v>
      </c>
      <c r="C1192" s="393">
        <v>42520</v>
      </c>
      <c r="E1192" s="1">
        <v>4.5999999999999996</v>
      </c>
      <c r="M1192" s="365">
        <v>0.33333333333333331</v>
      </c>
      <c r="N1192" s="398">
        <v>0.16880222164306966</v>
      </c>
    </row>
    <row r="1193" spans="1:14" x14ac:dyDescent="0.3">
      <c r="A1193" s="1">
        <v>52</v>
      </c>
      <c r="C1193" s="393">
        <v>42520</v>
      </c>
      <c r="E1193" s="1">
        <v>4.9000000000000004</v>
      </c>
      <c r="M1193" s="365">
        <v>0.6</v>
      </c>
      <c r="N1193" s="398">
        <v>0.30010566188446197</v>
      </c>
    </row>
    <row r="1194" spans="1:14" x14ac:dyDescent="0.3">
      <c r="A1194" s="1">
        <v>55</v>
      </c>
      <c r="C1194" s="393">
        <v>42520</v>
      </c>
      <c r="E1194" s="1">
        <v>4</v>
      </c>
      <c r="M1194" s="365">
        <v>0.46666666666666662</v>
      </c>
      <c r="N1194" s="398">
        <v>0.28630202716507691</v>
      </c>
    </row>
    <row r="1195" spans="1:14" x14ac:dyDescent="0.3">
      <c r="A1195" s="1">
        <v>58</v>
      </c>
      <c r="C1195" s="393">
        <v>42520</v>
      </c>
      <c r="E1195" s="1">
        <v>4</v>
      </c>
      <c r="M1195" s="365">
        <v>0.39999999999999997</v>
      </c>
      <c r="N1195" s="398">
        <v>0.21660491075929444</v>
      </c>
    </row>
    <row r="1196" spans="1:14" x14ac:dyDescent="0.3">
      <c r="A1196" s="1">
        <v>61</v>
      </c>
      <c r="C1196" s="393">
        <v>42520</v>
      </c>
      <c r="E1196" s="1">
        <v>4</v>
      </c>
      <c r="M1196" s="365">
        <v>0.66666666666666663</v>
      </c>
      <c r="N1196" s="398">
        <v>0.31599937709846732</v>
      </c>
    </row>
    <row r="1197" spans="1:14" x14ac:dyDescent="0.3">
      <c r="A1197" s="1">
        <v>64</v>
      </c>
      <c r="C1197" s="393">
        <v>42520</v>
      </c>
      <c r="E1197" s="1">
        <v>4.5999999999999996</v>
      </c>
      <c r="M1197" s="365">
        <v>0.56666666666666665</v>
      </c>
      <c r="N1197" s="398">
        <v>0.27301611657146274</v>
      </c>
    </row>
    <row r="1198" spans="1:14" x14ac:dyDescent="0.3">
      <c r="A1198" s="1">
        <v>67</v>
      </c>
      <c r="C1198" s="393">
        <v>42520</v>
      </c>
      <c r="E1198" s="1">
        <v>4.9000000000000004</v>
      </c>
      <c r="M1198" s="365">
        <v>0.6333333333333333</v>
      </c>
      <c r="N1198" s="398">
        <v>0.2953893836932297</v>
      </c>
    </row>
    <row r="1199" spans="1:14" x14ac:dyDescent="0.3">
      <c r="A1199" s="1">
        <v>70</v>
      </c>
      <c r="C1199" s="393">
        <v>42520</v>
      </c>
      <c r="E1199" s="1">
        <v>4</v>
      </c>
      <c r="M1199" s="365">
        <v>0.76666666666666661</v>
      </c>
      <c r="N1199" s="398">
        <v>0.35730635819998319</v>
      </c>
    </row>
    <row r="1200" spans="1:14" x14ac:dyDescent="0.3">
      <c r="A1200" s="1">
        <v>73</v>
      </c>
      <c r="C1200" s="393">
        <v>42520</v>
      </c>
      <c r="E1200" s="1">
        <v>4</v>
      </c>
      <c r="M1200" s="365">
        <v>0.9</v>
      </c>
      <c r="N1200" s="398">
        <v>0.38531228999232453</v>
      </c>
    </row>
    <row r="1201" spans="1:14" x14ac:dyDescent="0.3">
      <c r="A1201" s="1">
        <v>76</v>
      </c>
      <c r="C1201" s="393">
        <v>42520</v>
      </c>
      <c r="E1201" s="1">
        <v>4</v>
      </c>
      <c r="M1201" s="365">
        <v>0.73333333333333339</v>
      </c>
      <c r="N1201" s="398">
        <v>0.35474406585993529</v>
      </c>
    </row>
    <row r="1202" spans="1:14" x14ac:dyDescent="0.3">
      <c r="A1202" s="1">
        <v>79</v>
      </c>
      <c r="C1202" s="393">
        <v>42520</v>
      </c>
      <c r="E1202" s="1">
        <v>4.5999999999999996</v>
      </c>
      <c r="M1202" s="365">
        <v>0.76666666666666661</v>
      </c>
      <c r="N1202" s="398">
        <v>0.35781383203121536</v>
      </c>
    </row>
    <row r="1203" spans="1:14" x14ac:dyDescent="0.3">
      <c r="A1203" s="1">
        <v>37</v>
      </c>
      <c r="C1203" s="393">
        <v>42524</v>
      </c>
      <c r="E1203" s="1">
        <v>5.4</v>
      </c>
      <c r="M1203" s="365">
        <v>1.3666666666666665</v>
      </c>
      <c r="N1203" s="398">
        <v>0.51315857282300925</v>
      </c>
    </row>
    <row r="1204" spans="1:14" x14ac:dyDescent="0.3">
      <c r="A1204" s="1">
        <v>40</v>
      </c>
      <c r="C1204" s="393">
        <v>42524</v>
      </c>
      <c r="E1204" s="1">
        <v>5</v>
      </c>
      <c r="M1204" s="365">
        <v>1.3666666666666665</v>
      </c>
      <c r="N1204" s="398">
        <v>0.49760724667909378</v>
      </c>
    </row>
    <row r="1205" spans="1:14" x14ac:dyDescent="0.3">
      <c r="A1205" s="1">
        <v>43</v>
      </c>
      <c r="C1205" s="393">
        <v>42524</v>
      </c>
      <c r="E1205" s="1">
        <v>5</v>
      </c>
      <c r="M1205" s="365">
        <v>1.3333333333333333</v>
      </c>
      <c r="N1205" s="398">
        <v>0.49778661892466342</v>
      </c>
    </row>
    <row r="1206" spans="1:14" x14ac:dyDescent="0.3">
      <c r="A1206" s="1">
        <v>46</v>
      </c>
      <c r="C1206" s="393">
        <v>42524</v>
      </c>
      <c r="E1206" s="1">
        <v>4.9000000000000004</v>
      </c>
      <c r="M1206" s="365">
        <v>1.3666666666666665</v>
      </c>
      <c r="N1206" s="398">
        <v>0.52063377196700722</v>
      </c>
    </row>
    <row r="1207" spans="1:14" x14ac:dyDescent="0.3">
      <c r="A1207" s="1">
        <v>49</v>
      </c>
      <c r="C1207" s="393">
        <v>42524</v>
      </c>
      <c r="E1207" s="1">
        <v>5.2</v>
      </c>
      <c r="M1207" s="365">
        <v>1</v>
      </c>
      <c r="N1207" s="398">
        <v>0.41077700418955648</v>
      </c>
    </row>
    <row r="1208" spans="1:14" x14ac:dyDescent="0.3">
      <c r="A1208" s="1">
        <v>52</v>
      </c>
      <c r="C1208" s="393">
        <v>42524</v>
      </c>
      <c r="E1208" s="1">
        <v>5.4</v>
      </c>
      <c r="M1208" s="365">
        <v>1.4333333333333333</v>
      </c>
      <c r="N1208" s="398">
        <v>0.52943965755950007</v>
      </c>
    </row>
    <row r="1209" spans="1:14" x14ac:dyDescent="0.3">
      <c r="A1209" s="1">
        <v>55</v>
      </c>
      <c r="C1209" s="393">
        <v>42524</v>
      </c>
      <c r="E1209" s="1">
        <v>5</v>
      </c>
      <c r="M1209" s="365">
        <v>0.66666666666666663</v>
      </c>
      <c r="N1209" s="398">
        <v>0.29433693952998735</v>
      </c>
    </row>
    <row r="1210" spans="1:14" x14ac:dyDescent="0.3">
      <c r="A1210" s="1">
        <v>58</v>
      </c>
      <c r="C1210" s="393">
        <v>42524</v>
      </c>
      <c r="E1210" s="1">
        <v>5</v>
      </c>
      <c r="M1210" s="365">
        <v>1.1333333333333335</v>
      </c>
      <c r="N1210" s="398">
        <v>0.4457854565580594</v>
      </c>
    </row>
    <row r="1211" spans="1:14" x14ac:dyDescent="0.3">
      <c r="A1211" s="1">
        <v>61</v>
      </c>
      <c r="C1211" s="393">
        <v>42524</v>
      </c>
      <c r="E1211" s="1">
        <v>4.9000000000000004</v>
      </c>
      <c r="M1211" s="365">
        <v>1.2666666666666666</v>
      </c>
      <c r="N1211" s="398">
        <v>0.46874257378982698</v>
      </c>
    </row>
    <row r="1212" spans="1:14" x14ac:dyDescent="0.3">
      <c r="A1212" s="1">
        <v>64</v>
      </c>
      <c r="C1212" s="393">
        <v>42524</v>
      </c>
      <c r="E1212" s="1">
        <v>5.2</v>
      </c>
      <c r="M1212" s="365">
        <v>1.2666666666666666</v>
      </c>
      <c r="N1212" s="398">
        <v>0.48002662358139764</v>
      </c>
    </row>
    <row r="1213" spans="1:14" x14ac:dyDescent="0.3">
      <c r="A1213" s="1">
        <v>67</v>
      </c>
      <c r="C1213" s="393">
        <v>42524</v>
      </c>
      <c r="E1213" s="1">
        <v>5.4</v>
      </c>
      <c r="M1213" s="365">
        <v>1.5666666666666667</v>
      </c>
      <c r="N1213" s="398">
        <v>0.55766507214018379</v>
      </c>
    </row>
    <row r="1214" spans="1:14" x14ac:dyDescent="0.3">
      <c r="A1214" s="1">
        <v>70</v>
      </c>
      <c r="C1214" s="393">
        <v>42524</v>
      </c>
      <c r="E1214" s="1">
        <v>5</v>
      </c>
      <c r="M1214" s="365">
        <v>1.1666666666666667</v>
      </c>
      <c r="N1214" s="398">
        <v>0.4426368775424156</v>
      </c>
    </row>
    <row r="1215" spans="1:14" x14ac:dyDescent="0.3">
      <c r="A1215" s="1">
        <v>73</v>
      </c>
      <c r="C1215" s="393">
        <v>42524</v>
      </c>
      <c r="E1215" s="1">
        <v>5</v>
      </c>
      <c r="M1215" s="365">
        <v>1.6333333333333335</v>
      </c>
      <c r="N1215" s="398">
        <v>0.57496641846629359</v>
      </c>
    </row>
    <row r="1216" spans="1:14" x14ac:dyDescent="0.3">
      <c r="A1216" s="1">
        <v>76</v>
      </c>
      <c r="C1216" s="393">
        <v>42524</v>
      </c>
      <c r="E1216" s="1">
        <v>4.9000000000000004</v>
      </c>
      <c r="M1216" s="365">
        <v>1.6666666666666667</v>
      </c>
      <c r="N1216" s="398">
        <v>0.57263128699677635</v>
      </c>
    </row>
    <row r="1217" spans="1:14" x14ac:dyDescent="0.3">
      <c r="A1217" s="1">
        <v>79</v>
      </c>
      <c r="C1217" s="393">
        <v>42524</v>
      </c>
      <c r="E1217" s="1">
        <v>5.2</v>
      </c>
      <c r="M1217" s="365">
        <v>1.8</v>
      </c>
      <c r="N1217" s="398">
        <v>0.58991310817861253</v>
      </c>
    </row>
    <row r="1218" spans="1:14" x14ac:dyDescent="0.3">
      <c r="A1218" s="1">
        <v>37</v>
      </c>
      <c r="C1218" s="393">
        <v>42528</v>
      </c>
      <c r="E1218" s="1">
        <v>6.2</v>
      </c>
      <c r="M1218" s="365">
        <v>1.7333333333333334</v>
      </c>
      <c r="N1218" s="398">
        <v>0.60318240529283729</v>
      </c>
    </row>
    <row r="1219" spans="1:14" x14ac:dyDescent="0.3">
      <c r="A1219" s="1">
        <v>40</v>
      </c>
      <c r="C1219" s="393">
        <v>42528</v>
      </c>
      <c r="E1219" s="1">
        <v>6</v>
      </c>
      <c r="M1219" s="365">
        <v>1.0666666666666667</v>
      </c>
      <c r="N1219" s="398">
        <v>0.43425804037559068</v>
      </c>
    </row>
    <row r="1220" spans="1:14" x14ac:dyDescent="0.3">
      <c r="A1220" s="1">
        <v>43</v>
      </c>
      <c r="C1220" s="393">
        <v>42528</v>
      </c>
      <c r="E1220" s="1">
        <v>6</v>
      </c>
      <c r="M1220" s="365">
        <v>1.5</v>
      </c>
      <c r="N1220" s="398">
        <v>0.54446839997996921</v>
      </c>
    </row>
    <row r="1221" spans="1:14" x14ac:dyDescent="0.3">
      <c r="A1221" s="1">
        <v>46</v>
      </c>
      <c r="C1221" s="393">
        <v>42528</v>
      </c>
      <c r="E1221" s="1">
        <v>5.9</v>
      </c>
      <c r="M1221" s="365">
        <v>1.4666666666666666</v>
      </c>
      <c r="N1221" s="398">
        <v>0.54434131856499357</v>
      </c>
    </row>
    <row r="1222" spans="1:14" x14ac:dyDescent="0.3">
      <c r="A1222" s="1">
        <v>49</v>
      </c>
      <c r="C1222" s="393">
        <v>42528</v>
      </c>
      <c r="E1222" s="1">
        <v>6.5</v>
      </c>
      <c r="M1222" s="365">
        <v>1.3</v>
      </c>
      <c r="N1222" s="398">
        <v>0.48379669663537861</v>
      </c>
    </row>
    <row r="1223" spans="1:14" x14ac:dyDescent="0.3">
      <c r="A1223" s="1">
        <v>52</v>
      </c>
      <c r="C1223" s="393">
        <v>42528</v>
      </c>
      <c r="E1223" s="1">
        <v>6.2</v>
      </c>
      <c r="M1223" s="365">
        <v>1.8</v>
      </c>
      <c r="N1223" s="398">
        <v>0.6098569677045399</v>
      </c>
    </row>
    <row r="1224" spans="1:14" x14ac:dyDescent="0.3">
      <c r="A1224" s="1">
        <v>55</v>
      </c>
      <c r="C1224" s="393">
        <v>42528</v>
      </c>
      <c r="E1224" s="1">
        <v>6</v>
      </c>
      <c r="M1224" s="365">
        <v>1.3</v>
      </c>
      <c r="N1224" s="398">
        <v>0.49879748949928376</v>
      </c>
    </row>
    <row r="1225" spans="1:14" x14ac:dyDescent="0.3">
      <c r="A1225" s="1">
        <v>58</v>
      </c>
      <c r="C1225" s="393">
        <v>42528</v>
      </c>
      <c r="E1225" s="1">
        <v>6</v>
      </c>
      <c r="M1225" s="365">
        <v>1.3</v>
      </c>
      <c r="N1225" s="398">
        <v>0.50031122327883437</v>
      </c>
    </row>
    <row r="1226" spans="1:14" x14ac:dyDescent="0.3">
      <c r="A1226" s="1">
        <v>61</v>
      </c>
      <c r="C1226" s="393">
        <v>42528</v>
      </c>
      <c r="E1226" s="1">
        <v>5.9</v>
      </c>
      <c r="M1226" s="365">
        <v>1.6333333333333335</v>
      </c>
      <c r="N1226" s="398">
        <v>0.58497181782203678</v>
      </c>
    </row>
    <row r="1227" spans="1:14" x14ac:dyDescent="0.3">
      <c r="A1227" s="1">
        <v>64</v>
      </c>
      <c r="C1227" s="393">
        <v>42528</v>
      </c>
      <c r="E1227" s="1">
        <v>6.5</v>
      </c>
      <c r="M1227" s="365">
        <v>2.3666666666666667</v>
      </c>
      <c r="N1227" s="398">
        <v>0.69922634023415087</v>
      </c>
    </row>
    <row r="1228" spans="1:14" x14ac:dyDescent="0.3">
      <c r="A1228" s="1">
        <v>67</v>
      </c>
      <c r="C1228" s="393">
        <v>42528</v>
      </c>
      <c r="E1228" s="1">
        <v>6.2</v>
      </c>
      <c r="M1228" s="365">
        <v>1.3</v>
      </c>
      <c r="N1228" s="398">
        <v>0.50002857584059957</v>
      </c>
    </row>
    <row r="1229" spans="1:14" x14ac:dyDescent="0.3">
      <c r="A1229" s="1">
        <v>70</v>
      </c>
      <c r="C1229" s="393">
        <v>42528</v>
      </c>
      <c r="E1229" s="1">
        <v>6</v>
      </c>
      <c r="M1229" s="365">
        <v>1.8333333333333333</v>
      </c>
      <c r="N1229" s="398">
        <v>0.62710112043422761</v>
      </c>
    </row>
    <row r="1230" spans="1:14" x14ac:dyDescent="0.3">
      <c r="A1230" s="1">
        <v>73</v>
      </c>
      <c r="C1230" s="393">
        <v>42528</v>
      </c>
      <c r="E1230" s="1">
        <v>6</v>
      </c>
      <c r="M1230" s="365">
        <v>1.9666666666666668</v>
      </c>
      <c r="N1230" s="398">
        <v>0.6424125460875949</v>
      </c>
    </row>
    <row r="1231" spans="1:14" x14ac:dyDescent="0.3">
      <c r="A1231" s="1">
        <v>76</v>
      </c>
      <c r="C1231" s="393">
        <v>42528</v>
      </c>
      <c r="E1231" s="1">
        <v>5.9</v>
      </c>
      <c r="M1231" s="365">
        <v>2.4999999999999996</v>
      </c>
      <c r="N1231" s="398">
        <v>0.7280896638722032</v>
      </c>
    </row>
    <row r="1232" spans="1:14" x14ac:dyDescent="0.3">
      <c r="A1232" s="1">
        <v>79</v>
      </c>
      <c r="C1232" s="393">
        <v>42528</v>
      </c>
      <c r="E1232" s="1">
        <v>6.5</v>
      </c>
      <c r="M1232" s="365">
        <v>1.9666666666666668</v>
      </c>
      <c r="N1232" s="398">
        <v>0.64599100026282374</v>
      </c>
    </row>
    <row r="1233" spans="1:14" x14ac:dyDescent="0.3">
      <c r="A1233" s="1">
        <v>37</v>
      </c>
      <c r="C1233" s="393">
        <v>42531</v>
      </c>
      <c r="E1233" s="1">
        <v>7.1</v>
      </c>
      <c r="M1233" s="365">
        <v>2.1333333333333333</v>
      </c>
      <c r="N1233" s="398">
        <v>0.67863988022668742</v>
      </c>
    </row>
    <row r="1234" spans="1:14" x14ac:dyDescent="0.3">
      <c r="A1234" s="1">
        <v>40</v>
      </c>
      <c r="C1234" s="393">
        <v>42531</v>
      </c>
      <c r="E1234" s="1">
        <v>6.2</v>
      </c>
      <c r="M1234" s="365">
        <v>2.0333333333333332</v>
      </c>
      <c r="N1234" s="398">
        <v>0.64745191836818783</v>
      </c>
    </row>
    <row r="1235" spans="1:14" x14ac:dyDescent="0.3">
      <c r="A1235" s="1">
        <v>43</v>
      </c>
      <c r="C1235" s="393">
        <v>42531</v>
      </c>
      <c r="E1235" s="1">
        <v>6.2</v>
      </c>
      <c r="M1235" s="365">
        <v>1.1666666666666667</v>
      </c>
      <c r="N1235" s="398">
        <v>0.46737989375059552</v>
      </c>
    </row>
    <row r="1236" spans="1:14" x14ac:dyDescent="0.3">
      <c r="A1236" s="1">
        <v>46</v>
      </c>
      <c r="C1236" s="393">
        <v>42531</v>
      </c>
      <c r="E1236" s="1">
        <v>6</v>
      </c>
      <c r="M1236" s="365">
        <v>2.2333333333333329</v>
      </c>
      <c r="N1236" s="398">
        <v>0.67633265645719953</v>
      </c>
    </row>
    <row r="1237" spans="1:14" x14ac:dyDescent="0.3">
      <c r="A1237" s="1">
        <v>49</v>
      </c>
      <c r="C1237" s="393">
        <v>42531</v>
      </c>
      <c r="E1237" s="1">
        <v>7.3</v>
      </c>
      <c r="M1237" s="365">
        <v>2.1333333333333333</v>
      </c>
      <c r="N1237" s="398">
        <v>0.64926163625911615</v>
      </c>
    </row>
    <row r="1238" spans="1:14" x14ac:dyDescent="0.3">
      <c r="A1238" s="1">
        <v>52</v>
      </c>
      <c r="C1238" s="393">
        <v>42531</v>
      </c>
      <c r="E1238" s="1">
        <v>7.1</v>
      </c>
      <c r="M1238" s="365">
        <v>2.2333333333333334</v>
      </c>
      <c r="N1238" s="398">
        <v>0.67767266813077498</v>
      </c>
    </row>
    <row r="1239" spans="1:14" x14ac:dyDescent="0.3">
      <c r="A1239" s="1">
        <v>55</v>
      </c>
      <c r="C1239" s="393">
        <v>42531</v>
      </c>
      <c r="E1239" s="1">
        <v>6.2</v>
      </c>
      <c r="M1239" s="365">
        <v>1.4000000000000001</v>
      </c>
      <c r="N1239" s="398">
        <v>0.50804754267811691</v>
      </c>
    </row>
    <row r="1240" spans="1:14" x14ac:dyDescent="0.3">
      <c r="A1240" s="1">
        <v>58</v>
      </c>
      <c r="C1240" s="393">
        <v>42531</v>
      </c>
      <c r="E1240" s="1">
        <v>6.2</v>
      </c>
      <c r="M1240" s="365">
        <v>1.2666666666666666</v>
      </c>
      <c r="N1240" s="398">
        <v>0.48553388743145959</v>
      </c>
    </row>
    <row r="1241" spans="1:14" x14ac:dyDescent="0.3">
      <c r="A1241" s="1">
        <v>61</v>
      </c>
      <c r="C1241" s="393">
        <v>42531</v>
      </c>
      <c r="E1241" s="1">
        <v>6</v>
      </c>
      <c r="M1241" s="365">
        <v>2.1</v>
      </c>
      <c r="N1241" s="398">
        <v>0.6608530434230836</v>
      </c>
    </row>
    <row r="1242" spans="1:14" x14ac:dyDescent="0.3">
      <c r="A1242" s="1">
        <v>64</v>
      </c>
      <c r="C1242" s="393">
        <v>42531</v>
      </c>
      <c r="E1242" s="1">
        <v>7.3</v>
      </c>
      <c r="M1242" s="365">
        <v>3.4666666666666668</v>
      </c>
      <c r="N1242" s="398">
        <v>0.82590118113533928</v>
      </c>
    </row>
    <row r="1243" spans="1:14" x14ac:dyDescent="0.3">
      <c r="A1243" s="1">
        <v>67</v>
      </c>
      <c r="C1243" s="393">
        <v>42531</v>
      </c>
      <c r="E1243" s="1">
        <v>7.1</v>
      </c>
      <c r="M1243" s="365">
        <v>2.2333333333333334</v>
      </c>
      <c r="N1243" s="398">
        <v>0.69505872671509739</v>
      </c>
    </row>
    <row r="1244" spans="1:14" x14ac:dyDescent="0.3">
      <c r="A1244" s="1">
        <v>70</v>
      </c>
      <c r="C1244" s="393">
        <v>42531</v>
      </c>
      <c r="E1244" s="1">
        <v>6.2</v>
      </c>
      <c r="M1244" s="365">
        <v>2.0666666666666664</v>
      </c>
      <c r="N1244" s="398">
        <v>0.64820739483685741</v>
      </c>
    </row>
    <row r="1245" spans="1:14" x14ac:dyDescent="0.3">
      <c r="A1245" s="1">
        <v>73</v>
      </c>
      <c r="C1245" s="393">
        <v>42531</v>
      </c>
      <c r="E1245" s="1">
        <v>6.2</v>
      </c>
      <c r="M1245" s="365">
        <v>2.7666666666666671</v>
      </c>
      <c r="N1245" s="398">
        <v>0.75530935385297837</v>
      </c>
    </row>
    <row r="1246" spans="1:14" x14ac:dyDescent="0.3">
      <c r="A1246" s="1">
        <v>76</v>
      </c>
      <c r="C1246" s="393">
        <v>42531</v>
      </c>
      <c r="E1246" s="1">
        <v>6</v>
      </c>
      <c r="M1246" s="365">
        <v>2.7333333333333329</v>
      </c>
      <c r="N1246" s="398">
        <v>0.75003349440655143</v>
      </c>
    </row>
    <row r="1247" spans="1:14" x14ac:dyDescent="0.3">
      <c r="A1247" s="1">
        <v>79</v>
      </c>
      <c r="C1247" s="393">
        <v>42531</v>
      </c>
      <c r="E1247" s="1">
        <v>7.3</v>
      </c>
      <c r="M1247" s="365">
        <v>2.4</v>
      </c>
      <c r="N1247" s="398">
        <v>0.71689583857061001</v>
      </c>
    </row>
    <row r="1248" spans="1:14" x14ac:dyDescent="0.3">
      <c r="A1248" s="1">
        <v>37</v>
      </c>
      <c r="C1248" s="393">
        <v>42534</v>
      </c>
      <c r="E1248" s="1">
        <v>7.5</v>
      </c>
      <c r="M1248" s="365">
        <v>3.6999999999999997</v>
      </c>
      <c r="N1248" s="398">
        <v>0.87890642937927588</v>
      </c>
    </row>
    <row r="1249" spans="1:14" x14ac:dyDescent="0.3">
      <c r="A1249" s="1">
        <v>40</v>
      </c>
      <c r="C1249" s="393">
        <v>42534</v>
      </c>
      <c r="E1249" s="1">
        <v>7</v>
      </c>
      <c r="M1249" s="365">
        <v>3.3333333333333335</v>
      </c>
      <c r="N1249" s="398">
        <v>0.82527874910033194</v>
      </c>
    </row>
    <row r="1250" spans="1:14" x14ac:dyDescent="0.3">
      <c r="A1250" s="1">
        <v>43</v>
      </c>
      <c r="C1250" s="393">
        <v>42534</v>
      </c>
      <c r="E1250" s="1">
        <v>7</v>
      </c>
      <c r="M1250" s="365">
        <v>2.0666666666666664</v>
      </c>
      <c r="N1250" s="398">
        <v>0.67773220282835711</v>
      </c>
    </row>
    <row r="1251" spans="1:14" x14ac:dyDescent="0.3">
      <c r="A1251" s="1">
        <v>46</v>
      </c>
      <c r="C1251" s="393">
        <v>42534</v>
      </c>
      <c r="E1251" s="1">
        <v>6.9</v>
      </c>
      <c r="M1251" s="365">
        <v>2.7666666666666671</v>
      </c>
      <c r="N1251" s="398">
        <v>0.77599035801709781</v>
      </c>
    </row>
    <row r="1252" spans="1:14" x14ac:dyDescent="0.3">
      <c r="A1252" s="1">
        <v>49</v>
      </c>
      <c r="C1252" s="393">
        <v>42534</v>
      </c>
      <c r="E1252" s="1">
        <v>8</v>
      </c>
      <c r="M1252" s="365">
        <v>2.3000000000000003</v>
      </c>
      <c r="N1252" s="398">
        <v>0.69591999281074279</v>
      </c>
    </row>
    <row r="1253" spans="1:14" x14ac:dyDescent="0.3">
      <c r="A1253" s="1">
        <v>52</v>
      </c>
      <c r="C1253" s="393">
        <v>42534</v>
      </c>
      <c r="E1253" s="1">
        <v>7.5</v>
      </c>
      <c r="M1253" s="365">
        <v>3.5666666666666664</v>
      </c>
      <c r="N1253" s="398">
        <v>0.85529517284327949</v>
      </c>
    </row>
    <row r="1254" spans="1:14" x14ac:dyDescent="0.3">
      <c r="A1254" s="1">
        <v>55</v>
      </c>
      <c r="C1254" s="393">
        <v>42534</v>
      </c>
      <c r="E1254" s="1">
        <v>7</v>
      </c>
      <c r="M1254" s="365">
        <v>2.1666666666666665</v>
      </c>
      <c r="N1254" s="398">
        <v>0.69847125936396515</v>
      </c>
    </row>
    <row r="1255" spans="1:14" x14ac:dyDescent="0.3">
      <c r="A1255" s="1">
        <v>58</v>
      </c>
      <c r="C1255" s="393">
        <v>42534</v>
      </c>
      <c r="E1255" s="1">
        <v>7</v>
      </c>
      <c r="M1255" s="365">
        <v>2.1333333333333333</v>
      </c>
      <c r="N1255" s="398">
        <v>0.68623718408887202</v>
      </c>
    </row>
    <row r="1256" spans="1:14" x14ac:dyDescent="0.3">
      <c r="A1256" s="1">
        <v>61</v>
      </c>
      <c r="C1256" s="393">
        <v>42534</v>
      </c>
      <c r="E1256" s="1">
        <v>6.9</v>
      </c>
      <c r="M1256" s="365">
        <v>3.4</v>
      </c>
      <c r="N1256" s="398">
        <v>0.79656466114164992</v>
      </c>
    </row>
    <row r="1257" spans="1:14" x14ac:dyDescent="0.3">
      <c r="A1257" s="1">
        <v>64</v>
      </c>
      <c r="C1257" s="393">
        <v>42534</v>
      </c>
      <c r="E1257" s="1">
        <v>8</v>
      </c>
      <c r="M1257" s="365">
        <v>2.9333333333333331</v>
      </c>
      <c r="N1257" s="398">
        <v>0.79374197909175292</v>
      </c>
    </row>
    <row r="1258" spans="1:14" x14ac:dyDescent="0.3">
      <c r="A1258" s="1">
        <v>67</v>
      </c>
      <c r="C1258" s="393">
        <v>42534</v>
      </c>
      <c r="E1258" s="1">
        <v>7.5</v>
      </c>
      <c r="M1258" s="365">
        <v>2.3000000000000003</v>
      </c>
      <c r="N1258" s="398">
        <v>0.71693940739844109</v>
      </c>
    </row>
    <row r="1259" spans="1:14" x14ac:dyDescent="0.3">
      <c r="A1259" s="1">
        <v>70</v>
      </c>
      <c r="C1259" s="393">
        <v>42534</v>
      </c>
      <c r="E1259" s="1">
        <v>7</v>
      </c>
      <c r="M1259" s="365">
        <v>3.4666666666666663</v>
      </c>
      <c r="N1259" s="398">
        <v>0.82767583477925155</v>
      </c>
    </row>
    <row r="1260" spans="1:14" x14ac:dyDescent="0.3">
      <c r="A1260" s="1">
        <v>73</v>
      </c>
      <c r="C1260" s="393">
        <v>42534</v>
      </c>
      <c r="E1260" s="1">
        <v>7</v>
      </c>
      <c r="M1260" s="365">
        <v>3.4333333333333336</v>
      </c>
      <c r="N1260" s="398">
        <v>0.84561828848842602</v>
      </c>
    </row>
    <row r="1261" spans="1:14" x14ac:dyDescent="0.3">
      <c r="A1261" s="1">
        <v>76</v>
      </c>
      <c r="C1261" s="393">
        <v>42534</v>
      </c>
      <c r="E1261" s="1">
        <v>6.9</v>
      </c>
      <c r="M1261" s="365">
        <v>3.0333333333333332</v>
      </c>
      <c r="N1261" s="398">
        <v>0.79568716900649117</v>
      </c>
    </row>
    <row r="1262" spans="1:14" x14ac:dyDescent="0.3">
      <c r="A1262" s="1">
        <v>79</v>
      </c>
      <c r="C1262" s="393">
        <v>42534</v>
      </c>
      <c r="E1262" s="1">
        <v>8</v>
      </c>
      <c r="M1262" s="365">
        <v>3.8666666666666671</v>
      </c>
      <c r="N1262" s="398">
        <v>0.87468394391452764</v>
      </c>
    </row>
    <row r="1263" spans="1:14" x14ac:dyDescent="0.3">
      <c r="A1263" s="1">
        <v>37</v>
      </c>
      <c r="C1263" s="393">
        <v>42536</v>
      </c>
      <c r="M1263" s="365">
        <v>3.6999999999999997</v>
      </c>
      <c r="N1263" s="398">
        <v>0.84501980582503056</v>
      </c>
    </row>
    <row r="1264" spans="1:14" x14ac:dyDescent="0.3">
      <c r="A1264" s="1">
        <v>40</v>
      </c>
      <c r="C1264" s="393">
        <v>42536</v>
      </c>
      <c r="M1264" s="365">
        <v>3.7666666666666671</v>
      </c>
      <c r="N1264" s="398">
        <v>0.88425983845823775</v>
      </c>
    </row>
    <row r="1265" spans="1:14" x14ac:dyDescent="0.3">
      <c r="A1265" s="1">
        <v>43</v>
      </c>
      <c r="C1265" s="393">
        <v>42536</v>
      </c>
      <c r="M1265" s="365">
        <v>3.2999999999999994</v>
      </c>
      <c r="N1265" s="398">
        <v>0.82861442245010475</v>
      </c>
    </row>
    <row r="1266" spans="1:14" x14ac:dyDescent="0.3">
      <c r="A1266" s="1">
        <v>46</v>
      </c>
      <c r="C1266" s="393">
        <v>42536</v>
      </c>
      <c r="M1266" s="365">
        <v>4.1666666666666661</v>
      </c>
      <c r="N1266" s="398">
        <v>0.87635264289654591</v>
      </c>
    </row>
    <row r="1267" spans="1:14" x14ac:dyDescent="0.3">
      <c r="A1267" s="1">
        <v>49</v>
      </c>
      <c r="C1267" s="393">
        <v>42536</v>
      </c>
      <c r="M1267" s="365">
        <v>3.2999999999999994</v>
      </c>
      <c r="N1267" s="398">
        <v>0.84736410562417908</v>
      </c>
    </row>
    <row r="1268" spans="1:14" x14ac:dyDescent="0.3">
      <c r="A1268" s="1">
        <v>52</v>
      </c>
      <c r="C1268" s="393">
        <v>42536</v>
      </c>
      <c r="M1268" s="365">
        <v>3.9000000000000004</v>
      </c>
      <c r="N1268" s="398">
        <v>0.8719405336930145</v>
      </c>
    </row>
    <row r="1269" spans="1:14" x14ac:dyDescent="0.3">
      <c r="A1269" s="1">
        <v>55</v>
      </c>
      <c r="C1269" s="393">
        <v>42536</v>
      </c>
      <c r="M1269" s="365">
        <v>4.1333333333333337</v>
      </c>
      <c r="N1269" s="398">
        <v>0.89373139384344402</v>
      </c>
    </row>
    <row r="1270" spans="1:14" x14ac:dyDescent="0.3">
      <c r="A1270" s="1">
        <v>58</v>
      </c>
      <c r="C1270" s="393">
        <v>42536</v>
      </c>
      <c r="M1270" s="365">
        <v>3.0333333333333332</v>
      </c>
      <c r="N1270" s="398">
        <v>0.81291745152728134</v>
      </c>
    </row>
    <row r="1271" spans="1:14" x14ac:dyDescent="0.3">
      <c r="A1271" s="1">
        <v>61</v>
      </c>
      <c r="C1271" s="393">
        <v>42536</v>
      </c>
      <c r="M1271" s="365">
        <v>2.7333333333333329</v>
      </c>
      <c r="N1271" s="398">
        <v>0.77988335137024267</v>
      </c>
    </row>
    <row r="1272" spans="1:14" x14ac:dyDescent="0.3">
      <c r="A1272" s="1">
        <v>64</v>
      </c>
      <c r="C1272" s="393">
        <v>42536</v>
      </c>
      <c r="M1272" s="365">
        <v>2.8333333333333335</v>
      </c>
      <c r="N1272" s="398">
        <v>0.80493764154692304</v>
      </c>
    </row>
    <row r="1273" spans="1:14" x14ac:dyDescent="0.3">
      <c r="A1273" s="1">
        <v>67</v>
      </c>
      <c r="C1273" s="393">
        <v>42536</v>
      </c>
      <c r="M1273" s="365">
        <v>4.5</v>
      </c>
      <c r="N1273" s="398">
        <v>0.90569848071436854</v>
      </c>
    </row>
    <row r="1274" spans="1:14" x14ac:dyDescent="0.3">
      <c r="A1274" s="1">
        <v>70</v>
      </c>
      <c r="C1274" s="393">
        <v>42536</v>
      </c>
      <c r="M1274" s="365">
        <v>3.9</v>
      </c>
      <c r="N1274" s="398">
        <v>0.88328096639693066</v>
      </c>
    </row>
    <row r="1275" spans="1:14" x14ac:dyDescent="0.3">
      <c r="A1275" s="1">
        <v>73</v>
      </c>
      <c r="C1275" s="393">
        <v>42536</v>
      </c>
      <c r="M1275" s="365">
        <v>4.0999999999999996</v>
      </c>
      <c r="N1275" s="398">
        <v>0.86416634143838189</v>
      </c>
    </row>
    <row r="1276" spans="1:14" x14ac:dyDescent="0.3">
      <c r="A1276" s="1">
        <v>76</v>
      </c>
      <c r="C1276" s="393">
        <v>42536</v>
      </c>
      <c r="M1276" s="365">
        <v>4.1000000000000005</v>
      </c>
      <c r="N1276" s="398">
        <v>0.88626178198020311</v>
      </c>
    </row>
    <row r="1277" spans="1:14" x14ac:dyDescent="0.3">
      <c r="A1277" s="1">
        <v>79</v>
      </c>
      <c r="C1277" s="393">
        <v>42536</v>
      </c>
      <c r="M1277" s="365">
        <v>4.5666666666666664</v>
      </c>
      <c r="N1277" s="398">
        <v>0.90287462847811961</v>
      </c>
    </row>
    <row r="1278" spans="1:14" x14ac:dyDescent="0.3">
      <c r="A1278" s="1">
        <v>37</v>
      </c>
      <c r="C1278" s="393">
        <v>42538</v>
      </c>
      <c r="E1278" s="1">
        <v>8.4</v>
      </c>
      <c r="M1278" s="365">
        <v>3.6</v>
      </c>
      <c r="N1278" s="398">
        <v>0.90057753087663583</v>
      </c>
    </row>
    <row r="1279" spans="1:14" x14ac:dyDescent="0.3">
      <c r="A1279" s="1">
        <v>40</v>
      </c>
      <c r="C1279" s="393">
        <v>42538</v>
      </c>
      <c r="E1279" s="1">
        <v>7.4</v>
      </c>
      <c r="M1279" s="365">
        <v>3.1</v>
      </c>
      <c r="N1279" s="398">
        <v>0.86205172579935729</v>
      </c>
    </row>
    <row r="1280" spans="1:14" x14ac:dyDescent="0.3">
      <c r="A1280" s="1">
        <v>43</v>
      </c>
      <c r="C1280" s="393">
        <v>42538</v>
      </c>
      <c r="E1280" s="1">
        <v>7.6</v>
      </c>
      <c r="M1280" s="365">
        <v>2.9</v>
      </c>
      <c r="N1280" s="398">
        <v>0.84535734654209904</v>
      </c>
    </row>
    <row r="1281" spans="1:14" x14ac:dyDescent="0.3">
      <c r="A1281" s="1">
        <v>46</v>
      </c>
      <c r="C1281" s="393">
        <v>42538</v>
      </c>
      <c r="E1281" s="1">
        <v>7.8</v>
      </c>
      <c r="M1281" s="365">
        <v>3.0333333333333332</v>
      </c>
      <c r="N1281" s="398">
        <v>0.8623725155148011</v>
      </c>
    </row>
    <row r="1282" spans="1:14" x14ac:dyDescent="0.3">
      <c r="A1282" s="1">
        <v>49</v>
      </c>
      <c r="C1282" s="393">
        <v>42538</v>
      </c>
      <c r="E1282" s="1">
        <v>9</v>
      </c>
      <c r="M1282" s="365">
        <v>2.8333333333333335</v>
      </c>
      <c r="N1282" s="398">
        <v>0.85098942251971987</v>
      </c>
    </row>
    <row r="1283" spans="1:14" x14ac:dyDescent="0.3">
      <c r="A1283" s="1">
        <v>52</v>
      </c>
      <c r="C1283" s="393">
        <v>42538</v>
      </c>
      <c r="E1283" s="1">
        <v>8.4</v>
      </c>
      <c r="M1283" s="365">
        <v>3.9333333333333336</v>
      </c>
      <c r="N1283" s="398">
        <v>0.91409360052357735</v>
      </c>
    </row>
    <row r="1284" spans="1:14" x14ac:dyDescent="0.3">
      <c r="A1284" s="1">
        <v>55</v>
      </c>
      <c r="C1284" s="393">
        <v>42538</v>
      </c>
      <c r="E1284" s="1">
        <v>7.4</v>
      </c>
      <c r="M1284" s="365">
        <v>3.1333333333333329</v>
      </c>
      <c r="N1284" s="398">
        <v>0.87094393016302496</v>
      </c>
    </row>
    <row r="1285" spans="1:14" x14ac:dyDescent="0.3">
      <c r="A1285" s="1">
        <v>58</v>
      </c>
      <c r="C1285" s="393">
        <v>42538</v>
      </c>
      <c r="E1285" s="1">
        <v>7.6</v>
      </c>
      <c r="M1285" s="365">
        <v>2.9</v>
      </c>
      <c r="N1285" s="398">
        <v>0.85470414419407226</v>
      </c>
    </row>
    <row r="1286" spans="1:14" x14ac:dyDescent="0.3">
      <c r="A1286" s="1">
        <v>61</v>
      </c>
      <c r="C1286" s="393">
        <v>42538</v>
      </c>
      <c r="E1286" s="1">
        <v>7.8</v>
      </c>
      <c r="M1286" s="365">
        <v>3</v>
      </c>
      <c r="N1286" s="398">
        <v>0.86589677501037521</v>
      </c>
    </row>
    <row r="1287" spans="1:14" x14ac:dyDescent="0.3">
      <c r="A1287" s="1">
        <v>64</v>
      </c>
      <c r="C1287" s="393">
        <v>42538</v>
      </c>
      <c r="E1287" s="1">
        <v>9</v>
      </c>
      <c r="M1287" s="365">
        <v>3.2000000000000006</v>
      </c>
      <c r="N1287" s="398">
        <v>0.88248964740896163</v>
      </c>
    </row>
    <row r="1288" spans="1:14" x14ac:dyDescent="0.3">
      <c r="A1288" s="1">
        <v>67</v>
      </c>
      <c r="C1288" s="393">
        <v>42538</v>
      </c>
      <c r="E1288" s="1">
        <v>8.4</v>
      </c>
      <c r="M1288" s="365">
        <v>4.2</v>
      </c>
      <c r="N1288" s="398">
        <v>0.91696610922015598</v>
      </c>
    </row>
    <row r="1289" spans="1:14" x14ac:dyDescent="0.3">
      <c r="A1289" s="1">
        <v>70</v>
      </c>
      <c r="C1289" s="393">
        <v>42538</v>
      </c>
      <c r="E1289" s="1">
        <v>7.4</v>
      </c>
      <c r="M1289" s="365">
        <v>3.7333333333333329</v>
      </c>
      <c r="N1289" s="398">
        <v>0.89287573586259139</v>
      </c>
    </row>
    <row r="1290" spans="1:14" x14ac:dyDescent="0.3">
      <c r="A1290" s="1">
        <v>73</v>
      </c>
      <c r="C1290" s="393">
        <v>42538</v>
      </c>
      <c r="E1290" s="1">
        <v>7.6</v>
      </c>
      <c r="M1290" s="365">
        <v>3.6</v>
      </c>
      <c r="N1290" s="398">
        <v>0.88509009783586501</v>
      </c>
    </row>
    <row r="1291" spans="1:14" x14ac:dyDescent="0.3">
      <c r="A1291" s="1">
        <v>76</v>
      </c>
      <c r="C1291" s="393">
        <v>42538</v>
      </c>
      <c r="E1291" s="1">
        <v>7.8</v>
      </c>
      <c r="M1291" s="365">
        <v>4.166666666666667</v>
      </c>
      <c r="N1291" s="398">
        <v>0.91656088931255664</v>
      </c>
    </row>
    <row r="1292" spans="1:14" x14ac:dyDescent="0.3">
      <c r="A1292" s="1">
        <v>79</v>
      </c>
      <c r="C1292" s="393">
        <v>42538</v>
      </c>
      <c r="E1292" s="1">
        <v>9</v>
      </c>
      <c r="M1292" s="365">
        <v>3.7666666666666671</v>
      </c>
      <c r="N1292" s="398">
        <v>0.90485698379301827</v>
      </c>
    </row>
    <row r="1293" spans="1:14" x14ac:dyDescent="0.3">
      <c r="A1293" s="1">
        <v>37</v>
      </c>
      <c r="C1293" s="393">
        <v>42541</v>
      </c>
      <c r="E1293" s="1">
        <v>8.8000000000000007</v>
      </c>
      <c r="M1293" s="365">
        <v>4.2</v>
      </c>
      <c r="N1293" s="398">
        <v>0.88761899331906091</v>
      </c>
    </row>
    <row r="1294" spans="1:14" x14ac:dyDescent="0.3">
      <c r="A1294" s="1">
        <v>40</v>
      </c>
      <c r="C1294" s="393">
        <v>42541</v>
      </c>
      <c r="E1294" s="1">
        <v>8.1</v>
      </c>
      <c r="M1294" s="365">
        <v>3.6999999999999997</v>
      </c>
      <c r="N1294" s="398">
        <v>0.85506418258293415</v>
      </c>
    </row>
    <row r="1295" spans="1:14" x14ac:dyDescent="0.3">
      <c r="A1295" s="1">
        <v>43</v>
      </c>
      <c r="C1295" s="393">
        <v>42541</v>
      </c>
      <c r="E1295" s="1">
        <v>8.1</v>
      </c>
      <c r="M1295" s="365">
        <v>4.9000000000000004</v>
      </c>
      <c r="N1295" s="398">
        <v>0.90652567464533274</v>
      </c>
    </row>
    <row r="1296" spans="1:14" x14ac:dyDescent="0.3">
      <c r="A1296" s="1">
        <v>46</v>
      </c>
      <c r="C1296" s="393">
        <v>42541</v>
      </c>
      <c r="E1296" s="1">
        <v>8.6</v>
      </c>
      <c r="M1296" s="365">
        <v>5.833333333333333</v>
      </c>
      <c r="N1296" s="398">
        <v>0.9395190829543788</v>
      </c>
    </row>
    <row r="1297" spans="1:14" x14ac:dyDescent="0.3">
      <c r="A1297" s="1">
        <v>49</v>
      </c>
      <c r="C1297" s="393">
        <v>42541</v>
      </c>
      <c r="E1297" s="1">
        <v>9.6</v>
      </c>
      <c r="M1297" s="365">
        <v>3.4</v>
      </c>
      <c r="N1297" s="398">
        <v>0.82521324943504493</v>
      </c>
    </row>
    <row r="1298" spans="1:14" x14ac:dyDescent="0.3">
      <c r="A1298" s="1">
        <v>52</v>
      </c>
      <c r="C1298" s="393">
        <v>42541</v>
      </c>
      <c r="E1298" s="1">
        <v>8.8000000000000007</v>
      </c>
      <c r="M1298" s="365">
        <v>5.3</v>
      </c>
      <c r="N1298" s="398">
        <v>0.92248696046341072</v>
      </c>
    </row>
    <row r="1299" spans="1:14" x14ac:dyDescent="0.3">
      <c r="A1299" s="1">
        <v>55</v>
      </c>
      <c r="C1299" s="393">
        <v>42541</v>
      </c>
      <c r="E1299" s="1">
        <v>8.1</v>
      </c>
      <c r="M1299" s="365">
        <v>3.3333333333333335</v>
      </c>
      <c r="N1299" s="398">
        <v>0.81828307323388716</v>
      </c>
    </row>
    <row r="1300" spans="1:14" x14ac:dyDescent="0.3">
      <c r="A1300" s="1">
        <v>58</v>
      </c>
      <c r="C1300" s="393">
        <v>42541</v>
      </c>
      <c r="E1300" s="1">
        <v>8.1</v>
      </c>
      <c r="M1300" s="365">
        <v>2.9333333333333336</v>
      </c>
      <c r="N1300" s="398">
        <v>0.76303196651791139</v>
      </c>
    </row>
    <row r="1301" spans="1:14" x14ac:dyDescent="0.3">
      <c r="A1301" s="1">
        <v>61</v>
      </c>
      <c r="C1301" s="393">
        <v>42541</v>
      </c>
      <c r="E1301" s="1">
        <v>8.6</v>
      </c>
      <c r="M1301" s="365">
        <v>3.6666666666666665</v>
      </c>
      <c r="N1301" s="398">
        <v>0.85003292667430053</v>
      </c>
    </row>
    <row r="1302" spans="1:14" x14ac:dyDescent="0.3">
      <c r="A1302" s="1">
        <v>64</v>
      </c>
      <c r="C1302" s="393">
        <v>42541</v>
      </c>
      <c r="E1302" s="1">
        <v>9.6</v>
      </c>
      <c r="M1302" s="365">
        <v>4.2666666666666666</v>
      </c>
      <c r="N1302" s="398">
        <v>0.89724904191669941</v>
      </c>
    </row>
    <row r="1303" spans="1:14" x14ac:dyDescent="0.3">
      <c r="A1303" s="1">
        <v>67</v>
      </c>
      <c r="C1303" s="393">
        <v>42541</v>
      </c>
      <c r="E1303" s="1">
        <v>8.8000000000000007</v>
      </c>
      <c r="M1303" s="365">
        <v>6.666666666666667</v>
      </c>
      <c r="N1303" s="398">
        <v>0.96892820068032071</v>
      </c>
    </row>
    <row r="1304" spans="1:14" x14ac:dyDescent="0.3">
      <c r="A1304" s="1">
        <v>70</v>
      </c>
      <c r="C1304" s="393">
        <v>42541</v>
      </c>
      <c r="E1304" s="1">
        <v>8.1</v>
      </c>
      <c r="M1304" s="365">
        <v>3.9666666666666668</v>
      </c>
      <c r="N1304" s="398">
        <v>0.88099288698039668</v>
      </c>
    </row>
    <row r="1305" spans="1:14" x14ac:dyDescent="0.3">
      <c r="A1305" s="1">
        <v>73</v>
      </c>
      <c r="C1305" s="393">
        <v>42541</v>
      </c>
      <c r="E1305" s="1">
        <v>8.1</v>
      </c>
      <c r="M1305" s="365">
        <v>4.3999999999999995</v>
      </c>
      <c r="N1305" s="398">
        <v>0.88364361697069993</v>
      </c>
    </row>
    <row r="1306" spans="1:14" x14ac:dyDescent="0.3">
      <c r="A1306" s="1">
        <v>76</v>
      </c>
      <c r="C1306" s="393">
        <v>42541</v>
      </c>
      <c r="E1306" s="1">
        <v>8.6</v>
      </c>
      <c r="M1306" s="365">
        <v>5.3</v>
      </c>
      <c r="N1306" s="398">
        <v>0.93144615799668706</v>
      </c>
    </row>
    <row r="1307" spans="1:14" x14ac:dyDescent="0.3">
      <c r="A1307" s="1">
        <v>79</v>
      </c>
      <c r="C1307" s="393">
        <v>42541</v>
      </c>
      <c r="E1307" s="1">
        <v>9.6</v>
      </c>
      <c r="M1307" s="365">
        <v>5.3666666666666671</v>
      </c>
      <c r="N1307" s="398">
        <v>0.93737439569929315</v>
      </c>
    </row>
    <row r="1308" spans="1:14" x14ac:dyDescent="0.3">
      <c r="A1308" s="1">
        <v>37</v>
      </c>
      <c r="C1308" s="393">
        <v>42545</v>
      </c>
      <c r="E1308" s="1">
        <v>10.9</v>
      </c>
      <c r="M1308" s="365">
        <v>6.9333333333333336</v>
      </c>
      <c r="N1308" s="398">
        <v>0.96394487042361421</v>
      </c>
    </row>
    <row r="1309" spans="1:14" x14ac:dyDescent="0.3">
      <c r="A1309" s="1">
        <v>40</v>
      </c>
      <c r="C1309" s="393">
        <v>42545</v>
      </c>
      <c r="E1309" s="1">
        <v>10.1</v>
      </c>
      <c r="M1309" s="365">
        <v>4.9666666666666668</v>
      </c>
      <c r="N1309" s="398">
        <v>0.92451761659138632</v>
      </c>
    </row>
    <row r="1310" spans="1:14" x14ac:dyDescent="0.3">
      <c r="A1310" s="1">
        <v>43</v>
      </c>
      <c r="C1310" s="393">
        <v>42545</v>
      </c>
      <c r="E1310" s="1">
        <v>9.4</v>
      </c>
      <c r="M1310" s="365">
        <v>5.5333333333333341</v>
      </c>
      <c r="N1310" s="398">
        <v>0.93413762485793883</v>
      </c>
    </row>
    <row r="1311" spans="1:14" x14ac:dyDescent="0.3">
      <c r="A1311" s="1">
        <v>46</v>
      </c>
      <c r="C1311" s="393">
        <v>42545</v>
      </c>
      <c r="E1311" s="1">
        <v>9.8000000000000007</v>
      </c>
      <c r="M1311" s="365">
        <v>5.8666666666666671</v>
      </c>
      <c r="N1311" s="398">
        <v>0.95078971145453572</v>
      </c>
    </row>
    <row r="1312" spans="1:14" x14ac:dyDescent="0.3">
      <c r="A1312" s="1">
        <v>49</v>
      </c>
      <c r="C1312" s="393">
        <v>42545</v>
      </c>
      <c r="E1312" s="1">
        <v>10.7</v>
      </c>
      <c r="M1312" s="365">
        <v>4.5333333333333341</v>
      </c>
      <c r="N1312" s="398">
        <v>0.85869144268315634</v>
      </c>
    </row>
    <row r="1313" spans="1:14" x14ac:dyDescent="0.3">
      <c r="A1313" s="1">
        <v>52</v>
      </c>
      <c r="C1313" s="393">
        <v>42545</v>
      </c>
      <c r="E1313" s="1">
        <v>10.9</v>
      </c>
      <c r="M1313" s="365">
        <v>5.1333333333333329</v>
      </c>
      <c r="N1313" s="398">
        <v>0.91582907819789983</v>
      </c>
    </row>
    <row r="1314" spans="1:14" x14ac:dyDescent="0.3">
      <c r="A1314" s="1">
        <v>55</v>
      </c>
      <c r="C1314" s="393">
        <v>42545</v>
      </c>
      <c r="E1314" s="1">
        <v>10.1</v>
      </c>
      <c r="M1314" s="365">
        <v>3.3333333333333335</v>
      </c>
      <c r="N1314" s="398">
        <v>0.82505836733176852</v>
      </c>
    </row>
    <row r="1315" spans="1:14" x14ac:dyDescent="0.3">
      <c r="A1315" s="1">
        <v>58</v>
      </c>
      <c r="C1315" s="393">
        <v>42545</v>
      </c>
      <c r="E1315" s="1">
        <v>9.4</v>
      </c>
      <c r="M1315" s="365">
        <v>5.9666666666666659</v>
      </c>
      <c r="N1315" s="398">
        <v>0.92436245797885996</v>
      </c>
    </row>
    <row r="1316" spans="1:14" x14ac:dyDescent="0.3">
      <c r="A1316" s="1">
        <v>61</v>
      </c>
      <c r="C1316" s="393">
        <v>42545</v>
      </c>
      <c r="E1316" s="1">
        <v>9.8000000000000007</v>
      </c>
      <c r="M1316" s="365">
        <v>5.4333333333333336</v>
      </c>
      <c r="N1316" s="398">
        <v>0.91949298070561181</v>
      </c>
    </row>
    <row r="1317" spans="1:14" x14ac:dyDescent="0.3">
      <c r="A1317" s="1">
        <v>64</v>
      </c>
      <c r="C1317" s="393">
        <v>42545</v>
      </c>
      <c r="E1317" s="1">
        <v>10.7</v>
      </c>
      <c r="M1317" s="365">
        <v>6.8666666666666671</v>
      </c>
      <c r="N1317" s="398">
        <v>0.97014015077157634</v>
      </c>
    </row>
    <row r="1318" spans="1:14" x14ac:dyDescent="0.3">
      <c r="A1318" s="1">
        <v>67</v>
      </c>
      <c r="C1318" s="393">
        <v>42545</v>
      </c>
      <c r="E1318" s="1">
        <v>10.9</v>
      </c>
      <c r="M1318" s="365">
        <v>6.7666666666666657</v>
      </c>
      <c r="N1318" s="398">
        <v>0.95594193232588098</v>
      </c>
    </row>
    <row r="1319" spans="1:14" x14ac:dyDescent="0.3">
      <c r="A1319" s="1">
        <v>70</v>
      </c>
      <c r="C1319" s="393">
        <v>42545</v>
      </c>
      <c r="E1319" s="1">
        <v>10.1</v>
      </c>
      <c r="M1319" s="365">
        <v>7.0666666666666673</v>
      </c>
      <c r="N1319" s="398">
        <v>0.96563823457759812</v>
      </c>
    </row>
    <row r="1320" spans="1:14" x14ac:dyDescent="0.3">
      <c r="A1320" s="1">
        <v>73</v>
      </c>
      <c r="C1320" s="393">
        <v>42545</v>
      </c>
      <c r="E1320" s="1">
        <v>9.4</v>
      </c>
      <c r="M1320" s="365">
        <v>6.166666666666667</v>
      </c>
      <c r="N1320" s="398">
        <v>0.95510975978753032</v>
      </c>
    </row>
    <row r="1321" spans="1:14" x14ac:dyDescent="0.3">
      <c r="A1321" s="1">
        <v>76</v>
      </c>
      <c r="C1321" s="393">
        <v>42545</v>
      </c>
      <c r="E1321" s="1">
        <v>9.8000000000000007</v>
      </c>
      <c r="M1321" s="365">
        <v>5.5</v>
      </c>
      <c r="N1321" s="398">
        <v>0.93666876233691909</v>
      </c>
    </row>
    <row r="1322" spans="1:14" x14ac:dyDescent="0.3">
      <c r="A1322" s="1">
        <v>79</v>
      </c>
      <c r="C1322" s="393">
        <v>42545</v>
      </c>
      <c r="E1322" s="1">
        <v>10.7</v>
      </c>
      <c r="M1322" s="365">
        <v>5.2666666666666666</v>
      </c>
      <c r="N1322" s="398">
        <v>0.91605327544002668</v>
      </c>
    </row>
    <row r="1323" spans="1:14" x14ac:dyDescent="0.3">
      <c r="A1323" s="1">
        <v>37</v>
      </c>
      <c r="C1323" s="393">
        <v>42548</v>
      </c>
      <c r="E1323" s="1">
        <v>12.8</v>
      </c>
      <c r="M1323" s="365">
        <v>6.8999999999999995</v>
      </c>
      <c r="N1323" s="398">
        <v>0.96767094328742365</v>
      </c>
    </row>
    <row r="1324" spans="1:14" x14ac:dyDescent="0.3">
      <c r="A1324" s="1">
        <v>40</v>
      </c>
      <c r="C1324" s="393">
        <v>42548</v>
      </c>
      <c r="E1324" s="1">
        <v>11.2</v>
      </c>
      <c r="M1324" s="365">
        <v>5.8666666666666671</v>
      </c>
      <c r="N1324" s="398">
        <v>0.94018539122316536</v>
      </c>
    </row>
    <row r="1325" spans="1:14" x14ac:dyDescent="0.3">
      <c r="A1325" s="1">
        <v>43</v>
      </c>
      <c r="C1325" s="393">
        <v>42548</v>
      </c>
      <c r="E1325" s="1">
        <v>9.9</v>
      </c>
      <c r="M1325" s="365">
        <v>5.333333333333333</v>
      </c>
      <c r="N1325" s="398">
        <v>0.92249272400406712</v>
      </c>
    </row>
    <row r="1326" spans="1:14" x14ac:dyDescent="0.3">
      <c r="A1326" s="1">
        <v>46</v>
      </c>
      <c r="C1326" s="393">
        <v>42548</v>
      </c>
      <c r="E1326" s="1">
        <v>10.8</v>
      </c>
      <c r="M1326" s="365">
        <v>6.5666666666666664</v>
      </c>
      <c r="N1326" s="398">
        <v>0.96062830775631858</v>
      </c>
    </row>
    <row r="1327" spans="1:14" x14ac:dyDescent="0.3">
      <c r="A1327" s="1">
        <v>49</v>
      </c>
      <c r="C1327" s="393">
        <v>42548</v>
      </c>
      <c r="E1327" s="1">
        <v>12.1</v>
      </c>
      <c r="M1327" s="365">
        <v>4.166666666666667</v>
      </c>
      <c r="N1327" s="398">
        <v>0.88051626889920787</v>
      </c>
    </row>
    <row r="1328" spans="1:14" x14ac:dyDescent="0.3">
      <c r="A1328" s="1">
        <v>52</v>
      </c>
      <c r="C1328" s="393">
        <v>42548</v>
      </c>
      <c r="E1328" s="1">
        <v>12.8</v>
      </c>
      <c r="M1328" s="365">
        <v>6.6000000000000005</v>
      </c>
      <c r="N1328" s="398">
        <v>0.96719686117651449</v>
      </c>
    </row>
    <row r="1329" spans="1:14" x14ac:dyDescent="0.3">
      <c r="A1329" s="1">
        <v>55</v>
      </c>
      <c r="C1329" s="393">
        <v>42548</v>
      </c>
      <c r="E1329" s="1">
        <v>11.2</v>
      </c>
      <c r="M1329" s="365">
        <v>6.5333333333333341</v>
      </c>
      <c r="N1329" s="398">
        <v>0.9559832624763035</v>
      </c>
    </row>
    <row r="1330" spans="1:14" x14ac:dyDescent="0.3">
      <c r="A1330" s="1">
        <v>58</v>
      </c>
      <c r="C1330" s="393">
        <v>42548</v>
      </c>
      <c r="E1330" s="1">
        <v>9.9</v>
      </c>
      <c r="M1330" s="365">
        <v>5.1333333333333329</v>
      </c>
      <c r="N1330" s="398">
        <v>0.92236732812832811</v>
      </c>
    </row>
    <row r="1331" spans="1:14" x14ac:dyDescent="0.3">
      <c r="A1331" s="1">
        <v>61</v>
      </c>
      <c r="C1331" s="393">
        <v>42548</v>
      </c>
      <c r="E1331" s="1">
        <v>10.8</v>
      </c>
      <c r="M1331" s="365">
        <v>5.5333333333333341</v>
      </c>
      <c r="N1331" s="398">
        <v>0.93759765786226901</v>
      </c>
    </row>
    <row r="1332" spans="1:14" x14ac:dyDescent="0.3">
      <c r="A1332" s="1">
        <v>64</v>
      </c>
      <c r="C1332" s="393">
        <v>42548</v>
      </c>
      <c r="E1332" s="1">
        <v>12.1</v>
      </c>
      <c r="M1332" s="365">
        <v>5.666666666666667</v>
      </c>
      <c r="N1332" s="398">
        <v>0.93982500942488401</v>
      </c>
    </row>
    <row r="1333" spans="1:14" x14ac:dyDescent="0.3">
      <c r="A1333" s="1">
        <v>67</v>
      </c>
      <c r="C1333" s="393">
        <v>42548</v>
      </c>
      <c r="E1333" s="1">
        <v>12.8</v>
      </c>
      <c r="M1333" s="365">
        <v>6.8</v>
      </c>
      <c r="N1333" s="398">
        <v>0.96594605149464474</v>
      </c>
    </row>
    <row r="1334" spans="1:14" x14ac:dyDescent="0.3">
      <c r="A1334" s="1">
        <v>70</v>
      </c>
      <c r="C1334" s="393">
        <v>42548</v>
      </c>
      <c r="E1334" s="1">
        <v>11.2</v>
      </c>
      <c r="M1334" s="365">
        <v>7.0666666666666664</v>
      </c>
      <c r="N1334" s="398">
        <v>0.96182994270896593</v>
      </c>
    </row>
    <row r="1335" spans="1:14" x14ac:dyDescent="0.3">
      <c r="A1335" s="1">
        <v>73</v>
      </c>
      <c r="C1335" s="393">
        <v>42548</v>
      </c>
      <c r="E1335" s="1">
        <v>9.9</v>
      </c>
      <c r="M1335" s="365">
        <v>6.666666666666667</v>
      </c>
      <c r="N1335" s="398">
        <v>0.96318523054125949</v>
      </c>
    </row>
    <row r="1336" spans="1:14" x14ac:dyDescent="0.3">
      <c r="A1336" s="1">
        <v>76</v>
      </c>
      <c r="C1336" s="393">
        <v>42548</v>
      </c>
      <c r="E1336" s="1">
        <v>10.8</v>
      </c>
      <c r="M1336" s="365">
        <v>7.0333333333333341</v>
      </c>
      <c r="N1336" s="398">
        <v>0.96986184419739363</v>
      </c>
    </row>
    <row r="1337" spans="1:14" x14ac:dyDescent="0.3">
      <c r="A1337" s="1">
        <v>79</v>
      </c>
      <c r="C1337" s="393">
        <v>42548</v>
      </c>
      <c r="E1337" s="1">
        <v>12.1</v>
      </c>
      <c r="M1337" s="365">
        <v>5.8666666666666671</v>
      </c>
      <c r="N1337" s="398">
        <v>0.9416993069434626</v>
      </c>
    </row>
    <row r="1338" spans="1:14" x14ac:dyDescent="0.3">
      <c r="A1338" s="1">
        <v>37</v>
      </c>
      <c r="C1338" s="393">
        <v>42552</v>
      </c>
      <c r="E1338" s="1">
        <v>15.2</v>
      </c>
      <c r="M1338" s="365">
        <v>7.5</v>
      </c>
      <c r="N1338" s="398">
        <v>0.95820845406571609</v>
      </c>
    </row>
    <row r="1339" spans="1:14" x14ac:dyDescent="0.3">
      <c r="A1339" s="1">
        <v>40</v>
      </c>
      <c r="C1339" s="393">
        <v>42552</v>
      </c>
      <c r="E1339" s="1">
        <v>13.1</v>
      </c>
      <c r="M1339" s="365">
        <v>6.3999999999999995</v>
      </c>
      <c r="N1339" s="398">
        <v>0.93757121762425077</v>
      </c>
    </row>
    <row r="1340" spans="1:14" x14ac:dyDescent="0.3">
      <c r="A1340" s="1">
        <v>43</v>
      </c>
      <c r="C1340" s="393">
        <v>42552</v>
      </c>
      <c r="E1340" s="1">
        <v>11.6</v>
      </c>
      <c r="M1340" s="365">
        <v>5.9666666666666659</v>
      </c>
      <c r="N1340" s="398">
        <v>0.95197603416236565</v>
      </c>
    </row>
    <row r="1341" spans="1:14" x14ac:dyDescent="0.3">
      <c r="A1341" s="1">
        <v>46</v>
      </c>
      <c r="C1341" s="393">
        <v>42552</v>
      </c>
      <c r="E1341" s="1">
        <v>12.5</v>
      </c>
      <c r="M1341" s="365">
        <v>6.3999999999999995</v>
      </c>
      <c r="N1341" s="398">
        <v>0.95054683209188207</v>
      </c>
    </row>
    <row r="1342" spans="1:14" x14ac:dyDescent="0.3">
      <c r="A1342" s="1">
        <v>49</v>
      </c>
      <c r="C1342" s="393">
        <v>42552</v>
      </c>
      <c r="E1342" s="1">
        <v>13.1</v>
      </c>
      <c r="M1342" s="365">
        <v>6.666666666666667</v>
      </c>
      <c r="N1342" s="398">
        <v>0.96733086462124795</v>
      </c>
    </row>
    <row r="1343" spans="1:14" x14ac:dyDescent="0.3">
      <c r="A1343" s="1">
        <v>52</v>
      </c>
      <c r="C1343" s="393">
        <v>42552</v>
      </c>
      <c r="E1343" s="1">
        <v>15.2</v>
      </c>
      <c r="M1343" s="365">
        <v>6.5</v>
      </c>
      <c r="N1343" s="398">
        <v>0.95280639600923367</v>
      </c>
    </row>
    <row r="1344" spans="1:14" x14ac:dyDescent="0.3">
      <c r="A1344" s="1">
        <v>55</v>
      </c>
      <c r="C1344" s="393">
        <v>42552</v>
      </c>
      <c r="E1344" s="1">
        <v>13.1</v>
      </c>
      <c r="M1344" s="365">
        <v>6.2333333333333334</v>
      </c>
      <c r="N1344" s="398">
        <v>0.93117608846212452</v>
      </c>
    </row>
    <row r="1345" spans="1:14" x14ac:dyDescent="0.3">
      <c r="A1345" s="1">
        <v>58</v>
      </c>
      <c r="C1345" s="393">
        <v>42552</v>
      </c>
      <c r="E1345" s="1">
        <v>11.6</v>
      </c>
      <c r="M1345" s="365">
        <v>5.5999999999999988</v>
      </c>
      <c r="N1345" s="398">
        <v>0.9013963651775202</v>
      </c>
    </row>
    <row r="1346" spans="1:14" x14ac:dyDescent="0.3">
      <c r="A1346" s="1">
        <v>61</v>
      </c>
      <c r="C1346" s="393">
        <v>42552</v>
      </c>
      <c r="E1346" s="1">
        <v>12.5</v>
      </c>
      <c r="M1346" s="365">
        <v>5.2</v>
      </c>
      <c r="N1346" s="398">
        <v>0.92557028228057814</v>
      </c>
    </row>
    <row r="1347" spans="1:14" x14ac:dyDescent="0.3">
      <c r="A1347" s="1">
        <v>64</v>
      </c>
      <c r="C1347" s="393">
        <v>42552</v>
      </c>
      <c r="E1347" s="1">
        <v>13.1</v>
      </c>
      <c r="M1347" s="365">
        <v>7.6333333333333329</v>
      </c>
      <c r="N1347" s="398">
        <v>0.9729495731096357</v>
      </c>
    </row>
    <row r="1348" spans="1:14" x14ac:dyDescent="0.3">
      <c r="A1348" s="1">
        <v>67</v>
      </c>
      <c r="C1348" s="393">
        <v>42552</v>
      </c>
      <c r="E1348" s="1">
        <v>15.2</v>
      </c>
      <c r="M1348" s="365">
        <v>9.2666666666666657</v>
      </c>
      <c r="N1348" s="398">
        <v>0.99071040350502793</v>
      </c>
    </row>
    <row r="1349" spans="1:14" x14ac:dyDescent="0.3">
      <c r="A1349" s="1">
        <v>70</v>
      </c>
      <c r="C1349" s="393">
        <v>42552</v>
      </c>
      <c r="E1349" s="1">
        <v>13.1</v>
      </c>
      <c r="M1349" s="365">
        <v>7.0333333333333341</v>
      </c>
      <c r="N1349" s="398">
        <v>0.96480015815827291</v>
      </c>
    </row>
    <row r="1350" spans="1:14" x14ac:dyDescent="0.3">
      <c r="A1350" s="1">
        <v>73</v>
      </c>
      <c r="C1350" s="393">
        <v>42552</v>
      </c>
      <c r="E1350" s="1">
        <v>11.6</v>
      </c>
      <c r="M1350" s="365">
        <v>6.6333333333333329</v>
      </c>
      <c r="N1350" s="398">
        <v>0.9509321244251675</v>
      </c>
    </row>
    <row r="1351" spans="1:14" x14ac:dyDescent="0.3">
      <c r="A1351" s="1">
        <v>76</v>
      </c>
      <c r="C1351" s="393">
        <v>42552</v>
      </c>
      <c r="E1351" s="1">
        <v>12.5</v>
      </c>
      <c r="M1351" s="365">
        <v>6.9333333333333336</v>
      </c>
      <c r="N1351" s="398">
        <v>0.96609032224111724</v>
      </c>
    </row>
    <row r="1352" spans="1:14" x14ac:dyDescent="0.3">
      <c r="A1352" s="1">
        <v>79</v>
      </c>
      <c r="C1352" s="393">
        <v>42552</v>
      </c>
      <c r="E1352" s="1">
        <v>13.1</v>
      </c>
      <c r="M1352" s="365">
        <v>6.666666666666667</v>
      </c>
      <c r="N1352" s="398">
        <v>0.95824973307217931</v>
      </c>
    </row>
    <row r="1353" spans="1:14" x14ac:dyDescent="0.3">
      <c r="A1353" s="1">
        <v>37</v>
      </c>
      <c r="C1353" s="393">
        <v>42555</v>
      </c>
      <c r="E1353" s="1">
        <v>17.8</v>
      </c>
      <c r="M1353" s="365">
        <v>7.9333333333333336</v>
      </c>
      <c r="N1353" s="398">
        <v>0.97498764511045544</v>
      </c>
    </row>
    <row r="1354" spans="1:14" x14ac:dyDescent="0.3">
      <c r="A1354" s="1">
        <v>40</v>
      </c>
      <c r="C1354" s="393">
        <v>42555</v>
      </c>
      <c r="E1354" s="1">
        <v>14.7</v>
      </c>
      <c r="M1354" s="365">
        <v>7.7666666666666666</v>
      </c>
      <c r="N1354" s="398">
        <v>0.98183840593572391</v>
      </c>
    </row>
    <row r="1355" spans="1:14" x14ac:dyDescent="0.3">
      <c r="A1355" s="1">
        <v>43</v>
      </c>
      <c r="C1355" s="393">
        <v>42555</v>
      </c>
      <c r="E1355" s="1">
        <v>13.8</v>
      </c>
      <c r="M1355" s="365">
        <v>5.2666666666666666</v>
      </c>
      <c r="N1355" s="398">
        <v>0.90771527236936134</v>
      </c>
    </row>
    <row r="1356" spans="1:14" x14ac:dyDescent="0.3">
      <c r="A1356" s="1">
        <v>46</v>
      </c>
      <c r="C1356" s="393">
        <v>42555</v>
      </c>
      <c r="E1356" s="1">
        <v>13.5</v>
      </c>
      <c r="M1356" s="365">
        <v>8.2666666666666657</v>
      </c>
      <c r="N1356" s="398">
        <v>0.98573867131806292</v>
      </c>
    </row>
    <row r="1357" spans="1:14" x14ac:dyDescent="0.3">
      <c r="A1357" s="1">
        <v>49</v>
      </c>
      <c r="C1357" s="393">
        <v>42555</v>
      </c>
      <c r="E1357" s="1">
        <v>13.9</v>
      </c>
      <c r="M1357" s="365">
        <v>4.5</v>
      </c>
      <c r="N1357" s="398">
        <v>0.86019405789024306</v>
      </c>
    </row>
    <row r="1358" spans="1:14" x14ac:dyDescent="0.3">
      <c r="A1358" s="1">
        <v>52</v>
      </c>
      <c r="C1358" s="393">
        <v>42555</v>
      </c>
      <c r="E1358" s="1">
        <v>17.8</v>
      </c>
      <c r="M1358" s="365">
        <v>7.4000000000000012</v>
      </c>
      <c r="N1358" s="398">
        <v>0.97138108764179509</v>
      </c>
    </row>
    <row r="1359" spans="1:14" x14ac:dyDescent="0.3">
      <c r="A1359" s="1">
        <v>55</v>
      </c>
      <c r="C1359" s="393">
        <v>42555</v>
      </c>
      <c r="E1359" s="1">
        <v>14.7</v>
      </c>
      <c r="M1359" s="365">
        <v>5.333333333333333</v>
      </c>
      <c r="N1359" s="398">
        <v>0.91956979911437176</v>
      </c>
    </row>
    <row r="1360" spans="1:14" x14ac:dyDescent="0.3">
      <c r="A1360" s="1">
        <v>58</v>
      </c>
      <c r="C1360" s="393">
        <v>42555</v>
      </c>
      <c r="E1360" s="1">
        <v>13.8</v>
      </c>
      <c r="M1360" s="365">
        <v>5.4666666666666659</v>
      </c>
      <c r="N1360" s="398">
        <v>0.94277094670622308</v>
      </c>
    </row>
    <row r="1361" spans="1:14" x14ac:dyDescent="0.3">
      <c r="A1361" s="1">
        <v>61</v>
      </c>
      <c r="C1361" s="393">
        <v>42555</v>
      </c>
      <c r="E1361" s="1">
        <v>13.5</v>
      </c>
      <c r="M1361" s="365">
        <v>6.7666666666666666</v>
      </c>
      <c r="N1361" s="398">
        <v>0.9621398743874755</v>
      </c>
    </row>
    <row r="1362" spans="1:14" x14ac:dyDescent="0.3">
      <c r="A1362" s="1">
        <v>64</v>
      </c>
      <c r="C1362" s="393">
        <v>42555</v>
      </c>
      <c r="E1362" s="1">
        <v>13.9</v>
      </c>
      <c r="M1362" s="365">
        <v>6.5333333333333341</v>
      </c>
      <c r="N1362" s="398">
        <v>0.9611246226288227</v>
      </c>
    </row>
    <row r="1363" spans="1:14" x14ac:dyDescent="0.3">
      <c r="A1363" s="1">
        <v>67</v>
      </c>
      <c r="C1363" s="393">
        <v>42555</v>
      </c>
      <c r="E1363" s="1">
        <v>17.8</v>
      </c>
      <c r="M1363" s="365">
        <v>7.1000000000000005</v>
      </c>
      <c r="N1363" s="398">
        <v>0.96313893372022985</v>
      </c>
    </row>
    <row r="1364" spans="1:14" x14ac:dyDescent="0.3">
      <c r="A1364" s="1">
        <v>70</v>
      </c>
      <c r="C1364" s="393">
        <v>42555</v>
      </c>
      <c r="E1364" s="1">
        <v>14.7</v>
      </c>
      <c r="M1364" s="365">
        <v>6.4333333333333336</v>
      </c>
      <c r="N1364" s="398">
        <v>0.94239528899529379</v>
      </c>
    </row>
    <row r="1365" spans="1:14" x14ac:dyDescent="0.3">
      <c r="A1365" s="1">
        <v>73</v>
      </c>
      <c r="C1365" s="393">
        <v>42555</v>
      </c>
      <c r="E1365" s="1">
        <v>13.8</v>
      </c>
      <c r="M1365" s="365">
        <v>8.6</v>
      </c>
      <c r="N1365" s="398">
        <v>0.98750557598827537</v>
      </c>
    </row>
    <row r="1366" spans="1:14" x14ac:dyDescent="0.3">
      <c r="A1366" s="1">
        <v>76</v>
      </c>
      <c r="C1366" s="393">
        <v>42555</v>
      </c>
      <c r="E1366" s="1">
        <v>13.5</v>
      </c>
      <c r="M1366" s="365">
        <v>7.166666666666667</v>
      </c>
      <c r="N1366" s="398">
        <v>0.9705961767316672</v>
      </c>
    </row>
    <row r="1367" spans="1:14" x14ac:dyDescent="0.3">
      <c r="A1367" s="1">
        <v>79</v>
      </c>
      <c r="C1367" s="393">
        <v>42555</v>
      </c>
      <c r="E1367" s="1">
        <v>13.9</v>
      </c>
      <c r="M1367" s="365">
        <v>7.5666666666666664</v>
      </c>
      <c r="N1367" s="398">
        <v>0.97518815149430982</v>
      </c>
    </row>
    <row r="1368" spans="1:14" x14ac:dyDescent="0.3">
      <c r="A1368" s="1">
        <v>37</v>
      </c>
      <c r="C1368" s="393">
        <v>42557</v>
      </c>
      <c r="E1368" s="1">
        <v>18.399999999999999</v>
      </c>
      <c r="M1368" s="365">
        <v>6.7666666666666666</v>
      </c>
      <c r="N1368" s="398">
        <v>0.97910242218215249</v>
      </c>
    </row>
    <row r="1369" spans="1:14" x14ac:dyDescent="0.3">
      <c r="A1369" s="1">
        <v>40</v>
      </c>
      <c r="C1369" s="393">
        <v>42557</v>
      </c>
      <c r="E1369" s="1">
        <v>16.600000000000001</v>
      </c>
      <c r="M1369" s="365">
        <v>6.7333333333333334</v>
      </c>
      <c r="N1369" s="398">
        <v>0.97424074669311322</v>
      </c>
    </row>
    <row r="1370" spans="1:14" x14ac:dyDescent="0.3">
      <c r="A1370" s="1">
        <v>43</v>
      </c>
      <c r="C1370" s="393">
        <v>42557</v>
      </c>
      <c r="E1370" s="1">
        <v>16.100000000000001</v>
      </c>
      <c r="M1370" s="365">
        <v>6.1333333333333329</v>
      </c>
      <c r="N1370" s="398">
        <v>0.9593100249217833</v>
      </c>
    </row>
    <row r="1371" spans="1:14" x14ac:dyDescent="0.3">
      <c r="A1371" s="1">
        <v>46</v>
      </c>
      <c r="C1371" s="393">
        <v>42557</v>
      </c>
      <c r="E1371" s="1">
        <v>14.6</v>
      </c>
      <c r="M1371" s="365">
        <v>6.7666666666666666</v>
      </c>
      <c r="N1371" s="398">
        <v>0.97682368430288202</v>
      </c>
    </row>
    <row r="1372" spans="1:14" x14ac:dyDescent="0.3">
      <c r="A1372" s="1">
        <v>49</v>
      </c>
      <c r="C1372" s="393">
        <v>42557</v>
      </c>
      <c r="E1372" s="1">
        <v>17</v>
      </c>
      <c r="M1372" s="365">
        <v>4.2666666666666666</v>
      </c>
      <c r="N1372" s="398">
        <v>0.91405181458358398</v>
      </c>
    </row>
    <row r="1373" spans="1:14" x14ac:dyDescent="0.3">
      <c r="A1373" s="1">
        <v>52</v>
      </c>
      <c r="C1373" s="393">
        <v>42557</v>
      </c>
      <c r="E1373" s="1">
        <v>18.399999999999999</v>
      </c>
      <c r="M1373" s="365">
        <v>6.0999999999999988</v>
      </c>
      <c r="N1373" s="398">
        <v>0.96839910842825005</v>
      </c>
    </row>
    <row r="1374" spans="1:14" x14ac:dyDescent="0.3">
      <c r="A1374" s="1">
        <v>55</v>
      </c>
      <c r="C1374" s="393">
        <v>42557</v>
      </c>
      <c r="E1374" s="1">
        <v>16.600000000000001</v>
      </c>
      <c r="M1374" s="365">
        <v>7.2</v>
      </c>
      <c r="N1374" s="398">
        <v>0.98259296504101368</v>
      </c>
    </row>
    <row r="1375" spans="1:14" x14ac:dyDescent="0.3">
      <c r="A1375" s="1">
        <v>58</v>
      </c>
      <c r="C1375" s="393">
        <v>42557</v>
      </c>
      <c r="E1375" s="1">
        <v>16.100000000000001</v>
      </c>
      <c r="M1375" s="365">
        <v>6.4333333333333327</v>
      </c>
      <c r="N1375" s="398">
        <v>0.96493945858148544</v>
      </c>
    </row>
    <row r="1376" spans="1:14" x14ac:dyDescent="0.3">
      <c r="A1376" s="1">
        <v>61</v>
      </c>
      <c r="C1376" s="393">
        <v>42557</v>
      </c>
      <c r="E1376" s="1">
        <v>14.6</v>
      </c>
      <c r="M1376" s="365">
        <v>6.4333333333333327</v>
      </c>
      <c r="N1376" s="398">
        <v>0.97138491376519909</v>
      </c>
    </row>
    <row r="1377" spans="1:14" x14ac:dyDescent="0.3">
      <c r="A1377" s="1">
        <v>64</v>
      </c>
      <c r="C1377" s="393">
        <v>42557</v>
      </c>
      <c r="E1377" s="1">
        <v>17</v>
      </c>
      <c r="M1377" s="365">
        <v>4.7666666666666666</v>
      </c>
      <c r="N1377" s="398">
        <v>0.93161017997485118</v>
      </c>
    </row>
    <row r="1378" spans="1:14" x14ac:dyDescent="0.3">
      <c r="A1378" s="1">
        <v>67</v>
      </c>
      <c r="C1378" s="393">
        <v>42557</v>
      </c>
      <c r="E1378" s="1">
        <v>18.399999999999999</v>
      </c>
      <c r="M1378" s="365">
        <v>7.5</v>
      </c>
      <c r="N1378" s="398">
        <v>0.98313799384738021</v>
      </c>
    </row>
    <row r="1379" spans="1:14" x14ac:dyDescent="0.3">
      <c r="A1379" s="1">
        <v>70</v>
      </c>
      <c r="C1379" s="393">
        <v>42557</v>
      </c>
      <c r="E1379" s="1">
        <v>16.600000000000001</v>
      </c>
      <c r="M1379" s="365">
        <v>7.2666666666666666</v>
      </c>
      <c r="N1379" s="398">
        <v>0.98293579395030439</v>
      </c>
    </row>
    <row r="1380" spans="1:14" x14ac:dyDescent="0.3">
      <c r="A1380" s="1">
        <v>73</v>
      </c>
      <c r="C1380" s="393">
        <v>42557</v>
      </c>
      <c r="E1380" s="1">
        <v>16.100000000000001</v>
      </c>
      <c r="M1380" s="365">
        <v>7.6999999999999993</v>
      </c>
      <c r="N1380" s="398">
        <v>0.98557013715102393</v>
      </c>
    </row>
    <row r="1381" spans="1:14" x14ac:dyDescent="0.3">
      <c r="A1381" s="1">
        <v>76</v>
      </c>
      <c r="C1381" s="393">
        <v>42557</v>
      </c>
      <c r="E1381" s="1">
        <v>14.6</v>
      </c>
      <c r="M1381" s="365">
        <v>6.833333333333333</v>
      </c>
      <c r="N1381" s="398">
        <v>0.9747791686186944</v>
      </c>
    </row>
    <row r="1382" spans="1:14" x14ac:dyDescent="0.3">
      <c r="A1382" s="1">
        <v>79</v>
      </c>
      <c r="C1382" s="393">
        <v>42557</v>
      </c>
      <c r="E1382" s="1">
        <v>17</v>
      </c>
      <c r="M1382" s="365">
        <v>6.1000000000000005</v>
      </c>
      <c r="N1382" s="398">
        <v>0.96702106730969872</v>
      </c>
    </row>
    <row r="1383" spans="1:14" x14ac:dyDescent="0.3">
      <c r="A1383" s="1">
        <v>37</v>
      </c>
      <c r="C1383" s="393">
        <v>42558</v>
      </c>
      <c r="M1383" s="365"/>
      <c r="N1383" s="398"/>
    </row>
    <row r="1384" spans="1:14" x14ac:dyDescent="0.3">
      <c r="A1384" s="1">
        <v>40</v>
      </c>
      <c r="C1384" s="393">
        <v>42558</v>
      </c>
      <c r="M1384" s="365"/>
      <c r="N1384" s="398"/>
    </row>
    <row r="1385" spans="1:14" x14ac:dyDescent="0.3">
      <c r="A1385" s="1">
        <v>43</v>
      </c>
      <c r="C1385" s="393">
        <v>42558</v>
      </c>
      <c r="M1385" s="365"/>
      <c r="N1385" s="398"/>
    </row>
    <row r="1386" spans="1:14" x14ac:dyDescent="0.3">
      <c r="A1386" s="1">
        <v>46</v>
      </c>
      <c r="C1386" s="393">
        <v>42558</v>
      </c>
      <c r="M1386" s="365"/>
      <c r="N1386" s="398"/>
    </row>
    <row r="1387" spans="1:14" x14ac:dyDescent="0.3">
      <c r="A1387" s="1">
        <v>49</v>
      </c>
      <c r="C1387" s="393">
        <v>42558</v>
      </c>
      <c r="M1387" s="365"/>
      <c r="N1387" s="398"/>
    </row>
    <row r="1388" spans="1:14" x14ac:dyDescent="0.3">
      <c r="A1388" s="1">
        <v>52</v>
      </c>
      <c r="C1388" s="393">
        <v>42558</v>
      </c>
      <c r="M1388" s="365"/>
      <c r="N1388" s="398"/>
    </row>
    <row r="1389" spans="1:14" x14ac:dyDescent="0.3">
      <c r="A1389" s="1">
        <v>55</v>
      </c>
      <c r="C1389" s="393">
        <v>42558</v>
      </c>
      <c r="M1389" s="365"/>
      <c r="N1389" s="398"/>
    </row>
    <row r="1390" spans="1:14" x14ac:dyDescent="0.3">
      <c r="A1390" s="1">
        <v>58</v>
      </c>
      <c r="C1390" s="393">
        <v>42558</v>
      </c>
      <c r="M1390" s="365"/>
      <c r="N1390" s="398"/>
    </row>
    <row r="1391" spans="1:14" x14ac:dyDescent="0.3">
      <c r="A1391" s="1">
        <v>61</v>
      </c>
      <c r="C1391" s="393">
        <v>42558</v>
      </c>
      <c r="M1391" s="365"/>
      <c r="N1391" s="398"/>
    </row>
    <row r="1392" spans="1:14" x14ac:dyDescent="0.3">
      <c r="A1392" s="1">
        <v>64</v>
      </c>
      <c r="C1392" s="393">
        <v>42558</v>
      </c>
      <c r="M1392" s="365"/>
      <c r="N1392" s="398"/>
    </row>
    <row r="1393" spans="1:14" x14ac:dyDescent="0.3">
      <c r="A1393" s="1">
        <v>67</v>
      </c>
      <c r="C1393" s="393">
        <v>42558</v>
      </c>
      <c r="M1393" s="365"/>
      <c r="N1393" s="398"/>
    </row>
    <row r="1394" spans="1:14" x14ac:dyDescent="0.3">
      <c r="A1394" s="1">
        <v>70</v>
      </c>
      <c r="C1394" s="393">
        <v>42558</v>
      </c>
      <c r="M1394" s="365"/>
      <c r="N1394" s="398"/>
    </row>
    <row r="1395" spans="1:14" x14ac:dyDescent="0.3">
      <c r="A1395" s="1">
        <v>73</v>
      </c>
      <c r="C1395" s="393">
        <v>42558</v>
      </c>
      <c r="M1395" s="365"/>
      <c r="N1395" s="398"/>
    </row>
    <row r="1396" spans="1:14" x14ac:dyDescent="0.3">
      <c r="A1396" s="1">
        <v>76</v>
      </c>
      <c r="C1396" s="393">
        <v>42558</v>
      </c>
      <c r="M1396" s="365"/>
      <c r="N1396" s="398"/>
    </row>
    <row r="1397" spans="1:14" x14ac:dyDescent="0.3">
      <c r="A1397" s="1">
        <v>79</v>
      </c>
      <c r="C1397" s="393">
        <v>42558</v>
      </c>
      <c r="M1397" s="365"/>
      <c r="N1397" s="398"/>
    </row>
    <row r="1398" spans="1:14" x14ac:dyDescent="0.3">
      <c r="A1398" s="1">
        <v>37</v>
      </c>
      <c r="C1398" s="393">
        <v>42559</v>
      </c>
      <c r="M1398" s="365">
        <v>5.3</v>
      </c>
      <c r="N1398" s="398">
        <v>0.94536340070169356</v>
      </c>
    </row>
    <row r="1399" spans="1:14" x14ac:dyDescent="0.3">
      <c r="A1399" s="1">
        <v>40</v>
      </c>
      <c r="C1399" s="393">
        <v>42559</v>
      </c>
      <c r="M1399" s="365">
        <v>6.2</v>
      </c>
      <c r="N1399" s="398">
        <v>0.97184317833011047</v>
      </c>
    </row>
    <row r="1400" spans="1:14" x14ac:dyDescent="0.3">
      <c r="A1400" s="1">
        <v>43</v>
      </c>
      <c r="C1400" s="393">
        <v>42559</v>
      </c>
      <c r="M1400" s="365">
        <v>6.6000000000000005</v>
      </c>
      <c r="N1400" s="398">
        <v>0.9520426686063459</v>
      </c>
    </row>
    <row r="1401" spans="1:14" x14ac:dyDescent="0.3">
      <c r="A1401" s="1">
        <v>46</v>
      </c>
      <c r="C1401" s="393">
        <v>42559</v>
      </c>
      <c r="M1401" s="365">
        <v>5.2</v>
      </c>
      <c r="N1401" s="398">
        <v>0.94771183209215815</v>
      </c>
    </row>
    <row r="1402" spans="1:14" x14ac:dyDescent="0.3">
      <c r="A1402" s="1">
        <v>49</v>
      </c>
      <c r="C1402" s="393">
        <v>42559</v>
      </c>
      <c r="M1402" s="365">
        <v>6.0333333333333341</v>
      </c>
      <c r="N1402" s="398">
        <v>0.95564377136765588</v>
      </c>
    </row>
    <row r="1403" spans="1:14" x14ac:dyDescent="0.3">
      <c r="A1403" s="1">
        <v>52</v>
      </c>
      <c r="C1403" s="393">
        <v>42559</v>
      </c>
      <c r="M1403" s="365">
        <v>9.5333333333333332</v>
      </c>
      <c r="N1403" s="398">
        <v>0.99522104883043838</v>
      </c>
    </row>
    <row r="1404" spans="1:14" x14ac:dyDescent="0.3">
      <c r="A1404" s="1">
        <v>55</v>
      </c>
      <c r="C1404" s="393">
        <v>42559</v>
      </c>
      <c r="M1404" s="365">
        <v>8.7999999999999989</v>
      </c>
      <c r="N1404" s="398">
        <v>0.99117548585157322</v>
      </c>
    </row>
    <row r="1405" spans="1:14" x14ac:dyDescent="0.3">
      <c r="A1405" s="1">
        <v>58</v>
      </c>
      <c r="C1405" s="393">
        <v>42559</v>
      </c>
      <c r="M1405" s="365">
        <v>8.8333333333333339</v>
      </c>
      <c r="N1405" s="398">
        <v>0.99310141723823453</v>
      </c>
    </row>
    <row r="1406" spans="1:14" x14ac:dyDescent="0.3">
      <c r="A1406" s="1">
        <v>61</v>
      </c>
      <c r="C1406" s="393">
        <v>42559</v>
      </c>
      <c r="M1406" s="365">
        <v>7.0666666666666673</v>
      </c>
      <c r="N1406" s="398">
        <v>0.97526604614349666</v>
      </c>
    </row>
    <row r="1407" spans="1:14" x14ac:dyDescent="0.3">
      <c r="A1407" s="1">
        <v>64</v>
      </c>
      <c r="C1407" s="393">
        <v>42559</v>
      </c>
      <c r="M1407" s="365">
        <v>6.833333333333333</v>
      </c>
      <c r="N1407" s="398">
        <v>0.96969842736156375</v>
      </c>
    </row>
    <row r="1408" spans="1:14" x14ac:dyDescent="0.3">
      <c r="A1408" s="1">
        <v>67</v>
      </c>
      <c r="C1408" s="393">
        <v>42559</v>
      </c>
      <c r="M1408" s="365">
        <v>9.4333333333333318</v>
      </c>
      <c r="N1408" s="398">
        <v>0.99502588959816229</v>
      </c>
    </row>
    <row r="1409" spans="1:14" x14ac:dyDescent="0.3">
      <c r="A1409" s="1">
        <v>70</v>
      </c>
      <c r="C1409" s="393">
        <v>42559</v>
      </c>
      <c r="M1409" s="365">
        <v>10.133333333333333</v>
      </c>
      <c r="N1409" s="398">
        <v>0.99642099798453787</v>
      </c>
    </row>
    <row r="1410" spans="1:14" x14ac:dyDescent="0.3">
      <c r="A1410" s="1">
        <v>73</v>
      </c>
      <c r="C1410" s="393">
        <v>42559</v>
      </c>
      <c r="M1410" s="365">
        <v>3.9333333333333336</v>
      </c>
      <c r="N1410" s="398">
        <v>0.89204657865826631</v>
      </c>
    </row>
    <row r="1411" spans="1:14" x14ac:dyDescent="0.3">
      <c r="A1411" s="1">
        <v>76</v>
      </c>
      <c r="C1411" s="393">
        <v>42559</v>
      </c>
      <c r="M1411" s="365">
        <v>7.4333333333333327</v>
      </c>
      <c r="N1411" s="398">
        <v>0.97819027206537001</v>
      </c>
    </row>
    <row r="1412" spans="1:14" x14ac:dyDescent="0.3">
      <c r="A1412" s="1">
        <v>79</v>
      </c>
      <c r="C1412" s="393">
        <v>42559</v>
      </c>
      <c r="M1412" s="365">
        <v>7.2333333333333334</v>
      </c>
      <c r="N1412" s="398">
        <v>0.98222342396790074</v>
      </c>
    </row>
    <row r="1413" spans="1:14" x14ac:dyDescent="0.3">
      <c r="A1413" s="1">
        <v>37</v>
      </c>
      <c r="C1413" s="393">
        <v>42562</v>
      </c>
      <c r="E1413" s="1">
        <v>18.399999999999999</v>
      </c>
      <c r="M1413" s="365"/>
      <c r="N1413" s="398"/>
    </row>
    <row r="1414" spans="1:14" x14ac:dyDescent="0.3">
      <c r="A1414" s="1">
        <v>40</v>
      </c>
      <c r="C1414" s="393">
        <v>42562</v>
      </c>
      <c r="E1414" s="1">
        <v>19.399999999999999</v>
      </c>
      <c r="M1414" s="365"/>
      <c r="N1414" s="398"/>
    </row>
    <row r="1415" spans="1:14" x14ac:dyDescent="0.3">
      <c r="A1415" s="1">
        <v>43</v>
      </c>
      <c r="C1415" s="393">
        <v>42562</v>
      </c>
      <c r="E1415" s="1">
        <v>18.899999999999999</v>
      </c>
      <c r="M1415" s="365"/>
      <c r="N1415" s="398"/>
    </row>
    <row r="1416" spans="1:14" x14ac:dyDescent="0.3">
      <c r="A1416" s="1">
        <v>46</v>
      </c>
      <c r="C1416" s="393">
        <v>42562</v>
      </c>
      <c r="E1416" s="1">
        <v>16.7</v>
      </c>
      <c r="M1416" s="365"/>
      <c r="N1416" s="398"/>
    </row>
    <row r="1417" spans="1:14" x14ac:dyDescent="0.3">
      <c r="A1417" s="1">
        <v>49</v>
      </c>
      <c r="C1417" s="393">
        <v>42562</v>
      </c>
      <c r="E1417" s="1">
        <v>18.399999999999999</v>
      </c>
      <c r="M1417" s="365"/>
      <c r="N1417" s="398"/>
    </row>
    <row r="1418" spans="1:14" x14ac:dyDescent="0.3">
      <c r="A1418" s="1">
        <v>52</v>
      </c>
      <c r="C1418" s="393">
        <v>42562</v>
      </c>
      <c r="E1418" s="1">
        <v>18.399999999999999</v>
      </c>
      <c r="M1418" s="365"/>
      <c r="N1418" s="398"/>
    </row>
    <row r="1419" spans="1:14" x14ac:dyDescent="0.3">
      <c r="A1419" s="1">
        <v>55</v>
      </c>
      <c r="C1419" s="393">
        <v>42562</v>
      </c>
      <c r="E1419" s="1">
        <v>19.399999999999999</v>
      </c>
      <c r="M1419" s="365"/>
      <c r="N1419" s="398"/>
    </row>
    <row r="1420" spans="1:14" x14ac:dyDescent="0.3">
      <c r="A1420" s="1">
        <v>58</v>
      </c>
      <c r="C1420" s="393">
        <v>42562</v>
      </c>
      <c r="E1420" s="1">
        <v>18.899999999999999</v>
      </c>
      <c r="M1420" s="365"/>
      <c r="N1420" s="398"/>
    </row>
    <row r="1421" spans="1:14" x14ac:dyDescent="0.3">
      <c r="A1421" s="1">
        <v>61</v>
      </c>
      <c r="C1421" s="393">
        <v>42562</v>
      </c>
      <c r="E1421" s="1">
        <v>16.7</v>
      </c>
      <c r="M1421" s="365"/>
      <c r="N1421" s="398"/>
    </row>
    <row r="1422" spans="1:14" x14ac:dyDescent="0.3">
      <c r="A1422" s="1">
        <v>64</v>
      </c>
      <c r="C1422" s="393">
        <v>42562</v>
      </c>
      <c r="E1422" s="1">
        <v>18.399999999999999</v>
      </c>
      <c r="M1422" s="365"/>
      <c r="N1422" s="398"/>
    </row>
    <row r="1423" spans="1:14" x14ac:dyDescent="0.3">
      <c r="A1423" s="1">
        <v>67</v>
      </c>
      <c r="C1423" s="393">
        <v>42562</v>
      </c>
      <c r="E1423" s="1">
        <v>18.399999999999999</v>
      </c>
      <c r="M1423" s="365"/>
      <c r="N1423" s="398"/>
    </row>
    <row r="1424" spans="1:14" x14ac:dyDescent="0.3">
      <c r="A1424" s="1">
        <v>70</v>
      </c>
      <c r="C1424" s="393">
        <v>42562</v>
      </c>
      <c r="E1424" s="1">
        <v>19.399999999999999</v>
      </c>
      <c r="M1424" s="365"/>
      <c r="N1424" s="398"/>
    </row>
    <row r="1425" spans="1:14" x14ac:dyDescent="0.3">
      <c r="A1425" s="1">
        <v>73</v>
      </c>
      <c r="C1425" s="393">
        <v>42562</v>
      </c>
      <c r="E1425" s="1">
        <v>18.899999999999999</v>
      </c>
      <c r="M1425" s="365"/>
      <c r="N1425" s="398"/>
    </row>
    <row r="1426" spans="1:14" x14ac:dyDescent="0.3">
      <c r="A1426" s="1">
        <v>76</v>
      </c>
      <c r="C1426" s="393">
        <v>42562</v>
      </c>
      <c r="E1426" s="1">
        <v>16.7</v>
      </c>
      <c r="M1426" s="365"/>
      <c r="N1426" s="398"/>
    </row>
    <row r="1427" spans="1:14" x14ac:dyDescent="0.3">
      <c r="A1427" s="1">
        <v>79</v>
      </c>
      <c r="C1427" s="393">
        <v>42562</v>
      </c>
      <c r="E1427" s="1">
        <v>18.399999999999999</v>
      </c>
      <c r="M1427" s="365"/>
      <c r="N1427" s="398"/>
    </row>
    <row r="1428" spans="1:14" x14ac:dyDescent="0.3">
      <c r="A1428" s="1">
        <v>37</v>
      </c>
      <c r="C1428" s="393">
        <v>42563</v>
      </c>
      <c r="M1428" s="365">
        <v>7.166666666666667</v>
      </c>
      <c r="N1428" s="398">
        <v>0.97318418876165647</v>
      </c>
    </row>
    <row r="1429" spans="1:14" x14ac:dyDescent="0.3">
      <c r="A1429" s="1">
        <v>40</v>
      </c>
      <c r="C1429" s="393">
        <v>42563</v>
      </c>
      <c r="M1429" s="365">
        <v>8.4999999999999982</v>
      </c>
      <c r="N1429" s="398">
        <v>0.98963507431372122</v>
      </c>
    </row>
    <row r="1430" spans="1:14" x14ac:dyDescent="0.3">
      <c r="A1430" s="1">
        <v>43</v>
      </c>
      <c r="C1430" s="393">
        <v>42563</v>
      </c>
      <c r="M1430" s="365">
        <v>6.666666666666667</v>
      </c>
      <c r="N1430" s="398">
        <v>0.96715565671201842</v>
      </c>
    </row>
    <row r="1431" spans="1:14" x14ac:dyDescent="0.3">
      <c r="A1431" s="1">
        <v>46</v>
      </c>
      <c r="C1431" s="393">
        <v>42563</v>
      </c>
      <c r="M1431" s="365">
        <v>8.4666666666666668</v>
      </c>
      <c r="N1431" s="398">
        <v>0.98924373582207281</v>
      </c>
    </row>
    <row r="1432" spans="1:14" x14ac:dyDescent="0.3">
      <c r="A1432" s="1">
        <v>49</v>
      </c>
      <c r="C1432" s="393">
        <v>42563</v>
      </c>
      <c r="M1432" s="365">
        <v>7.166666666666667</v>
      </c>
      <c r="N1432" s="398">
        <v>0.97897876627533487</v>
      </c>
    </row>
    <row r="1433" spans="1:14" x14ac:dyDescent="0.3">
      <c r="A1433" s="1">
        <v>52</v>
      </c>
      <c r="C1433" s="393">
        <v>42563</v>
      </c>
      <c r="M1433" s="365">
        <v>7.9666666666666659</v>
      </c>
      <c r="N1433" s="398">
        <v>0.98146396726249863</v>
      </c>
    </row>
    <row r="1434" spans="1:14" x14ac:dyDescent="0.3">
      <c r="A1434" s="1">
        <v>55</v>
      </c>
      <c r="C1434" s="393">
        <v>42563</v>
      </c>
      <c r="M1434" s="365">
        <v>10</v>
      </c>
      <c r="N1434" s="398">
        <v>0.99494290306491828</v>
      </c>
    </row>
    <row r="1435" spans="1:14" x14ac:dyDescent="0.3">
      <c r="A1435" s="1">
        <v>58</v>
      </c>
      <c r="C1435" s="393">
        <v>42563</v>
      </c>
      <c r="M1435" s="365">
        <v>8.4666666666666668</v>
      </c>
      <c r="N1435" s="398">
        <v>0.98894855758231104</v>
      </c>
    </row>
    <row r="1436" spans="1:14" x14ac:dyDescent="0.3">
      <c r="A1436" s="1">
        <v>61</v>
      </c>
      <c r="C1436" s="393">
        <v>42563</v>
      </c>
      <c r="M1436" s="365">
        <v>8.8666666666666654</v>
      </c>
      <c r="N1436" s="398">
        <v>0.98976109066482343</v>
      </c>
    </row>
    <row r="1437" spans="1:14" x14ac:dyDescent="0.3">
      <c r="A1437" s="1">
        <v>64</v>
      </c>
      <c r="C1437" s="393">
        <v>42563</v>
      </c>
      <c r="M1437" s="365">
        <v>8.6666666666666661</v>
      </c>
      <c r="N1437" s="398">
        <v>0.98920113703111356</v>
      </c>
    </row>
    <row r="1438" spans="1:14" x14ac:dyDescent="0.3">
      <c r="A1438" s="1">
        <v>67</v>
      </c>
      <c r="C1438" s="393">
        <v>42563</v>
      </c>
      <c r="M1438" s="365">
        <v>9.3000000000000007</v>
      </c>
      <c r="N1438" s="398">
        <v>0.99185904811436354</v>
      </c>
    </row>
    <row r="1439" spans="1:14" x14ac:dyDescent="0.3">
      <c r="A1439" s="1">
        <v>70</v>
      </c>
      <c r="C1439" s="393">
        <v>42563</v>
      </c>
      <c r="M1439" s="365">
        <v>10.4</v>
      </c>
      <c r="N1439" s="398">
        <v>0.99574111151075673</v>
      </c>
    </row>
    <row r="1440" spans="1:14" x14ac:dyDescent="0.3">
      <c r="A1440" s="1">
        <v>73</v>
      </c>
      <c r="C1440" s="393">
        <v>42563</v>
      </c>
      <c r="M1440" s="365">
        <v>8.3666666666666654</v>
      </c>
      <c r="N1440" s="398">
        <v>0.98544952269839958</v>
      </c>
    </row>
    <row r="1441" spans="1:14" x14ac:dyDescent="0.3">
      <c r="A1441" s="1">
        <v>76</v>
      </c>
      <c r="C1441" s="393">
        <v>42563</v>
      </c>
      <c r="M1441" s="365">
        <v>9.3999999999999986</v>
      </c>
      <c r="N1441" s="398">
        <v>0.99173465087238732</v>
      </c>
    </row>
    <row r="1442" spans="1:14" x14ac:dyDescent="0.3">
      <c r="A1442" s="1">
        <v>79</v>
      </c>
      <c r="C1442" s="393">
        <v>42563</v>
      </c>
      <c r="M1442" s="365">
        <v>9.2666666666666657</v>
      </c>
      <c r="N1442" s="398">
        <v>0.99195677599799315</v>
      </c>
    </row>
    <row r="1443" spans="1:14" x14ac:dyDescent="0.3">
      <c r="A1443" s="1">
        <v>37</v>
      </c>
      <c r="C1443" s="393">
        <v>42566</v>
      </c>
      <c r="E1443" s="1">
        <v>18.399999999999999</v>
      </c>
      <c r="M1443" s="365">
        <v>9.0333333333333332</v>
      </c>
      <c r="N1443" s="398">
        <v>0.98889884516662085</v>
      </c>
    </row>
    <row r="1444" spans="1:14" x14ac:dyDescent="0.3">
      <c r="A1444" s="1">
        <v>40</v>
      </c>
      <c r="C1444" s="393">
        <v>42566</v>
      </c>
      <c r="E1444" s="1">
        <v>19.399999999999999</v>
      </c>
      <c r="M1444" s="365">
        <v>5.2</v>
      </c>
      <c r="N1444" s="398">
        <v>0.91947569555629549</v>
      </c>
    </row>
    <row r="1445" spans="1:14" x14ac:dyDescent="0.3">
      <c r="A1445" s="1">
        <v>43</v>
      </c>
      <c r="C1445" s="393">
        <v>42566</v>
      </c>
      <c r="E1445" s="1">
        <v>19</v>
      </c>
      <c r="M1445" s="365">
        <v>5.9333333333333336</v>
      </c>
      <c r="N1445" s="398">
        <v>0.93533302657793937</v>
      </c>
    </row>
    <row r="1446" spans="1:14" x14ac:dyDescent="0.3">
      <c r="A1446" s="1">
        <v>46</v>
      </c>
      <c r="C1446" s="393">
        <v>42566</v>
      </c>
      <c r="E1446" s="1">
        <v>19.2</v>
      </c>
      <c r="M1446" s="365">
        <v>7.6333333333333329</v>
      </c>
      <c r="N1446" s="398">
        <v>0.97299129968209908</v>
      </c>
    </row>
    <row r="1447" spans="1:14" x14ac:dyDescent="0.3">
      <c r="A1447" s="1">
        <v>49</v>
      </c>
      <c r="C1447" s="393">
        <v>42566</v>
      </c>
      <c r="E1447" s="1">
        <v>20.3</v>
      </c>
      <c r="M1447" s="365">
        <v>6.5666666666666664</v>
      </c>
      <c r="N1447" s="398">
        <v>0.96544399220621546</v>
      </c>
    </row>
    <row r="1448" spans="1:14" x14ac:dyDescent="0.3">
      <c r="A1448" s="1">
        <v>52</v>
      </c>
      <c r="C1448" s="393">
        <v>42566</v>
      </c>
      <c r="E1448" s="1">
        <v>18.399999999999999</v>
      </c>
      <c r="M1448" s="365">
        <v>7.9666666666666659</v>
      </c>
      <c r="N1448" s="398">
        <v>0.98105670348163543</v>
      </c>
    </row>
    <row r="1449" spans="1:14" x14ac:dyDescent="0.3">
      <c r="A1449" s="1">
        <v>55</v>
      </c>
      <c r="C1449" s="393">
        <v>42566</v>
      </c>
      <c r="E1449" s="1">
        <v>19.399999999999999</v>
      </c>
      <c r="M1449" s="365">
        <v>8.2999999999999989</v>
      </c>
      <c r="N1449" s="398">
        <v>0.96672412664970386</v>
      </c>
    </row>
    <row r="1450" spans="1:14" x14ac:dyDescent="0.3">
      <c r="A1450" s="1">
        <v>58</v>
      </c>
      <c r="C1450" s="393">
        <v>42566</v>
      </c>
      <c r="E1450" s="1">
        <v>19</v>
      </c>
      <c r="M1450" s="365">
        <v>7.1333333333333329</v>
      </c>
      <c r="N1450" s="398">
        <v>0.96500085427060078</v>
      </c>
    </row>
    <row r="1451" spans="1:14" x14ac:dyDescent="0.3">
      <c r="A1451" s="1">
        <v>61</v>
      </c>
      <c r="C1451" s="393">
        <v>42566</v>
      </c>
      <c r="E1451" s="1">
        <v>19.2</v>
      </c>
      <c r="M1451" s="365">
        <v>8.6</v>
      </c>
      <c r="N1451" s="398">
        <v>0.98340577206385094</v>
      </c>
    </row>
    <row r="1452" spans="1:14" x14ac:dyDescent="0.3">
      <c r="A1452" s="1">
        <v>64</v>
      </c>
      <c r="C1452" s="393">
        <v>42566</v>
      </c>
      <c r="E1452" s="1">
        <v>20.3</v>
      </c>
      <c r="M1452" s="365">
        <v>7.0333333333333341</v>
      </c>
      <c r="N1452" s="398">
        <v>0.96606500766565817</v>
      </c>
    </row>
    <row r="1453" spans="1:14" x14ac:dyDescent="0.3">
      <c r="A1453" s="1">
        <v>67</v>
      </c>
      <c r="C1453" s="393">
        <v>42566</v>
      </c>
      <c r="E1453" s="1">
        <v>18.399999999999999</v>
      </c>
      <c r="M1453" s="365">
        <v>7.833333333333333</v>
      </c>
      <c r="N1453" s="398">
        <v>0.98199514181093672</v>
      </c>
    </row>
    <row r="1454" spans="1:14" x14ac:dyDescent="0.3">
      <c r="A1454" s="1">
        <v>70</v>
      </c>
      <c r="C1454" s="393">
        <v>42566</v>
      </c>
      <c r="E1454" s="1">
        <v>19.399999999999999</v>
      </c>
      <c r="M1454" s="365">
        <v>7.9666666666666659</v>
      </c>
      <c r="N1454" s="398">
        <v>0.96827677995820238</v>
      </c>
    </row>
    <row r="1455" spans="1:14" x14ac:dyDescent="0.3">
      <c r="A1455" s="1">
        <v>73</v>
      </c>
      <c r="C1455" s="393">
        <v>42566</v>
      </c>
      <c r="E1455" s="1">
        <v>19</v>
      </c>
      <c r="M1455" s="365">
        <v>6.7</v>
      </c>
      <c r="N1455" s="398">
        <v>0.95019849345203022</v>
      </c>
    </row>
    <row r="1456" spans="1:14" x14ac:dyDescent="0.3">
      <c r="A1456" s="1">
        <v>76</v>
      </c>
      <c r="C1456" s="393">
        <v>42566</v>
      </c>
      <c r="E1456" s="1">
        <v>19.2</v>
      </c>
      <c r="M1456" s="365">
        <v>8.1666666666666661</v>
      </c>
      <c r="N1456" s="398">
        <v>0.97772934027500324</v>
      </c>
    </row>
    <row r="1457" spans="1:14" x14ac:dyDescent="0.3">
      <c r="A1457" s="1">
        <v>79</v>
      </c>
      <c r="C1457" s="393">
        <v>42566</v>
      </c>
      <c r="E1457" s="1">
        <v>20.3</v>
      </c>
      <c r="M1457" s="365">
        <v>8.1333333333333329</v>
      </c>
      <c r="N1457" s="398">
        <v>0.98368902013003867</v>
      </c>
    </row>
    <row r="1458" spans="1:14" x14ac:dyDescent="0.3">
      <c r="A1458" s="1">
        <v>37</v>
      </c>
      <c r="C1458" s="393">
        <v>42569</v>
      </c>
      <c r="E1458" s="1">
        <v>18.399999999999999</v>
      </c>
      <c r="M1458" s="365">
        <v>7.0666666666666664</v>
      </c>
      <c r="N1458" s="398">
        <v>0.95263068048387967</v>
      </c>
    </row>
    <row r="1459" spans="1:14" x14ac:dyDescent="0.3">
      <c r="A1459" s="1">
        <v>40</v>
      </c>
      <c r="C1459" s="393">
        <v>42569</v>
      </c>
      <c r="E1459" s="1">
        <v>19.399999999999999</v>
      </c>
      <c r="M1459" s="365">
        <v>5.5666666666666664</v>
      </c>
      <c r="N1459" s="398">
        <v>0.9371637264519711</v>
      </c>
    </row>
    <row r="1460" spans="1:14" x14ac:dyDescent="0.3">
      <c r="A1460" s="1">
        <v>43</v>
      </c>
      <c r="C1460" s="393">
        <v>42569</v>
      </c>
      <c r="E1460" s="1">
        <v>19</v>
      </c>
      <c r="M1460" s="365">
        <v>7.5666666666666664</v>
      </c>
      <c r="N1460" s="398">
        <v>0.97229242345769185</v>
      </c>
    </row>
    <row r="1461" spans="1:14" x14ac:dyDescent="0.3">
      <c r="A1461" s="1">
        <v>46</v>
      </c>
      <c r="C1461" s="393">
        <v>42569</v>
      </c>
      <c r="E1461" s="1">
        <v>19.600000000000001</v>
      </c>
      <c r="M1461" s="365">
        <v>6.666666666666667</v>
      </c>
      <c r="N1461" s="398">
        <v>0.95266510850547714</v>
      </c>
    </row>
    <row r="1462" spans="1:14" x14ac:dyDescent="0.3">
      <c r="A1462" s="1">
        <v>49</v>
      </c>
      <c r="C1462" s="393">
        <v>42569</v>
      </c>
      <c r="E1462" s="1">
        <v>21.3</v>
      </c>
      <c r="M1462" s="365">
        <v>4.5</v>
      </c>
      <c r="N1462" s="398">
        <v>0.85251566656573285</v>
      </c>
    </row>
    <row r="1463" spans="1:14" x14ac:dyDescent="0.3">
      <c r="A1463" s="1">
        <v>52</v>
      </c>
      <c r="C1463" s="393">
        <v>42569</v>
      </c>
      <c r="E1463" s="1">
        <v>18.399999999999999</v>
      </c>
      <c r="M1463" s="365">
        <v>7.1333333333333329</v>
      </c>
      <c r="N1463" s="398">
        <v>0.96622428446696762</v>
      </c>
    </row>
    <row r="1464" spans="1:14" x14ac:dyDescent="0.3">
      <c r="A1464" s="1">
        <v>55</v>
      </c>
      <c r="C1464" s="393">
        <v>42569</v>
      </c>
      <c r="E1464" s="1">
        <v>19.399999999999999</v>
      </c>
      <c r="M1464" s="365">
        <v>10.1</v>
      </c>
      <c r="N1464" s="398">
        <v>0.99424948757867149</v>
      </c>
    </row>
    <row r="1465" spans="1:14" x14ac:dyDescent="0.3">
      <c r="A1465" s="1">
        <v>58</v>
      </c>
      <c r="C1465" s="393">
        <v>42569</v>
      </c>
      <c r="E1465" s="1">
        <v>19</v>
      </c>
      <c r="M1465" s="365">
        <v>8.9666666666666668</v>
      </c>
      <c r="N1465" s="398">
        <v>0.98629111286817972</v>
      </c>
    </row>
    <row r="1466" spans="1:14" x14ac:dyDescent="0.3">
      <c r="A1466" s="1">
        <v>61</v>
      </c>
      <c r="C1466" s="393">
        <v>42569</v>
      </c>
      <c r="E1466" s="1">
        <v>19.600000000000001</v>
      </c>
      <c r="M1466" s="365">
        <v>6.7666666666666666</v>
      </c>
      <c r="N1466" s="398">
        <v>0.95698538163830771</v>
      </c>
    </row>
    <row r="1467" spans="1:14" x14ac:dyDescent="0.3">
      <c r="A1467" s="1">
        <v>64</v>
      </c>
      <c r="C1467" s="393">
        <v>42569</v>
      </c>
      <c r="E1467" s="1">
        <v>21.3</v>
      </c>
      <c r="M1467" s="365">
        <v>8.2333333333333325</v>
      </c>
      <c r="N1467" s="398">
        <v>0.96327407637412465</v>
      </c>
    </row>
    <row r="1468" spans="1:14" x14ac:dyDescent="0.3">
      <c r="A1468" s="1">
        <v>67</v>
      </c>
      <c r="C1468" s="393">
        <v>42569</v>
      </c>
      <c r="E1468" s="1">
        <v>18.399999999999999</v>
      </c>
      <c r="M1468" s="365">
        <v>11</v>
      </c>
      <c r="N1468" s="398">
        <v>0.99633266508996776</v>
      </c>
    </row>
    <row r="1469" spans="1:14" x14ac:dyDescent="0.3">
      <c r="A1469" s="1">
        <v>70</v>
      </c>
      <c r="C1469" s="393">
        <v>42569</v>
      </c>
      <c r="E1469" s="1">
        <v>19.399999999999999</v>
      </c>
      <c r="M1469" s="365">
        <v>7.5666666666666673</v>
      </c>
      <c r="N1469" s="398">
        <v>0.97468795105661699</v>
      </c>
    </row>
    <row r="1470" spans="1:14" x14ac:dyDescent="0.3">
      <c r="A1470" s="1">
        <v>73</v>
      </c>
      <c r="C1470" s="393">
        <v>42569</v>
      </c>
      <c r="E1470" s="1">
        <v>19</v>
      </c>
      <c r="M1470" s="365">
        <v>10.299999999999999</v>
      </c>
      <c r="N1470" s="398">
        <v>0.99482704240233788</v>
      </c>
    </row>
    <row r="1471" spans="1:14" x14ac:dyDescent="0.3">
      <c r="A1471" s="1">
        <v>76</v>
      </c>
      <c r="C1471" s="393">
        <v>42569</v>
      </c>
      <c r="E1471" s="1">
        <v>19.600000000000001</v>
      </c>
      <c r="M1471" s="365">
        <v>9.7333333333333343</v>
      </c>
      <c r="N1471" s="398">
        <v>0.99273677595813137</v>
      </c>
    </row>
    <row r="1472" spans="1:14" x14ac:dyDescent="0.3">
      <c r="A1472" s="1">
        <v>79</v>
      </c>
      <c r="C1472" s="393">
        <v>42569</v>
      </c>
      <c r="E1472" s="1">
        <v>21.3</v>
      </c>
      <c r="M1472" s="365">
        <v>9.1</v>
      </c>
      <c r="N1472" s="398">
        <v>0.98670781284503928</v>
      </c>
    </row>
    <row r="1473" spans="1:14" x14ac:dyDescent="0.3">
      <c r="A1473" s="1">
        <v>37</v>
      </c>
      <c r="C1473" s="393">
        <v>42573</v>
      </c>
      <c r="E1473" s="1">
        <v>18.399999999999999</v>
      </c>
      <c r="M1473" s="365">
        <v>7.6333333333333329</v>
      </c>
      <c r="N1473" s="398">
        <v>0.98093784153892483</v>
      </c>
    </row>
    <row r="1474" spans="1:14" x14ac:dyDescent="0.3">
      <c r="A1474" s="1">
        <v>40</v>
      </c>
      <c r="C1474" s="393">
        <v>42573</v>
      </c>
      <c r="E1474" s="1">
        <v>19.399999999999999</v>
      </c>
      <c r="M1474" s="365">
        <v>6.5999999999999988</v>
      </c>
      <c r="N1474" s="398">
        <v>0.96453657494435996</v>
      </c>
    </row>
    <row r="1475" spans="1:14" x14ac:dyDescent="0.3">
      <c r="A1475" s="1">
        <v>43</v>
      </c>
      <c r="C1475" s="393">
        <v>42573</v>
      </c>
      <c r="E1475" s="1">
        <v>19</v>
      </c>
      <c r="M1475" s="365">
        <v>5.5666666666666664</v>
      </c>
      <c r="N1475" s="398">
        <v>0.94991181947300374</v>
      </c>
    </row>
    <row r="1476" spans="1:14" x14ac:dyDescent="0.3">
      <c r="A1476" s="1">
        <v>46</v>
      </c>
      <c r="C1476" s="393">
        <v>42573</v>
      </c>
      <c r="E1476" s="1">
        <v>19.600000000000001</v>
      </c>
      <c r="M1476" s="365">
        <v>6.3666666666666671</v>
      </c>
      <c r="N1476" s="398">
        <v>0.95326872832968068</v>
      </c>
    </row>
    <row r="1477" spans="1:14" x14ac:dyDescent="0.3">
      <c r="A1477" s="1">
        <v>49</v>
      </c>
      <c r="C1477" s="393">
        <v>42573</v>
      </c>
      <c r="E1477" s="1">
        <v>21.3</v>
      </c>
      <c r="M1477" s="365">
        <v>5.3</v>
      </c>
      <c r="N1477" s="398">
        <v>0.93359385040016896</v>
      </c>
    </row>
    <row r="1478" spans="1:14" x14ac:dyDescent="0.3">
      <c r="A1478" s="1">
        <v>52</v>
      </c>
      <c r="C1478" s="393">
        <v>42573</v>
      </c>
      <c r="E1478" s="1">
        <v>18.399999999999999</v>
      </c>
      <c r="M1478" s="365">
        <v>8.2333333333333343</v>
      </c>
      <c r="N1478" s="398">
        <v>0.98523405746900306</v>
      </c>
    </row>
    <row r="1479" spans="1:14" x14ac:dyDescent="0.3">
      <c r="A1479" s="1">
        <v>55</v>
      </c>
      <c r="C1479" s="393">
        <v>42573</v>
      </c>
      <c r="E1479" s="1">
        <v>19.399999999999999</v>
      </c>
      <c r="M1479" s="365">
        <v>7.1333333333333329</v>
      </c>
      <c r="N1479" s="398">
        <v>0.96933479607122086</v>
      </c>
    </row>
    <row r="1480" spans="1:14" x14ac:dyDescent="0.3">
      <c r="A1480" s="1">
        <v>58</v>
      </c>
      <c r="C1480" s="393">
        <v>42573</v>
      </c>
      <c r="E1480" s="1">
        <v>19</v>
      </c>
      <c r="M1480" s="365">
        <v>5.166666666666667</v>
      </c>
      <c r="N1480" s="398">
        <v>0.93737579159172713</v>
      </c>
    </row>
    <row r="1481" spans="1:14" x14ac:dyDescent="0.3">
      <c r="A1481" s="1">
        <v>61</v>
      </c>
      <c r="C1481" s="393">
        <v>42573</v>
      </c>
      <c r="E1481" s="1">
        <v>19.600000000000001</v>
      </c>
      <c r="M1481" s="365">
        <v>6.8</v>
      </c>
      <c r="N1481" s="398">
        <v>0.97206439018486235</v>
      </c>
    </row>
    <row r="1482" spans="1:14" x14ac:dyDescent="0.3">
      <c r="A1482" s="1">
        <v>64</v>
      </c>
      <c r="C1482" s="393">
        <v>42573</v>
      </c>
      <c r="E1482" s="1">
        <v>21.3</v>
      </c>
      <c r="M1482" s="365">
        <v>6.4333333333333336</v>
      </c>
      <c r="N1482" s="398">
        <v>0.95598460579268785</v>
      </c>
    </row>
    <row r="1483" spans="1:14" x14ac:dyDescent="0.3">
      <c r="A1483" s="1">
        <v>67</v>
      </c>
      <c r="C1483" s="393">
        <v>42573</v>
      </c>
      <c r="E1483" s="1">
        <v>18.399999999999999</v>
      </c>
      <c r="M1483" s="365">
        <v>7.9333333333333327</v>
      </c>
      <c r="N1483" s="398">
        <v>0.98121045226149983</v>
      </c>
    </row>
    <row r="1484" spans="1:14" x14ac:dyDescent="0.3">
      <c r="A1484" s="1">
        <v>70</v>
      </c>
      <c r="C1484" s="393">
        <v>42573</v>
      </c>
      <c r="E1484" s="1">
        <v>19.399999999999999</v>
      </c>
      <c r="M1484" s="365">
        <v>8.7333333333333343</v>
      </c>
      <c r="N1484" s="398">
        <v>0.98992106383611278</v>
      </c>
    </row>
    <row r="1485" spans="1:14" x14ac:dyDescent="0.3">
      <c r="A1485" s="1">
        <v>73</v>
      </c>
      <c r="C1485" s="393">
        <v>42573</v>
      </c>
      <c r="E1485" s="1">
        <v>19</v>
      </c>
      <c r="M1485" s="365">
        <v>6.833333333333333</v>
      </c>
      <c r="N1485" s="398">
        <v>0.96861154742507061</v>
      </c>
    </row>
    <row r="1486" spans="1:14" x14ac:dyDescent="0.3">
      <c r="A1486" s="1">
        <v>76</v>
      </c>
      <c r="C1486" s="393">
        <v>42573</v>
      </c>
      <c r="E1486" s="1">
        <v>19.600000000000001</v>
      </c>
      <c r="M1486" s="365">
        <v>7.6000000000000005</v>
      </c>
      <c r="N1486" s="398">
        <v>0.98091178631619569</v>
      </c>
    </row>
    <row r="1487" spans="1:14" x14ac:dyDescent="0.3">
      <c r="A1487" s="1">
        <v>79</v>
      </c>
      <c r="C1487" s="393">
        <v>42573</v>
      </c>
      <c r="E1487" s="1">
        <v>21.3</v>
      </c>
      <c r="M1487" s="365">
        <v>7.0333333333333341</v>
      </c>
      <c r="N1487" s="398">
        <v>0.97409838325348375</v>
      </c>
    </row>
    <row r="1488" spans="1:14" x14ac:dyDescent="0.3">
      <c r="A1488" s="1">
        <v>37</v>
      </c>
      <c r="C1488" s="393">
        <v>42576</v>
      </c>
      <c r="E1488" s="1">
        <v>18.399999999999999</v>
      </c>
      <c r="M1488" s="365">
        <v>8.1</v>
      </c>
      <c r="N1488" s="398">
        <v>0.98399370490290083</v>
      </c>
    </row>
    <row r="1489" spans="1:14" x14ac:dyDescent="0.3">
      <c r="A1489" s="1">
        <v>40</v>
      </c>
      <c r="C1489" s="393">
        <v>42576</v>
      </c>
      <c r="E1489" s="1">
        <v>19.399999999999999</v>
      </c>
      <c r="M1489" s="365">
        <v>7.3666666666666671</v>
      </c>
      <c r="N1489" s="398">
        <v>0.97884113821363006</v>
      </c>
    </row>
    <row r="1490" spans="1:14" x14ac:dyDescent="0.3">
      <c r="A1490" s="1">
        <v>43</v>
      </c>
      <c r="C1490" s="393">
        <v>42576</v>
      </c>
      <c r="E1490" s="1">
        <v>19</v>
      </c>
      <c r="M1490" s="365">
        <v>7.4666666666666677</v>
      </c>
      <c r="N1490" s="398">
        <v>0.976038036224255</v>
      </c>
    </row>
    <row r="1491" spans="1:14" x14ac:dyDescent="0.3">
      <c r="A1491" s="1">
        <v>46</v>
      </c>
      <c r="C1491" s="393">
        <v>42576</v>
      </c>
      <c r="E1491" s="1">
        <v>19.600000000000001</v>
      </c>
      <c r="M1491" s="365">
        <v>7.5999999999999988</v>
      </c>
      <c r="N1491" s="398">
        <v>0.97093182105125131</v>
      </c>
    </row>
    <row r="1492" spans="1:14" x14ac:dyDescent="0.3">
      <c r="A1492" s="1">
        <v>49</v>
      </c>
      <c r="C1492" s="393">
        <v>42576</v>
      </c>
      <c r="E1492" s="1">
        <v>21.3</v>
      </c>
      <c r="M1492" s="365">
        <v>5.5666666666666664</v>
      </c>
      <c r="N1492" s="398">
        <v>0.9221451652048781</v>
      </c>
    </row>
    <row r="1493" spans="1:14" x14ac:dyDescent="0.3">
      <c r="A1493" s="1">
        <v>52</v>
      </c>
      <c r="C1493" s="393">
        <v>42576</v>
      </c>
      <c r="E1493" s="1">
        <v>18.399999999999999</v>
      </c>
      <c r="M1493" s="365">
        <v>8.6</v>
      </c>
      <c r="N1493" s="398">
        <v>0.9792861964223456</v>
      </c>
    </row>
    <row r="1494" spans="1:14" x14ac:dyDescent="0.3">
      <c r="A1494" s="1">
        <v>55</v>
      </c>
      <c r="C1494" s="393">
        <v>42576</v>
      </c>
      <c r="E1494" s="1">
        <v>19.399999999999999</v>
      </c>
      <c r="M1494" s="365">
        <v>7.4666666666666659</v>
      </c>
      <c r="N1494" s="398">
        <v>0.97251379363222734</v>
      </c>
    </row>
    <row r="1495" spans="1:14" x14ac:dyDescent="0.3">
      <c r="A1495" s="1">
        <v>58</v>
      </c>
      <c r="C1495" s="393">
        <v>42576</v>
      </c>
      <c r="E1495" s="1">
        <v>19</v>
      </c>
      <c r="M1495" s="365">
        <v>6.3</v>
      </c>
      <c r="N1495" s="398">
        <v>0.94503353541788693</v>
      </c>
    </row>
    <row r="1496" spans="1:14" x14ac:dyDescent="0.3">
      <c r="A1496" s="1">
        <v>61</v>
      </c>
      <c r="C1496" s="393">
        <v>42576</v>
      </c>
      <c r="E1496" s="1">
        <v>19.600000000000001</v>
      </c>
      <c r="M1496" s="365">
        <v>8</v>
      </c>
      <c r="N1496" s="398">
        <v>0.98189719412644705</v>
      </c>
    </row>
    <row r="1497" spans="1:14" x14ac:dyDescent="0.3">
      <c r="A1497" s="1">
        <v>64</v>
      </c>
      <c r="C1497" s="393">
        <v>42576</v>
      </c>
      <c r="E1497" s="1">
        <v>21.3</v>
      </c>
      <c r="M1497" s="365">
        <v>8.7999999999999989</v>
      </c>
      <c r="N1497" s="398">
        <v>0.98907019818873865</v>
      </c>
    </row>
    <row r="1498" spans="1:14" x14ac:dyDescent="0.3">
      <c r="A1498" s="1">
        <v>67</v>
      </c>
      <c r="C1498" s="393">
        <v>42576</v>
      </c>
      <c r="E1498" s="1">
        <v>18.399999999999999</v>
      </c>
      <c r="M1498" s="365">
        <v>8.3333333333333339</v>
      </c>
      <c r="N1498" s="398">
        <v>0.97964855332166556</v>
      </c>
    </row>
    <row r="1499" spans="1:14" x14ac:dyDescent="0.3">
      <c r="A1499" s="1">
        <v>70</v>
      </c>
      <c r="C1499" s="393">
        <v>42576</v>
      </c>
      <c r="E1499" s="1">
        <v>19.399999999999999</v>
      </c>
      <c r="M1499" s="365">
        <v>7.1333333333333329</v>
      </c>
      <c r="N1499" s="398">
        <v>0.94245049907945111</v>
      </c>
    </row>
    <row r="1500" spans="1:14" x14ac:dyDescent="0.3">
      <c r="A1500" s="1">
        <v>73</v>
      </c>
      <c r="C1500" s="393">
        <v>42576</v>
      </c>
      <c r="E1500" s="1">
        <v>19</v>
      </c>
      <c r="M1500" s="365">
        <v>5.4666666666666659</v>
      </c>
      <c r="N1500" s="398">
        <v>0.93633393561817668</v>
      </c>
    </row>
    <row r="1501" spans="1:14" x14ac:dyDescent="0.3">
      <c r="A1501" s="1">
        <v>76</v>
      </c>
      <c r="C1501" s="393">
        <v>42576</v>
      </c>
      <c r="E1501" s="1">
        <v>19.600000000000001</v>
      </c>
      <c r="M1501" s="365">
        <v>9.1333333333333329</v>
      </c>
      <c r="N1501" s="398">
        <v>0.99142391555972498</v>
      </c>
    </row>
    <row r="1502" spans="1:14" x14ac:dyDescent="0.3">
      <c r="A1502" s="1">
        <v>79</v>
      </c>
      <c r="C1502" s="393">
        <v>42576</v>
      </c>
      <c r="E1502" s="1">
        <v>21.3</v>
      </c>
      <c r="M1502" s="365">
        <v>7.1333333333333329</v>
      </c>
      <c r="N1502" s="398">
        <v>0.97592685243760646</v>
      </c>
    </row>
    <row r="1503" spans="1:14" x14ac:dyDescent="0.3">
      <c r="A1503" s="1">
        <v>37</v>
      </c>
      <c r="C1503" s="393">
        <v>42580</v>
      </c>
      <c r="M1503" s="365">
        <v>9.4333333333333318</v>
      </c>
      <c r="N1503" s="398">
        <v>0.99226981260465852</v>
      </c>
    </row>
    <row r="1504" spans="1:14" x14ac:dyDescent="0.3">
      <c r="A1504" s="1">
        <v>40</v>
      </c>
      <c r="C1504" s="393">
        <v>42580</v>
      </c>
      <c r="M1504" s="365">
        <v>6.3666666666666671</v>
      </c>
      <c r="N1504" s="398">
        <v>0.94863539543233166</v>
      </c>
    </row>
    <row r="1505" spans="1:14" x14ac:dyDescent="0.3">
      <c r="A1505" s="1">
        <v>43</v>
      </c>
      <c r="C1505" s="393">
        <v>42580</v>
      </c>
      <c r="M1505" s="365">
        <v>6.5333333333333341</v>
      </c>
      <c r="N1505" s="398">
        <v>0.94923572517595689</v>
      </c>
    </row>
    <row r="1506" spans="1:14" x14ac:dyDescent="0.3">
      <c r="A1506" s="1">
        <v>46</v>
      </c>
      <c r="C1506" s="393">
        <v>42580</v>
      </c>
      <c r="M1506" s="365">
        <v>7.0666666666666664</v>
      </c>
      <c r="N1506" s="398">
        <v>0.96252019039227354</v>
      </c>
    </row>
    <row r="1507" spans="1:14" x14ac:dyDescent="0.3">
      <c r="A1507" s="1">
        <v>49</v>
      </c>
      <c r="C1507" s="393">
        <v>42580</v>
      </c>
      <c r="M1507" s="365">
        <v>3.7999999999999994</v>
      </c>
      <c r="N1507" s="398">
        <v>0.86435306993885597</v>
      </c>
    </row>
    <row r="1508" spans="1:14" x14ac:dyDescent="0.3">
      <c r="A1508" s="1">
        <v>52</v>
      </c>
      <c r="C1508" s="393">
        <v>42580</v>
      </c>
      <c r="M1508" s="365">
        <v>7.7333333333333334</v>
      </c>
      <c r="N1508" s="398">
        <v>0.96927734018621858</v>
      </c>
    </row>
    <row r="1509" spans="1:14" x14ac:dyDescent="0.3">
      <c r="A1509" s="1">
        <v>55</v>
      </c>
      <c r="C1509" s="393">
        <v>42580</v>
      </c>
      <c r="M1509" s="365">
        <v>7.1333333333333329</v>
      </c>
      <c r="N1509" s="398">
        <v>0.93165653456005637</v>
      </c>
    </row>
    <row r="1510" spans="1:14" x14ac:dyDescent="0.3">
      <c r="A1510" s="1">
        <v>58</v>
      </c>
      <c r="C1510" s="393">
        <v>42580</v>
      </c>
      <c r="M1510" s="365">
        <v>6.3</v>
      </c>
      <c r="N1510" s="398">
        <v>0.95571583353574197</v>
      </c>
    </row>
    <row r="1511" spans="1:14" x14ac:dyDescent="0.3">
      <c r="A1511" s="1">
        <v>61</v>
      </c>
      <c r="C1511" s="393">
        <v>42580</v>
      </c>
      <c r="M1511" s="365">
        <v>8.2999999999999989</v>
      </c>
      <c r="N1511" s="398">
        <v>0.98380575947496085</v>
      </c>
    </row>
    <row r="1512" spans="1:14" x14ac:dyDescent="0.3">
      <c r="A1512" s="1">
        <v>64</v>
      </c>
      <c r="C1512" s="393">
        <v>42580</v>
      </c>
      <c r="M1512" s="365">
        <v>7.2666666666666666</v>
      </c>
      <c r="N1512" s="398">
        <v>0.96165989629857906</v>
      </c>
    </row>
    <row r="1513" spans="1:14" x14ac:dyDescent="0.3">
      <c r="A1513" s="1">
        <v>67</v>
      </c>
      <c r="C1513" s="393">
        <v>42580</v>
      </c>
      <c r="M1513" s="365">
        <v>8.4666666666666668</v>
      </c>
      <c r="N1513" s="398">
        <v>0.97970055935694889</v>
      </c>
    </row>
    <row r="1514" spans="1:14" x14ac:dyDescent="0.3">
      <c r="A1514" s="1">
        <v>70</v>
      </c>
      <c r="C1514" s="393">
        <v>42580</v>
      </c>
      <c r="M1514" s="365">
        <v>6.2333333333333343</v>
      </c>
      <c r="N1514" s="398">
        <v>0.95510859178653906</v>
      </c>
    </row>
    <row r="1515" spans="1:14" x14ac:dyDescent="0.3">
      <c r="A1515" s="1">
        <v>73</v>
      </c>
      <c r="C1515" s="393">
        <v>42580</v>
      </c>
      <c r="M1515" s="365">
        <v>5.9333333333333336</v>
      </c>
      <c r="N1515" s="398">
        <v>0.9498340149258172</v>
      </c>
    </row>
    <row r="1516" spans="1:14" x14ac:dyDescent="0.3">
      <c r="A1516" s="1">
        <v>76</v>
      </c>
      <c r="C1516" s="393">
        <v>42580</v>
      </c>
      <c r="M1516" s="365">
        <v>6.7</v>
      </c>
      <c r="N1516" s="398">
        <v>0.96621579612086794</v>
      </c>
    </row>
    <row r="1517" spans="1:14" x14ac:dyDescent="0.3">
      <c r="A1517" s="1">
        <v>79</v>
      </c>
      <c r="C1517" s="393">
        <v>42580</v>
      </c>
      <c r="M1517" s="365">
        <v>7.4666666666666677</v>
      </c>
      <c r="N1517" s="398">
        <v>0.9782651990446376</v>
      </c>
    </row>
    <row r="1518" spans="1:14" x14ac:dyDescent="0.3">
      <c r="A1518" s="1">
        <v>37</v>
      </c>
      <c r="C1518" s="393">
        <v>42583</v>
      </c>
      <c r="M1518" s="365">
        <v>7.5333333333333341</v>
      </c>
      <c r="N1518" s="398">
        <v>0.96735634395211401</v>
      </c>
    </row>
    <row r="1519" spans="1:14" x14ac:dyDescent="0.3">
      <c r="A1519" s="1">
        <v>40</v>
      </c>
      <c r="C1519" s="393">
        <v>42583</v>
      </c>
      <c r="M1519" s="365">
        <v>7.333333333333333</v>
      </c>
      <c r="N1519" s="398">
        <v>0.95453454887235611</v>
      </c>
    </row>
    <row r="1520" spans="1:14" x14ac:dyDescent="0.3">
      <c r="A1520" s="1">
        <v>43</v>
      </c>
      <c r="C1520" s="393">
        <v>42583</v>
      </c>
      <c r="M1520" s="365">
        <v>6.1333333333333329</v>
      </c>
      <c r="N1520" s="398">
        <v>0.94671581246446124</v>
      </c>
    </row>
    <row r="1521" spans="1:14" x14ac:dyDescent="0.3">
      <c r="A1521" s="1">
        <v>46</v>
      </c>
      <c r="C1521" s="393">
        <v>42583</v>
      </c>
      <c r="M1521" s="365">
        <v>8.3666666666666654</v>
      </c>
      <c r="N1521" s="398">
        <v>0.98315698569623089</v>
      </c>
    </row>
    <row r="1522" spans="1:14" x14ac:dyDescent="0.3">
      <c r="A1522" s="1">
        <v>49</v>
      </c>
      <c r="C1522" s="393">
        <v>42583</v>
      </c>
      <c r="M1522" s="365">
        <v>4.5333333333333332</v>
      </c>
      <c r="N1522" s="398">
        <v>0.91287012771842502</v>
      </c>
    </row>
    <row r="1523" spans="1:14" x14ac:dyDescent="0.3">
      <c r="A1523" s="1">
        <v>52</v>
      </c>
      <c r="C1523" s="393">
        <v>42583</v>
      </c>
      <c r="M1523" s="365">
        <v>7.0333333333333341</v>
      </c>
      <c r="N1523" s="398">
        <v>0.96360428025591782</v>
      </c>
    </row>
    <row r="1524" spans="1:14" x14ac:dyDescent="0.3">
      <c r="A1524" s="1">
        <v>55</v>
      </c>
      <c r="C1524" s="393">
        <v>42583</v>
      </c>
      <c r="M1524" s="365">
        <v>6.7666666666666657</v>
      </c>
      <c r="N1524" s="398">
        <v>0.92013925227268822</v>
      </c>
    </row>
    <row r="1525" spans="1:14" x14ac:dyDescent="0.3">
      <c r="A1525" s="1">
        <v>58</v>
      </c>
      <c r="C1525" s="393">
        <v>42583</v>
      </c>
      <c r="M1525" s="365">
        <v>5.9333333333333336</v>
      </c>
      <c r="N1525" s="398">
        <v>0.9574344049218575</v>
      </c>
    </row>
    <row r="1526" spans="1:14" x14ac:dyDescent="0.3">
      <c r="A1526" s="1">
        <v>61</v>
      </c>
      <c r="C1526" s="393">
        <v>42583</v>
      </c>
      <c r="M1526" s="365">
        <v>9.8666666666666671</v>
      </c>
      <c r="N1526" s="398">
        <v>0.99424155294697059</v>
      </c>
    </row>
    <row r="1527" spans="1:14" x14ac:dyDescent="0.3">
      <c r="A1527" s="1">
        <v>64</v>
      </c>
      <c r="C1527" s="393">
        <v>42583</v>
      </c>
      <c r="M1527" s="365">
        <v>6.7666666666666666</v>
      </c>
      <c r="N1527" s="398">
        <v>0.96878431312024571</v>
      </c>
    </row>
    <row r="1528" spans="1:14" x14ac:dyDescent="0.3">
      <c r="A1528" s="1">
        <v>67</v>
      </c>
      <c r="C1528" s="393">
        <v>42583</v>
      </c>
      <c r="M1528" s="365">
        <v>8.2666666666666675</v>
      </c>
      <c r="N1528" s="398">
        <v>0.98502728299259845</v>
      </c>
    </row>
    <row r="1529" spans="1:14" x14ac:dyDescent="0.3">
      <c r="A1529" s="1">
        <v>70</v>
      </c>
      <c r="C1529" s="393">
        <v>42583</v>
      </c>
      <c r="M1529" s="365">
        <v>8.0333333333333332</v>
      </c>
      <c r="N1529" s="398">
        <v>0.98122148833332989</v>
      </c>
    </row>
    <row r="1530" spans="1:14" x14ac:dyDescent="0.3">
      <c r="A1530" s="1">
        <v>73</v>
      </c>
      <c r="C1530" s="393">
        <v>42583</v>
      </c>
      <c r="M1530" s="365">
        <v>6.833333333333333</v>
      </c>
      <c r="N1530" s="398">
        <v>0.97290010068140165</v>
      </c>
    </row>
    <row r="1531" spans="1:14" x14ac:dyDescent="0.3">
      <c r="A1531" s="1">
        <v>76</v>
      </c>
      <c r="C1531" s="393">
        <v>42583</v>
      </c>
      <c r="M1531" s="365">
        <v>7.666666666666667</v>
      </c>
      <c r="N1531" s="398">
        <v>0.97705190966030708</v>
      </c>
    </row>
    <row r="1532" spans="1:14" x14ac:dyDescent="0.3">
      <c r="A1532" s="1">
        <v>79</v>
      </c>
      <c r="C1532" s="393">
        <v>42583</v>
      </c>
      <c r="M1532" s="365">
        <v>6.9333333333333336</v>
      </c>
      <c r="N1532" s="398">
        <v>0.96559092622775156</v>
      </c>
    </row>
    <row r="1533" spans="1:14" x14ac:dyDescent="0.3">
      <c r="A1533" s="1">
        <v>37</v>
      </c>
      <c r="C1533" s="393">
        <v>42585</v>
      </c>
      <c r="M1533" s="365">
        <v>8.5666666666666664</v>
      </c>
      <c r="N1533" s="398">
        <v>0.97868642314604049</v>
      </c>
    </row>
    <row r="1534" spans="1:14" x14ac:dyDescent="0.3">
      <c r="A1534" s="1">
        <v>40</v>
      </c>
      <c r="C1534" s="393">
        <v>42585</v>
      </c>
      <c r="M1534" s="365">
        <v>6.9666666666666659</v>
      </c>
      <c r="N1534" s="398">
        <v>0.95740219688650319</v>
      </c>
    </row>
    <row r="1535" spans="1:14" x14ac:dyDescent="0.3">
      <c r="A1535" s="1">
        <v>43</v>
      </c>
      <c r="C1535" s="393">
        <v>42585</v>
      </c>
      <c r="M1535" s="365">
        <v>5.7333333333333334</v>
      </c>
      <c r="N1535" s="398">
        <v>0.94272283244814548</v>
      </c>
    </row>
    <row r="1536" spans="1:14" x14ac:dyDescent="0.3">
      <c r="A1536" s="1">
        <v>46</v>
      </c>
      <c r="C1536" s="393">
        <v>42585</v>
      </c>
      <c r="M1536" s="365">
        <v>9.0666666666666682</v>
      </c>
      <c r="N1536" s="398">
        <v>0.99017289417421761</v>
      </c>
    </row>
    <row r="1537" spans="1:14" x14ac:dyDescent="0.3">
      <c r="A1537" s="1">
        <v>49</v>
      </c>
      <c r="C1537" s="393">
        <v>42585</v>
      </c>
      <c r="M1537" s="365">
        <v>5.4666666666666659</v>
      </c>
      <c r="N1537" s="398">
        <v>0.9209669084701394</v>
      </c>
    </row>
    <row r="1538" spans="1:14" x14ac:dyDescent="0.3">
      <c r="A1538" s="1">
        <v>52</v>
      </c>
      <c r="C1538" s="393">
        <v>42585</v>
      </c>
      <c r="M1538" s="365">
        <v>7.7333333333333334</v>
      </c>
      <c r="N1538" s="398">
        <v>0.96117934716842512</v>
      </c>
    </row>
    <row r="1539" spans="1:14" x14ac:dyDescent="0.3">
      <c r="A1539" s="1">
        <v>55</v>
      </c>
      <c r="C1539" s="393">
        <v>42585</v>
      </c>
      <c r="M1539" s="365">
        <v>7.833333333333333</v>
      </c>
      <c r="N1539" s="398">
        <v>0.95558622760372358</v>
      </c>
    </row>
    <row r="1540" spans="1:14" x14ac:dyDescent="0.3">
      <c r="A1540" s="1">
        <v>58</v>
      </c>
      <c r="C1540" s="393">
        <v>42585</v>
      </c>
      <c r="M1540" s="365">
        <v>4.5666666666666673</v>
      </c>
      <c r="N1540" s="398">
        <v>0.89139119913442555</v>
      </c>
    </row>
    <row r="1541" spans="1:14" x14ac:dyDescent="0.3">
      <c r="A1541" s="1">
        <v>61</v>
      </c>
      <c r="C1541" s="393">
        <v>42585</v>
      </c>
      <c r="M1541" s="365">
        <v>6.7666666666666666</v>
      </c>
      <c r="N1541" s="398">
        <v>0.96148045127811754</v>
      </c>
    </row>
    <row r="1542" spans="1:14" x14ac:dyDescent="0.3">
      <c r="A1542" s="1">
        <v>64</v>
      </c>
      <c r="C1542" s="393">
        <v>42585</v>
      </c>
      <c r="M1542" s="365">
        <v>6.8999999999999995</v>
      </c>
      <c r="N1542" s="398">
        <v>0.94732693571708071</v>
      </c>
    </row>
    <row r="1543" spans="1:14" x14ac:dyDescent="0.3">
      <c r="A1543" s="1">
        <v>67</v>
      </c>
      <c r="C1543" s="393">
        <v>42585</v>
      </c>
      <c r="M1543" s="365">
        <v>8.7999999999999989</v>
      </c>
      <c r="N1543" s="398">
        <v>0.98750183650152856</v>
      </c>
    </row>
    <row r="1544" spans="1:14" x14ac:dyDescent="0.3">
      <c r="A1544" s="1">
        <v>70</v>
      </c>
      <c r="C1544" s="393">
        <v>42585</v>
      </c>
      <c r="M1544" s="365">
        <v>7.3999999999999995</v>
      </c>
      <c r="N1544" s="398">
        <v>0.95869137657933745</v>
      </c>
    </row>
    <row r="1545" spans="1:14" x14ac:dyDescent="0.3">
      <c r="A1545" s="1">
        <v>73</v>
      </c>
      <c r="C1545" s="393">
        <v>42585</v>
      </c>
      <c r="M1545" s="365">
        <v>5.8</v>
      </c>
      <c r="N1545" s="398">
        <v>0.92487420471319159</v>
      </c>
    </row>
    <row r="1546" spans="1:14" x14ac:dyDescent="0.3">
      <c r="A1546" s="1">
        <v>76</v>
      </c>
      <c r="C1546" s="393">
        <v>42585</v>
      </c>
      <c r="M1546" s="365">
        <v>6.666666666666667</v>
      </c>
      <c r="N1546" s="398">
        <v>0.96571546184211299</v>
      </c>
    </row>
    <row r="1547" spans="1:14" x14ac:dyDescent="0.3">
      <c r="A1547" s="1">
        <v>79</v>
      </c>
      <c r="C1547" s="393">
        <v>42585</v>
      </c>
      <c r="M1547" s="365">
        <v>8.6</v>
      </c>
      <c r="N1547" s="398">
        <v>0.98537685102518424</v>
      </c>
    </row>
    <row r="1548" spans="1:14" x14ac:dyDescent="0.3">
      <c r="A1548" s="1">
        <v>37</v>
      </c>
      <c r="C1548" s="393">
        <v>42587</v>
      </c>
      <c r="M1548" s="365">
        <v>5.6333333333333329</v>
      </c>
      <c r="N1548" s="398">
        <v>0.96551393247807882</v>
      </c>
    </row>
    <row r="1549" spans="1:14" x14ac:dyDescent="0.3">
      <c r="A1549" s="1">
        <v>40</v>
      </c>
      <c r="C1549" s="393">
        <v>42587</v>
      </c>
      <c r="M1549" s="365">
        <v>5.7666666666666666</v>
      </c>
      <c r="N1549" s="398">
        <v>0.96925646570436186</v>
      </c>
    </row>
    <row r="1550" spans="1:14" x14ac:dyDescent="0.3">
      <c r="A1550" s="1">
        <v>43</v>
      </c>
      <c r="C1550" s="393">
        <v>42587</v>
      </c>
      <c r="M1550" s="365">
        <v>5.3999999999999995</v>
      </c>
      <c r="N1550" s="398">
        <v>0.96195771299731136</v>
      </c>
    </row>
    <row r="1551" spans="1:14" x14ac:dyDescent="0.3">
      <c r="A1551" s="1">
        <v>46</v>
      </c>
      <c r="C1551" s="393">
        <v>42587</v>
      </c>
      <c r="M1551" s="365">
        <v>5.7</v>
      </c>
      <c r="N1551" s="398">
        <v>0.96835007017937391</v>
      </c>
    </row>
    <row r="1552" spans="1:14" x14ac:dyDescent="0.3">
      <c r="A1552" s="1">
        <v>49</v>
      </c>
      <c r="C1552" s="393">
        <v>42587</v>
      </c>
      <c r="M1552" s="365">
        <v>5.2666666666666666</v>
      </c>
      <c r="N1552" s="398">
        <v>0.96209364832743827</v>
      </c>
    </row>
    <row r="1553" spans="1:14" x14ac:dyDescent="0.3">
      <c r="A1553" s="1">
        <v>52</v>
      </c>
      <c r="C1553" s="393">
        <v>42587</v>
      </c>
      <c r="M1553" s="365">
        <v>6.2333333333333334</v>
      </c>
      <c r="N1553" s="398">
        <v>0.97640780982353459</v>
      </c>
    </row>
    <row r="1554" spans="1:14" x14ac:dyDescent="0.3">
      <c r="A1554" s="1">
        <v>55</v>
      </c>
      <c r="C1554" s="393">
        <v>42587</v>
      </c>
      <c r="M1554" s="365">
        <v>6.0666666666666673</v>
      </c>
      <c r="N1554" s="398">
        <v>0.97240167452734072</v>
      </c>
    </row>
    <row r="1555" spans="1:14" x14ac:dyDescent="0.3">
      <c r="A1555" s="1">
        <v>58</v>
      </c>
      <c r="C1555" s="393">
        <v>42587</v>
      </c>
      <c r="M1555" s="365">
        <v>5.9333333333333336</v>
      </c>
      <c r="N1555" s="398">
        <v>0.97220377840918759</v>
      </c>
    </row>
    <row r="1556" spans="1:14" x14ac:dyDescent="0.3">
      <c r="A1556" s="1">
        <v>61</v>
      </c>
      <c r="C1556" s="393">
        <v>42587</v>
      </c>
      <c r="M1556" s="365">
        <v>6.8999999999999995</v>
      </c>
      <c r="N1556" s="398">
        <v>0.98272174900335585</v>
      </c>
    </row>
    <row r="1557" spans="1:14" x14ac:dyDescent="0.3">
      <c r="A1557" s="1">
        <v>64</v>
      </c>
      <c r="C1557" s="393">
        <v>42587</v>
      </c>
      <c r="M1557" s="365">
        <v>6.166666666666667</v>
      </c>
      <c r="N1557" s="398">
        <v>0.97527820068382398</v>
      </c>
    </row>
    <row r="1558" spans="1:14" x14ac:dyDescent="0.3">
      <c r="A1558" s="1">
        <v>67</v>
      </c>
      <c r="C1558" s="393">
        <v>42587</v>
      </c>
      <c r="M1558" s="365">
        <v>6.666666666666667</v>
      </c>
      <c r="N1558" s="398">
        <v>0.98117843195365673</v>
      </c>
    </row>
    <row r="1559" spans="1:14" x14ac:dyDescent="0.3">
      <c r="A1559" s="1">
        <v>70</v>
      </c>
      <c r="C1559" s="393">
        <v>42587</v>
      </c>
      <c r="M1559" s="365">
        <v>5.8666666666666671</v>
      </c>
      <c r="N1559" s="398">
        <v>0.97096330616060289</v>
      </c>
    </row>
    <row r="1560" spans="1:14" x14ac:dyDescent="0.3">
      <c r="A1560" s="1">
        <v>73</v>
      </c>
      <c r="C1560" s="393">
        <v>42587</v>
      </c>
      <c r="M1560" s="365">
        <v>5.7333333333333334</v>
      </c>
      <c r="N1560" s="398">
        <v>0.96705399455630781</v>
      </c>
    </row>
    <row r="1561" spans="1:14" x14ac:dyDescent="0.3">
      <c r="A1561" s="1">
        <v>76</v>
      </c>
      <c r="C1561" s="393">
        <v>42587</v>
      </c>
      <c r="M1561" s="365">
        <v>6.3666666666666671</v>
      </c>
      <c r="N1561" s="398">
        <v>0.97726126977126471</v>
      </c>
    </row>
    <row r="1562" spans="1:14" x14ac:dyDescent="0.3">
      <c r="A1562" s="1">
        <v>79</v>
      </c>
      <c r="C1562" s="393">
        <v>42587</v>
      </c>
      <c r="M1562" s="365">
        <v>5.8999999999999995</v>
      </c>
      <c r="N1562" s="398">
        <v>0.97177011367276955</v>
      </c>
    </row>
    <row r="1563" spans="1:14" x14ac:dyDescent="0.3">
      <c r="A1563" s="1">
        <v>37</v>
      </c>
      <c r="C1563" s="393">
        <v>42590</v>
      </c>
      <c r="M1563" s="365">
        <v>6.8</v>
      </c>
      <c r="N1563" s="398">
        <v>0.96876230877175173</v>
      </c>
    </row>
    <row r="1564" spans="1:14" x14ac:dyDescent="0.3">
      <c r="A1564" s="1">
        <v>40</v>
      </c>
      <c r="C1564" s="393">
        <v>42590</v>
      </c>
      <c r="M1564" s="365">
        <v>7</v>
      </c>
      <c r="N1564" s="398">
        <v>0.97512662577189368</v>
      </c>
    </row>
    <row r="1565" spans="1:14" x14ac:dyDescent="0.3">
      <c r="A1565" s="1">
        <v>43</v>
      </c>
      <c r="C1565" s="393">
        <v>42590</v>
      </c>
      <c r="M1565" s="365">
        <v>6.5</v>
      </c>
      <c r="N1565" s="398">
        <v>0.9577065242219468</v>
      </c>
    </row>
    <row r="1566" spans="1:14" x14ac:dyDescent="0.3">
      <c r="A1566" s="1">
        <v>46</v>
      </c>
      <c r="C1566" s="393">
        <v>42590</v>
      </c>
      <c r="M1566" s="365">
        <v>7.6000000000000005</v>
      </c>
      <c r="N1566" s="398">
        <v>0.97063226487674525</v>
      </c>
    </row>
    <row r="1567" spans="1:14" x14ac:dyDescent="0.3">
      <c r="A1567" s="1">
        <v>49</v>
      </c>
      <c r="C1567" s="393">
        <v>42590</v>
      </c>
      <c r="M1567" s="365">
        <v>3.6333333333333333</v>
      </c>
      <c r="N1567" s="398">
        <v>0.86311094732707316</v>
      </c>
    </row>
    <row r="1568" spans="1:14" x14ac:dyDescent="0.3">
      <c r="A1568" s="1">
        <v>52</v>
      </c>
      <c r="C1568" s="393">
        <v>42590</v>
      </c>
      <c r="M1568" s="365">
        <v>6.8999999999999995</v>
      </c>
      <c r="N1568" s="398">
        <v>0.95622028258005132</v>
      </c>
    </row>
    <row r="1569" spans="1:14" x14ac:dyDescent="0.3">
      <c r="A1569" s="1">
        <v>55</v>
      </c>
      <c r="C1569" s="393">
        <v>42590</v>
      </c>
      <c r="M1569" s="365">
        <v>6.8999999999999995</v>
      </c>
      <c r="N1569" s="398">
        <v>0.95902078633288579</v>
      </c>
    </row>
    <row r="1570" spans="1:14" x14ac:dyDescent="0.3">
      <c r="A1570" s="1">
        <v>58</v>
      </c>
      <c r="C1570" s="393">
        <v>42590</v>
      </c>
      <c r="M1570" s="365">
        <v>6.4666666666666659</v>
      </c>
      <c r="N1570" s="398">
        <v>0.95243459492039639</v>
      </c>
    </row>
    <row r="1571" spans="1:14" x14ac:dyDescent="0.3">
      <c r="A1571" s="1">
        <v>61</v>
      </c>
      <c r="C1571" s="393">
        <v>42590</v>
      </c>
      <c r="M1571" s="365">
        <v>9.3666666666666671</v>
      </c>
      <c r="N1571" s="398">
        <v>0.99341685267931934</v>
      </c>
    </row>
    <row r="1572" spans="1:14" x14ac:dyDescent="0.3">
      <c r="A1572" s="1">
        <v>64</v>
      </c>
      <c r="C1572" s="393">
        <v>42590</v>
      </c>
      <c r="M1572" s="365">
        <v>6.3666666666666671</v>
      </c>
      <c r="N1572" s="398">
        <v>0.96264650495586457</v>
      </c>
    </row>
    <row r="1573" spans="1:14" x14ac:dyDescent="0.3">
      <c r="A1573" s="1">
        <v>67</v>
      </c>
      <c r="C1573" s="393">
        <v>42590</v>
      </c>
      <c r="M1573" s="365">
        <v>7.1000000000000005</v>
      </c>
      <c r="N1573" s="398">
        <v>0.97080759675611306</v>
      </c>
    </row>
    <row r="1574" spans="1:14" x14ac:dyDescent="0.3">
      <c r="A1574" s="1">
        <v>70</v>
      </c>
      <c r="C1574" s="393">
        <v>42590</v>
      </c>
      <c r="M1574" s="365">
        <v>6.6333333333333329</v>
      </c>
      <c r="N1574" s="398">
        <v>0.97095750028240679</v>
      </c>
    </row>
    <row r="1575" spans="1:14" x14ac:dyDescent="0.3">
      <c r="A1575" s="1">
        <v>73</v>
      </c>
      <c r="C1575" s="393">
        <v>42590</v>
      </c>
      <c r="M1575" s="365">
        <v>6.0666666666666664</v>
      </c>
      <c r="N1575" s="398">
        <v>0.93300727421703478</v>
      </c>
    </row>
    <row r="1576" spans="1:14" x14ac:dyDescent="0.3">
      <c r="A1576" s="1">
        <v>76</v>
      </c>
      <c r="C1576" s="393">
        <v>42590</v>
      </c>
      <c r="M1576" s="365">
        <v>8.0666666666666682</v>
      </c>
      <c r="N1576" s="398">
        <v>0.97946520894785405</v>
      </c>
    </row>
    <row r="1577" spans="1:14" x14ac:dyDescent="0.3">
      <c r="A1577" s="1">
        <v>79</v>
      </c>
      <c r="C1577" s="393">
        <v>42590</v>
      </c>
      <c r="M1577" s="365">
        <v>6.666666666666667</v>
      </c>
      <c r="N1577" s="398">
        <v>0.96692492300184985</v>
      </c>
    </row>
    <row r="1578" spans="1:14" x14ac:dyDescent="0.3">
      <c r="A1578" s="1">
        <v>37</v>
      </c>
      <c r="C1578" s="393">
        <v>42594</v>
      </c>
      <c r="M1578" s="365">
        <v>5.8999999999999995</v>
      </c>
      <c r="N1578" s="398">
        <v>0.95407899646298666</v>
      </c>
    </row>
    <row r="1579" spans="1:14" x14ac:dyDescent="0.3">
      <c r="A1579" s="1">
        <v>40</v>
      </c>
      <c r="C1579" s="393">
        <v>42594</v>
      </c>
      <c r="M1579" s="365">
        <v>5.833333333333333</v>
      </c>
      <c r="N1579" s="398">
        <v>0.93844073205732359</v>
      </c>
    </row>
    <row r="1580" spans="1:14" x14ac:dyDescent="0.3">
      <c r="A1580" s="1">
        <v>43</v>
      </c>
      <c r="C1580" s="393">
        <v>42594</v>
      </c>
      <c r="M1580" s="365">
        <v>6.166666666666667</v>
      </c>
      <c r="N1580" s="398">
        <v>0.96225676976794705</v>
      </c>
    </row>
    <row r="1581" spans="1:14" x14ac:dyDescent="0.3">
      <c r="A1581" s="1">
        <v>46</v>
      </c>
      <c r="C1581" s="393">
        <v>42594</v>
      </c>
      <c r="M1581" s="365">
        <v>6.3666666666666671</v>
      </c>
      <c r="N1581" s="398">
        <v>0.96274689939475655</v>
      </c>
    </row>
    <row r="1582" spans="1:14" x14ac:dyDescent="0.3">
      <c r="A1582" s="1">
        <v>49</v>
      </c>
      <c r="C1582" s="393">
        <v>42594</v>
      </c>
      <c r="M1582" s="365">
        <v>6.1000000000000005</v>
      </c>
      <c r="N1582" s="398">
        <v>0.96319094639964842</v>
      </c>
    </row>
    <row r="1583" spans="1:14" x14ac:dyDescent="0.3">
      <c r="A1583" s="1">
        <v>52</v>
      </c>
      <c r="C1583" s="393">
        <v>42594</v>
      </c>
      <c r="M1583" s="365">
        <v>5.666666666666667</v>
      </c>
      <c r="N1583" s="398">
        <v>0.96559165808990788</v>
      </c>
    </row>
    <row r="1584" spans="1:14" x14ac:dyDescent="0.3">
      <c r="A1584" s="1">
        <v>55</v>
      </c>
      <c r="C1584" s="393">
        <v>42594</v>
      </c>
      <c r="M1584" s="365">
        <v>6.3</v>
      </c>
      <c r="N1584" s="398">
        <v>0.97403425320152459</v>
      </c>
    </row>
    <row r="1585" spans="1:14" x14ac:dyDescent="0.3">
      <c r="A1585" s="1">
        <v>58</v>
      </c>
      <c r="C1585" s="393">
        <v>42594</v>
      </c>
      <c r="M1585" s="365">
        <v>5.8</v>
      </c>
      <c r="N1585" s="398">
        <v>0.95922545120454383</v>
      </c>
    </row>
    <row r="1586" spans="1:14" x14ac:dyDescent="0.3">
      <c r="A1586" s="1">
        <v>61</v>
      </c>
      <c r="C1586" s="393">
        <v>42594</v>
      </c>
      <c r="M1586" s="365">
        <v>6.6000000000000005</v>
      </c>
      <c r="N1586" s="398">
        <v>0.97819615172887142</v>
      </c>
    </row>
    <row r="1587" spans="1:14" x14ac:dyDescent="0.3">
      <c r="A1587" s="1">
        <v>64</v>
      </c>
      <c r="C1587" s="393">
        <v>42594</v>
      </c>
      <c r="M1587" s="365">
        <v>7</v>
      </c>
      <c r="N1587" s="398">
        <v>0.97815003794736377</v>
      </c>
    </row>
    <row r="1588" spans="1:14" x14ac:dyDescent="0.3">
      <c r="A1588" s="1">
        <v>67</v>
      </c>
      <c r="C1588" s="393">
        <v>42594</v>
      </c>
      <c r="M1588" s="365">
        <v>6.9666666666666659</v>
      </c>
      <c r="N1588" s="398">
        <v>0.9788081900999841</v>
      </c>
    </row>
    <row r="1589" spans="1:14" x14ac:dyDescent="0.3">
      <c r="A1589" s="1">
        <v>70</v>
      </c>
      <c r="C1589" s="393">
        <v>42594</v>
      </c>
      <c r="M1589" s="365">
        <v>6.0999999999999988</v>
      </c>
      <c r="N1589" s="398">
        <v>0.95665466778904273</v>
      </c>
    </row>
    <row r="1590" spans="1:14" x14ac:dyDescent="0.3">
      <c r="A1590" s="1">
        <v>73</v>
      </c>
      <c r="C1590" s="393">
        <v>42594</v>
      </c>
      <c r="M1590" s="365">
        <v>7</v>
      </c>
      <c r="N1590" s="398">
        <v>0.97759102265899511</v>
      </c>
    </row>
    <row r="1591" spans="1:14" x14ac:dyDescent="0.3">
      <c r="A1591" s="1">
        <v>76</v>
      </c>
      <c r="C1591" s="393">
        <v>42594</v>
      </c>
      <c r="M1591" s="365">
        <v>7.0999999999999988</v>
      </c>
      <c r="N1591" s="398">
        <v>0.97980288933760507</v>
      </c>
    </row>
    <row r="1592" spans="1:14" x14ac:dyDescent="0.3">
      <c r="A1592" s="1">
        <v>79</v>
      </c>
      <c r="C1592" s="393">
        <v>42594</v>
      </c>
      <c r="M1592" s="365">
        <v>7.2666666666666657</v>
      </c>
      <c r="N1592" s="398">
        <v>0.97793743060318494</v>
      </c>
    </row>
    <row r="1593" spans="1:14" x14ac:dyDescent="0.3">
      <c r="A1593" s="1">
        <v>37</v>
      </c>
      <c r="C1593" s="393">
        <v>42601</v>
      </c>
      <c r="M1593" s="365">
        <v>5.9333333333333336</v>
      </c>
      <c r="N1593" s="398">
        <v>0.96018076661437834</v>
      </c>
    </row>
    <row r="1594" spans="1:14" x14ac:dyDescent="0.3">
      <c r="A1594" s="1">
        <v>40</v>
      </c>
      <c r="C1594" s="393">
        <v>42601</v>
      </c>
      <c r="M1594" s="365">
        <v>5.2333333333333334</v>
      </c>
      <c r="N1594" s="398">
        <v>0.94447571795053031</v>
      </c>
    </row>
    <row r="1595" spans="1:14" x14ac:dyDescent="0.3">
      <c r="A1595" s="1">
        <v>43</v>
      </c>
      <c r="C1595" s="393">
        <v>42601</v>
      </c>
      <c r="M1595" s="365">
        <v>5.666666666666667</v>
      </c>
      <c r="N1595" s="398">
        <v>0.95653574181771128</v>
      </c>
    </row>
    <row r="1596" spans="1:14" x14ac:dyDescent="0.3">
      <c r="A1596" s="1">
        <v>46</v>
      </c>
      <c r="C1596" s="393">
        <v>42601</v>
      </c>
      <c r="M1596" s="365">
        <v>5.7666666666666657</v>
      </c>
      <c r="N1596" s="398">
        <v>0.95675143360366655</v>
      </c>
    </row>
    <row r="1597" spans="1:14" x14ac:dyDescent="0.3">
      <c r="A1597" s="1">
        <v>49</v>
      </c>
      <c r="C1597" s="393">
        <v>42601</v>
      </c>
      <c r="M1597" s="365">
        <v>3.8333333333333335</v>
      </c>
      <c r="N1597" s="398">
        <v>0.88526438069077518</v>
      </c>
    </row>
    <row r="1598" spans="1:14" x14ac:dyDescent="0.3">
      <c r="A1598" s="1">
        <v>52</v>
      </c>
      <c r="C1598" s="393">
        <v>42601</v>
      </c>
      <c r="M1598" s="365">
        <v>5.3</v>
      </c>
      <c r="N1598" s="398">
        <v>0.94469676607154029</v>
      </c>
    </row>
    <row r="1599" spans="1:14" x14ac:dyDescent="0.3">
      <c r="A1599" s="1">
        <v>55</v>
      </c>
      <c r="C1599" s="393">
        <v>42601</v>
      </c>
      <c r="M1599" s="365">
        <v>5.2333333333333334</v>
      </c>
      <c r="N1599" s="398">
        <v>0.93107088371366975</v>
      </c>
    </row>
    <row r="1600" spans="1:14" x14ac:dyDescent="0.3">
      <c r="A1600" s="1">
        <v>58</v>
      </c>
      <c r="C1600" s="393">
        <v>42601</v>
      </c>
      <c r="M1600" s="365">
        <v>5.333333333333333</v>
      </c>
      <c r="N1600" s="398">
        <v>0.94257979569303318</v>
      </c>
    </row>
    <row r="1601" spans="1:14" x14ac:dyDescent="0.3">
      <c r="A1601" s="1">
        <v>61</v>
      </c>
      <c r="C1601" s="393">
        <v>42601</v>
      </c>
      <c r="M1601" s="365">
        <v>5.7666666666666666</v>
      </c>
      <c r="N1601" s="398">
        <v>0.94615390298890156</v>
      </c>
    </row>
    <row r="1602" spans="1:14" x14ac:dyDescent="0.3">
      <c r="A1602" s="1">
        <v>64</v>
      </c>
      <c r="C1602" s="393">
        <v>42601</v>
      </c>
      <c r="M1602" s="365">
        <v>4.7</v>
      </c>
      <c r="N1602" s="398">
        <v>0.92612171890702089</v>
      </c>
    </row>
    <row r="1603" spans="1:14" x14ac:dyDescent="0.3">
      <c r="A1603" s="1">
        <v>67</v>
      </c>
      <c r="C1603" s="393">
        <v>42601</v>
      </c>
      <c r="M1603" s="365">
        <v>5.4666666666666659</v>
      </c>
      <c r="N1603" s="398">
        <v>0.94404775161646881</v>
      </c>
    </row>
    <row r="1604" spans="1:14" x14ac:dyDescent="0.3">
      <c r="A1604" s="1">
        <v>70</v>
      </c>
      <c r="C1604" s="393">
        <v>42601</v>
      </c>
      <c r="M1604" s="365">
        <v>5.4333333333333327</v>
      </c>
      <c r="N1604" s="398">
        <v>0.95508058770472326</v>
      </c>
    </row>
    <row r="1605" spans="1:14" x14ac:dyDescent="0.3">
      <c r="A1605" s="1">
        <v>73</v>
      </c>
      <c r="C1605" s="393">
        <v>42601</v>
      </c>
      <c r="M1605" s="365">
        <v>5.166666666666667</v>
      </c>
      <c r="N1605" s="398">
        <v>0.94654846982548346</v>
      </c>
    </row>
    <row r="1606" spans="1:14" x14ac:dyDescent="0.3">
      <c r="A1606" s="1">
        <v>76</v>
      </c>
      <c r="C1606" s="393">
        <v>42601</v>
      </c>
      <c r="M1606" s="365">
        <v>5.9000000000000012</v>
      </c>
      <c r="N1606" s="398">
        <v>0.96495398236439545</v>
      </c>
    </row>
    <row r="1607" spans="1:14" x14ac:dyDescent="0.3">
      <c r="A1607" s="1">
        <v>79</v>
      </c>
      <c r="C1607" s="393">
        <v>42601</v>
      </c>
      <c r="M1607" s="365">
        <v>5.9000000000000012</v>
      </c>
      <c r="N1607" s="398">
        <v>0.96732598712855589</v>
      </c>
    </row>
    <row r="1608" spans="1:14" x14ac:dyDescent="0.3">
      <c r="A1608" s="1">
        <v>37</v>
      </c>
      <c r="C1608" s="393">
        <v>42604</v>
      </c>
      <c r="M1608" s="365">
        <v>3.8666666666666667</v>
      </c>
      <c r="N1608" s="398">
        <v>0.89759459878665482</v>
      </c>
    </row>
    <row r="1609" spans="1:14" x14ac:dyDescent="0.3">
      <c r="A1609" s="1">
        <v>40</v>
      </c>
      <c r="C1609" s="393">
        <v>42604</v>
      </c>
      <c r="M1609" s="365">
        <v>5.8999999999999995</v>
      </c>
      <c r="N1609" s="398">
        <v>0.96782011946813551</v>
      </c>
    </row>
    <row r="1610" spans="1:14" x14ac:dyDescent="0.3">
      <c r="A1610" s="1">
        <v>43</v>
      </c>
      <c r="C1610" s="393">
        <v>42604</v>
      </c>
      <c r="M1610" s="365">
        <v>6.666666666666667</v>
      </c>
      <c r="N1610" s="398">
        <v>0.97838762339461371</v>
      </c>
    </row>
    <row r="1611" spans="1:14" x14ac:dyDescent="0.3">
      <c r="A1611" s="1">
        <v>46</v>
      </c>
      <c r="C1611" s="393">
        <v>42604</v>
      </c>
      <c r="M1611" s="365">
        <v>7.3</v>
      </c>
      <c r="N1611" s="398">
        <v>0.98564719435074111</v>
      </c>
    </row>
    <row r="1612" spans="1:14" x14ac:dyDescent="0.3">
      <c r="A1612" s="1">
        <v>49</v>
      </c>
      <c r="C1612" s="393">
        <v>42604</v>
      </c>
      <c r="M1612" s="365">
        <v>5.9333333333333336</v>
      </c>
      <c r="N1612" s="398">
        <v>0.96467388872458237</v>
      </c>
    </row>
    <row r="1613" spans="1:14" x14ac:dyDescent="0.3">
      <c r="A1613" s="1">
        <v>52</v>
      </c>
      <c r="C1613" s="393">
        <v>42604</v>
      </c>
      <c r="M1613" s="365">
        <v>5.3999999999999995</v>
      </c>
      <c r="N1613" s="398">
        <v>0.95546285479858828</v>
      </c>
    </row>
    <row r="1614" spans="1:14" x14ac:dyDescent="0.3">
      <c r="A1614" s="1">
        <v>55</v>
      </c>
      <c r="C1614" s="393">
        <v>42604</v>
      </c>
      <c r="M1614" s="365">
        <v>5.8666666666666671</v>
      </c>
      <c r="N1614" s="398">
        <v>0.96185855773748274</v>
      </c>
    </row>
    <row r="1615" spans="1:14" x14ac:dyDescent="0.3">
      <c r="A1615" s="1">
        <v>58</v>
      </c>
      <c r="C1615" s="393">
        <v>42604</v>
      </c>
      <c r="M1615" s="365">
        <v>6</v>
      </c>
      <c r="N1615" s="398">
        <v>0.96596150853904161</v>
      </c>
    </row>
    <row r="1616" spans="1:14" x14ac:dyDescent="0.3">
      <c r="A1616" s="1">
        <v>61</v>
      </c>
      <c r="C1616" s="393">
        <v>42604</v>
      </c>
      <c r="M1616" s="365">
        <v>7.3999999999999995</v>
      </c>
      <c r="N1616" s="398">
        <v>0.98627691754122615</v>
      </c>
    </row>
    <row r="1617" spans="1:14" x14ac:dyDescent="0.3">
      <c r="A1617" s="1">
        <v>64</v>
      </c>
      <c r="C1617" s="393">
        <v>42604</v>
      </c>
      <c r="M1617" s="365">
        <v>7.6333333333333329</v>
      </c>
      <c r="N1617" s="398">
        <v>0.98141742588963254</v>
      </c>
    </row>
    <row r="1618" spans="1:14" x14ac:dyDescent="0.3">
      <c r="A1618" s="1">
        <v>67</v>
      </c>
      <c r="C1618" s="393">
        <v>42604</v>
      </c>
      <c r="M1618" s="365">
        <v>5.4333333333333336</v>
      </c>
      <c r="N1618" s="398">
        <v>0.95466136456306827</v>
      </c>
    </row>
    <row r="1619" spans="1:14" x14ac:dyDescent="0.3">
      <c r="A1619" s="1">
        <v>70</v>
      </c>
      <c r="C1619" s="393">
        <v>42604</v>
      </c>
      <c r="M1619" s="365">
        <v>6</v>
      </c>
      <c r="N1619" s="398">
        <v>0.9698991365306151</v>
      </c>
    </row>
    <row r="1620" spans="1:14" x14ac:dyDescent="0.3">
      <c r="A1620" s="1">
        <v>73</v>
      </c>
      <c r="C1620" s="393">
        <v>42604</v>
      </c>
      <c r="M1620" s="365">
        <v>5.5666666666666664</v>
      </c>
      <c r="N1620" s="398">
        <v>0.95804017096305649</v>
      </c>
    </row>
    <row r="1621" spans="1:14" x14ac:dyDescent="0.3">
      <c r="A1621" s="1">
        <v>76</v>
      </c>
      <c r="C1621" s="393">
        <v>42604</v>
      </c>
      <c r="M1621" s="365">
        <v>6.7666666666666666</v>
      </c>
      <c r="N1621" s="398">
        <v>0.98096361393775722</v>
      </c>
    </row>
    <row r="1622" spans="1:14" x14ac:dyDescent="0.3">
      <c r="A1622" s="1">
        <v>79</v>
      </c>
      <c r="C1622" s="393">
        <v>42604</v>
      </c>
      <c r="M1622" s="365">
        <v>7.0666666666666664</v>
      </c>
      <c r="N1622" s="398">
        <v>0.98240317561796886</v>
      </c>
    </row>
    <row r="1623" spans="1:14" x14ac:dyDescent="0.3">
      <c r="A1623" s="1">
        <v>37</v>
      </c>
      <c r="C1623" s="393">
        <v>42608</v>
      </c>
      <c r="M1623" s="365">
        <v>3.2333333333333329</v>
      </c>
      <c r="N1623" s="398">
        <v>0.8202594975459504</v>
      </c>
    </row>
    <row r="1624" spans="1:14" x14ac:dyDescent="0.3">
      <c r="A1624" s="1">
        <v>40</v>
      </c>
      <c r="C1624" s="393">
        <v>42608</v>
      </c>
      <c r="M1624" s="365">
        <v>5.1333333333333329</v>
      </c>
      <c r="N1624" s="398">
        <v>0.9343707008506964</v>
      </c>
    </row>
    <row r="1625" spans="1:14" x14ac:dyDescent="0.3">
      <c r="A1625" s="1">
        <v>43</v>
      </c>
      <c r="C1625" s="393">
        <v>42608</v>
      </c>
      <c r="M1625" s="365">
        <v>3.5</v>
      </c>
      <c r="N1625" s="398">
        <v>0.85964754245558639</v>
      </c>
    </row>
    <row r="1626" spans="1:14" x14ac:dyDescent="0.3">
      <c r="A1626" s="1">
        <v>46</v>
      </c>
      <c r="C1626" s="393">
        <v>42608</v>
      </c>
      <c r="M1626" s="365">
        <v>5.833333333333333</v>
      </c>
      <c r="N1626" s="398">
        <v>0.95491524260922167</v>
      </c>
    </row>
    <row r="1627" spans="1:14" x14ac:dyDescent="0.3">
      <c r="A1627" s="1">
        <v>49</v>
      </c>
      <c r="C1627" s="393">
        <v>42608</v>
      </c>
      <c r="M1627" s="365">
        <v>6.2333333333333334</v>
      </c>
      <c r="N1627" s="398">
        <v>0.96321684868473356</v>
      </c>
    </row>
    <row r="1628" spans="1:14" x14ac:dyDescent="0.3">
      <c r="A1628" s="1">
        <v>52</v>
      </c>
      <c r="C1628" s="393">
        <v>42608</v>
      </c>
      <c r="M1628" s="365">
        <v>3.5333333333333337</v>
      </c>
      <c r="N1628" s="398">
        <v>0.84542602800456212</v>
      </c>
    </row>
    <row r="1629" spans="1:14" x14ac:dyDescent="0.3">
      <c r="A1629" s="1">
        <v>55</v>
      </c>
      <c r="C1629" s="393">
        <v>42608</v>
      </c>
      <c r="M1629" s="365">
        <v>3.6333333333333333</v>
      </c>
      <c r="N1629" s="398">
        <v>0.86837831728562997</v>
      </c>
    </row>
    <row r="1630" spans="1:14" x14ac:dyDescent="0.3">
      <c r="A1630" s="1">
        <v>58</v>
      </c>
      <c r="C1630" s="393">
        <v>42608</v>
      </c>
      <c r="M1630" s="365">
        <v>5.9666666666666659</v>
      </c>
      <c r="N1630" s="398">
        <v>0.95990965306974985</v>
      </c>
    </row>
    <row r="1631" spans="1:14" x14ac:dyDescent="0.3">
      <c r="A1631" s="1">
        <v>61</v>
      </c>
      <c r="C1631" s="393">
        <v>42608</v>
      </c>
      <c r="M1631" s="365">
        <v>6.7666666666666666</v>
      </c>
      <c r="N1631" s="398">
        <v>0.97639964217879383</v>
      </c>
    </row>
    <row r="1632" spans="1:14" x14ac:dyDescent="0.3">
      <c r="A1632" s="1">
        <v>64</v>
      </c>
      <c r="C1632" s="393">
        <v>42608</v>
      </c>
      <c r="M1632" s="365">
        <v>5.5333333333333341</v>
      </c>
      <c r="N1632" s="398">
        <v>0.95048175365846266</v>
      </c>
    </row>
    <row r="1633" spans="1:14" x14ac:dyDescent="0.3">
      <c r="A1633" s="1">
        <v>67</v>
      </c>
      <c r="C1633" s="393">
        <v>42608</v>
      </c>
      <c r="M1633" s="365">
        <v>3</v>
      </c>
      <c r="N1633" s="398">
        <v>0.80066269267868362</v>
      </c>
    </row>
    <row r="1634" spans="1:14" x14ac:dyDescent="0.3">
      <c r="A1634" s="1">
        <v>70</v>
      </c>
      <c r="C1634" s="393">
        <v>42608</v>
      </c>
      <c r="M1634" s="365">
        <v>3.7666666666666662</v>
      </c>
      <c r="N1634" s="398">
        <v>0.85625006138848436</v>
      </c>
    </row>
    <row r="1635" spans="1:14" x14ac:dyDescent="0.3">
      <c r="A1635" s="1">
        <v>73</v>
      </c>
      <c r="C1635" s="393">
        <v>42608</v>
      </c>
      <c r="M1635" s="365">
        <v>3.0999999999999996</v>
      </c>
      <c r="N1635" s="398">
        <v>0.82195039125351277</v>
      </c>
    </row>
    <row r="1636" spans="1:14" x14ac:dyDescent="0.3">
      <c r="A1636" s="1">
        <v>76</v>
      </c>
      <c r="C1636" s="393">
        <v>42608</v>
      </c>
      <c r="M1636" s="365">
        <v>4.4666666666666668</v>
      </c>
      <c r="N1636" s="398">
        <v>0.89970497545474315</v>
      </c>
    </row>
    <row r="1637" spans="1:14" x14ac:dyDescent="0.3">
      <c r="A1637" s="1">
        <v>79</v>
      </c>
      <c r="C1637" s="393">
        <v>42608</v>
      </c>
      <c r="M1637" s="365">
        <v>4.5</v>
      </c>
      <c r="N1637" s="398">
        <v>0.91999464539255993</v>
      </c>
    </row>
    <row r="1638" spans="1:14" x14ac:dyDescent="0.3">
      <c r="A1638" s="1">
        <v>37</v>
      </c>
      <c r="C1638" s="393">
        <v>42611</v>
      </c>
      <c r="M1638" s="365">
        <v>2.4666666666666668</v>
      </c>
      <c r="N1638" s="398">
        <v>0.77981825436269003</v>
      </c>
    </row>
    <row r="1639" spans="1:14" x14ac:dyDescent="0.3">
      <c r="A1639" s="1">
        <v>40</v>
      </c>
      <c r="C1639" s="393">
        <v>42611</v>
      </c>
      <c r="M1639" s="365">
        <v>3.8666666666666671</v>
      </c>
      <c r="N1639" s="398">
        <v>0.89536457574356321</v>
      </c>
    </row>
    <row r="1640" spans="1:14" x14ac:dyDescent="0.3">
      <c r="A1640" s="1">
        <v>43</v>
      </c>
      <c r="C1640" s="393">
        <v>42611</v>
      </c>
      <c r="M1640" s="365">
        <v>4.0333333333333332</v>
      </c>
      <c r="N1640" s="398">
        <v>0.9094191597064446</v>
      </c>
    </row>
    <row r="1641" spans="1:14" x14ac:dyDescent="0.3">
      <c r="A1641" s="1">
        <v>46</v>
      </c>
      <c r="C1641" s="393">
        <v>42611</v>
      </c>
      <c r="M1641" s="365">
        <v>4.833333333333333</v>
      </c>
      <c r="N1641" s="398">
        <v>0.94028164013495508</v>
      </c>
    </row>
    <row r="1642" spans="1:14" x14ac:dyDescent="0.3">
      <c r="A1642" s="1">
        <v>49</v>
      </c>
      <c r="C1642" s="393">
        <v>42611</v>
      </c>
      <c r="M1642" s="365">
        <v>5.8</v>
      </c>
      <c r="N1642" s="398">
        <v>0.96806214881262242</v>
      </c>
    </row>
    <row r="1643" spans="1:14" x14ac:dyDescent="0.3">
      <c r="A1643" s="1">
        <v>52</v>
      </c>
      <c r="C1643" s="393">
        <v>42611</v>
      </c>
      <c r="M1643" s="365">
        <v>3.1333333333333333</v>
      </c>
      <c r="N1643" s="398">
        <v>0.83833252330638064</v>
      </c>
    </row>
    <row r="1644" spans="1:14" x14ac:dyDescent="0.3">
      <c r="A1644" s="1">
        <v>55</v>
      </c>
      <c r="C1644" s="393">
        <v>42611</v>
      </c>
      <c r="M1644" s="365">
        <v>5.3</v>
      </c>
      <c r="N1644" s="398">
        <v>0.95651897334398084</v>
      </c>
    </row>
    <row r="1645" spans="1:14" x14ac:dyDescent="0.3">
      <c r="A1645" s="1">
        <v>58</v>
      </c>
      <c r="C1645" s="393">
        <v>42611</v>
      </c>
      <c r="M1645" s="365">
        <v>4.6999999999999993</v>
      </c>
      <c r="N1645" s="398">
        <v>0.9416531861796148</v>
      </c>
    </row>
    <row r="1646" spans="1:14" x14ac:dyDescent="0.3">
      <c r="A1646" s="1">
        <v>61</v>
      </c>
      <c r="C1646" s="393">
        <v>42611</v>
      </c>
      <c r="M1646" s="365">
        <v>5.166666666666667</v>
      </c>
      <c r="N1646" s="398">
        <v>0.95261442231586368</v>
      </c>
    </row>
    <row r="1647" spans="1:14" x14ac:dyDescent="0.3">
      <c r="A1647" s="1">
        <v>64</v>
      </c>
      <c r="C1647" s="393">
        <v>42611</v>
      </c>
      <c r="M1647" s="365">
        <v>6.1333333333333329</v>
      </c>
      <c r="N1647" s="398">
        <v>0.97472835970071081</v>
      </c>
    </row>
    <row r="1648" spans="1:14" x14ac:dyDescent="0.3">
      <c r="A1648" s="1">
        <v>67</v>
      </c>
      <c r="C1648" s="393">
        <v>42611</v>
      </c>
      <c r="M1648" s="365">
        <v>3.4333333333333336</v>
      </c>
      <c r="N1648" s="398">
        <v>0.86126241282595373</v>
      </c>
    </row>
    <row r="1649" spans="1:14" x14ac:dyDescent="0.3">
      <c r="A1649" s="1">
        <v>70</v>
      </c>
      <c r="C1649" s="393">
        <v>42611</v>
      </c>
      <c r="M1649" s="365">
        <v>5.0999999999999996</v>
      </c>
      <c r="N1649" s="398">
        <v>0.95148127915240011</v>
      </c>
    </row>
    <row r="1650" spans="1:14" x14ac:dyDescent="0.3">
      <c r="A1650" s="1">
        <v>73</v>
      </c>
      <c r="C1650" s="393">
        <v>42611</v>
      </c>
      <c r="M1650" s="365">
        <v>3.0666666666666664</v>
      </c>
      <c r="N1650" s="398">
        <v>0.83863088878065029</v>
      </c>
    </row>
    <row r="1651" spans="1:14" x14ac:dyDescent="0.3">
      <c r="A1651" s="1">
        <v>76</v>
      </c>
      <c r="C1651" s="393">
        <v>42611</v>
      </c>
      <c r="M1651" s="365">
        <v>4.1000000000000005</v>
      </c>
      <c r="N1651" s="398">
        <v>0.90957009806050682</v>
      </c>
    </row>
    <row r="1652" spans="1:14" x14ac:dyDescent="0.3">
      <c r="A1652" s="1">
        <v>79</v>
      </c>
      <c r="C1652" s="393">
        <v>42611</v>
      </c>
      <c r="M1652" s="365">
        <v>5.333333333333333</v>
      </c>
      <c r="N1652" s="398">
        <v>0.95497968947824063</v>
      </c>
    </row>
    <row r="1653" spans="1:14" x14ac:dyDescent="0.3">
      <c r="A1653" s="1">
        <v>37</v>
      </c>
      <c r="C1653" s="393">
        <v>42615</v>
      </c>
      <c r="M1653" s="365">
        <v>1.6333333333333335</v>
      </c>
      <c r="N1653" s="398">
        <v>0.61826527197219672</v>
      </c>
    </row>
    <row r="1654" spans="1:14" x14ac:dyDescent="0.3">
      <c r="A1654" s="1">
        <v>40</v>
      </c>
      <c r="C1654" s="393">
        <v>42615</v>
      </c>
      <c r="M1654" s="365">
        <v>2.3666666666666667</v>
      </c>
      <c r="N1654" s="398">
        <v>0.74478948270587664</v>
      </c>
    </row>
    <row r="1655" spans="1:14" x14ac:dyDescent="0.3">
      <c r="A1655" s="1">
        <v>43</v>
      </c>
      <c r="C1655" s="393">
        <v>42615</v>
      </c>
      <c r="M1655" s="365">
        <v>2.6999999999999997</v>
      </c>
      <c r="N1655" s="398">
        <v>0.77531526419024344</v>
      </c>
    </row>
    <row r="1656" spans="1:14" x14ac:dyDescent="0.3">
      <c r="A1656" s="1">
        <v>46</v>
      </c>
      <c r="C1656" s="393">
        <v>42615</v>
      </c>
      <c r="M1656" s="365">
        <v>3.5</v>
      </c>
      <c r="N1656" s="398">
        <v>0.8661861492680708</v>
      </c>
    </row>
    <row r="1657" spans="1:14" x14ac:dyDescent="0.3">
      <c r="A1657" s="1">
        <v>49</v>
      </c>
      <c r="C1657" s="393">
        <v>42615</v>
      </c>
      <c r="M1657" s="365">
        <v>3.6999999999999997</v>
      </c>
      <c r="N1657" s="398">
        <v>0.87023826173562124</v>
      </c>
    </row>
    <row r="1658" spans="1:14" x14ac:dyDescent="0.3">
      <c r="A1658" s="1">
        <v>52</v>
      </c>
      <c r="C1658" s="393">
        <v>42615</v>
      </c>
      <c r="M1658" s="365">
        <v>2.6666666666666665</v>
      </c>
      <c r="N1658" s="398">
        <v>0.7594648322715839</v>
      </c>
    </row>
    <row r="1659" spans="1:14" x14ac:dyDescent="0.3">
      <c r="A1659" s="1">
        <v>55</v>
      </c>
      <c r="C1659" s="393">
        <v>42615</v>
      </c>
      <c r="M1659" s="365">
        <v>3.5333333333333332</v>
      </c>
      <c r="N1659" s="398">
        <v>0.83023545793634368</v>
      </c>
    </row>
    <row r="1660" spans="1:14" x14ac:dyDescent="0.3">
      <c r="A1660" s="1">
        <v>58</v>
      </c>
      <c r="C1660" s="393">
        <v>42615</v>
      </c>
      <c r="M1660" s="365">
        <v>4.7333333333333334</v>
      </c>
      <c r="N1660" s="398">
        <v>0.92795459563282512</v>
      </c>
    </row>
    <row r="1661" spans="1:14" x14ac:dyDescent="0.3">
      <c r="A1661" s="1">
        <v>61</v>
      </c>
      <c r="C1661" s="393">
        <v>42615</v>
      </c>
      <c r="M1661" s="365">
        <v>3.2666666666666671</v>
      </c>
      <c r="N1661" s="398">
        <v>0.84435417220877496</v>
      </c>
    </row>
    <row r="1662" spans="1:14" x14ac:dyDescent="0.3">
      <c r="A1662" s="1">
        <v>64</v>
      </c>
      <c r="C1662" s="393">
        <v>42615</v>
      </c>
      <c r="M1662" s="365">
        <v>4.1333333333333337</v>
      </c>
      <c r="N1662" s="398">
        <v>0.87752638567791841</v>
      </c>
    </row>
    <row r="1663" spans="1:14" x14ac:dyDescent="0.3">
      <c r="A1663" s="1">
        <v>67</v>
      </c>
      <c r="C1663" s="393">
        <v>42615</v>
      </c>
      <c r="M1663" s="365">
        <v>2.0666666666666669</v>
      </c>
      <c r="N1663" s="398">
        <v>0.68011575392277701</v>
      </c>
    </row>
    <row r="1664" spans="1:14" x14ac:dyDescent="0.3">
      <c r="A1664" s="1">
        <v>70</v>
      </c>
      <c r="C1664" s="393">
        <v>42615</v>
      </c>
      <c r="M1664" s="365">
        <v>2.8333333333333335</v>
      </c>
      <c r="N1664" s="398">
        <v>0.79732801893362948</v>
      </c>
    </row>
    <row r="1665" spans="1:14" x14ac:dyDescent="0.3">
      <c r="A1665" s="1">
        <v>73</v>
      </c>
      <c r="C1665" s="393">
        <v>42615</v>
      </c>
      <c r="M1665" s="365">
        <v>1.8666666666666665</v>
      </c>
      <c r="N1665" s="398">
        <v>0.65725621830392911</v>
      </c>
    </row>
    <row r="1666" spans="1:14" x14ac:dyDescent="0.3">
      <c r="A1666" s="1">
        <v>76</v>
      </c>
      <c r="C1666" s="393">
        <v>42615</v>
      </c>
      <c r="M1666" s="365">
        <v>2.8666666666666667</v>
      </c>
      <c r="N1666" s="398">
        <v>0.79619387911299511</v>
      </c>
    </row>
    <row r="1667" spans="1:14" x14ac:dyDescent="0.3">
      <c r="A1667" s="1">
        <v>79</v>
      </c>
      <c r="C1667" s="393">
        <v>42615</v>
      </c>
      <c r="M1667" s="365">
        <v>5.333333333333333</v>
      </c>
      <c r="N1667" s="398">
        <v>0.94335796105627556</v>
      </c>
    </row>
    <row r="1668" spans="1:14" x14ac:dyDescent="0.3">
      <c r="A1668" s="1">
        <v>37</v>
      </c>
      <c r="C1668" s="393">
        <v>42618</v>
      </c>
      <c r="M1668" s="365">
        <v>1.6666666666666667</v>
      </c>
      <c r="N1668" s="398">
        <v>0.63094206945782239</v>
      </c>
    </row>
    <row r="1669" spans="1:14" x14ac:dyDescent="0.3">
      <c r="A1669" s="1">
        <v>40</v>
      </c>
      <c r="C1669" s="393">
        <v>42618</v>
      </c>
      <c r="M1669" s="365">
        <v>2.3000000000000003</v>
      </c>
      <c r="N1669" s="398">
        <v>0.75128199841232901</v>
      </c>
    </row>
    <row r="1670" spans="1:14" x14ac:dyDescent="0.3">
      <c r="A1670" s="1">
        <v>43</v>
      </c>
      <c r="C1670" s="393">
        <v>42618</v>
      </c>
      <c r="M1670" s="365">
        <v>2.1999999999999997</v>
      </c>
      <c r="N1670" s="398">
        <v>0.7291459159059076</v>
      </c>
    </row>
    <row r="1671" spans="1:14" x14ac:dyDescent="0.3">
      <c r="A1671" s="1">
        <v>46</v>
      </c>
      <c r="C1671" s="393">
        <v>42618</v>
      </c>
      <c r="M1671" s="365">
        <v>3.0333333333333332</v>
      </c>
      <c r="N1671" s="398">
        <v>0.83786225091089184</v>
      </c>
    </row>
    <row r="1672" spans="1:14" x14ac:dyDescent="0.3">
      <c r="A1672" s="1">
        <v>49</v>
      </c>
      <c r="C1672" s="393">
        <v>42618</v>
      </c>
      <c r="M1672" s="365">
        <v>3</v>
      </c>
      <c r="N1672" s="398">
        <v>0.83161193261934141</v>
      </c>
    </row>
    <row r="1673" spans="1:14" x14ac:dyDescent="0.3">
      <c r="A1673" s="1">
        <v>52</v>
      </c>
      <c r="C1673" s="393">
        <v>42618</v>
      </c>
      <c r="M1673" s="365">
        <v>2.1333333333333333</v>
      </c>
      <c r="N1673" s="398">
        <v>0.71936207872146285</v>
      </c>
    </row>
    <row r="1674" spans="1:14" x14ac:dyDescent="0.3">
      <c r="A1674" s="1">
        <v>55</v>
      </c>
      <c r="C1674" s="393">
        <v>42618</v>
      </c>
      <c r="M1674" s="365">
        <v>2.7333333333333329</v>
      </c>
      <c r="N1674" s="398">
        <v>0.78916970128948216</v>
      </c>
    </row>
    <row r="1675" spans="1:14" x14ac:dyDescent="0.3">
      <c r="A1675" s="1">
        <v>58</v>
      </c>
      <c r="C1675" s="393">
        <v>42618</v>
      </c>
      <c r="M1675" s="365">
        <v>3.4333333333333336</v>
      </c>
      <c r="N1675" s="398">
        <v>0.86442163209924361</v>
      </c>
    </row>
    <row r="1676" spans="1:14" x14ac:dyDescent="0.3">
      <c r="A1676" s="1">
        <v>61</v>
      </c>
      <c r="C1676" s="393">
        <v>42618</v>
      </c>
      <c r="M1676" s="365">
        <v>3.4666666666666668</v>
      </c>
      <c r="N1676" s="398">
        <v>0.85617103100140746</v>
      </c>
    </row>
    <row r="1677" spans="1:14" x14ac:dyDescent="0.3">
      <c r="A1677" s="1">
        <v>64</v>
      </c>
      <c r="C1677" s="393">
        <v>42618</v>
      </c>
      <c r="M1677" s="365">
        <v>3.5333333333333332</v>
      </c>
      <c r="N1677" s="398">
        <v>0.87431835994666607</v>
      </c>
    </row>
    <row r="1678" spans="1:14" x14ac:dyDescent="0.3">
      <c r="A1678" s="1">
        <v>67</v>
      </c>
      <c r="C1678" s="393">
        <v>42618</v>
      </c>
      <c r="M1678" s="365">
        <v>1.8</v>
      </c>
      <c r="N1678" s="398">
        <v>0.66730569997125555</v>
      </c>
    </row>
    <row r="1679" spans="1:14" x14ac:dyDescent="0.3">
      <c r="A1679" s="1">
        <v>70</v>
      </c>
      <c r="C1679" s="393">
        <v>42618</v>
      </c>
      <c r="M1679" s="365">
        <v>2.6333333333333333</v>
      </c>
      <c r="N1679" s="398">
        <v>0.7994918745962557</v>
      </c>
    </row>
    <row r="1680" spans="1:14" x14ac:dyDescent="0.3">
      <c r="A1680" s="1">
        <v>73</v>
      </c>
      <c r="C1680" s="393">
        <v>42618</v>
      </c>
      <c r="M1680" s="365">
        <v>1.8666666666666669</v>
      </c>
      <c r="N1680" s="398">
        <v>0.6849713860597394</v>
      </c>
    </row>
    <row r="1681" spans="1:14" x14ac:dyDescent="0.3">
      <c r="A1681" s="1">
        <v>76</v>
      </c>
      <c r="C1681" s="393">
        <v>42618</v>
      </c>
      <c r="M1681" s="365">
        <v>2.6666666666666665</v>
      </c>
      <c r="N1681" s="398">
        <v>0.79587901041095466</v>
      </c>
    </row>
    <row r="1682" spans="1:14" x14ac:dyDescent="0.3">
      <c r="A1682" s="1">
        <v>79</v>
      </c>
      <c r="C1682" s="393">
        <v>42618</v>
      </c>
      <c r="M1682" s="365">
        <v>3.2333333333333329</v>
      </c>
      <c r="N1682" s="398">
        <v>0.84437458406232746</v>
      </c>
    </row>
    <row r="1683" spans="1:14" x14ac:dyDescent="0.3">
      <c r="A1683" s="1">
        <v>37</v>
      </c>
      <c r="C1683" s="393">
        <v>42622</v>
      </c>
      <c r="M1683" s="365">
        <v>1.5</v>
      </c>
      <c r="N1683" s="398">
        <v>0.59686666429841329</v>
      </c>
    </row>
    <row r="1684" spans="1:14" x14ac:dyDescent="0.3">
      <c r="A1684" s="1">
        <v>40</v>
      </c>
      <c r="C1684" s="393">
        <v>42622</v>
      </c>
      <c r="M1684" s="365">
        <v>1.8333333333333333</v>
      </c>
      <c r="N1684" s="398">
        <v>0.67079217637737321</v>
      </c>
    </row>
    <row r="1685" spans="1:14" x14ac:dyDescent="0.3">
      <c r="A1685" s="1">
        <v>43</v>
      </c>
      <c r="C1685" s="393">
        <v>42622</v>
      </c>
      <c r="M1685" s="365">
        <v>2</v>
      </c>
      <c r="N1685" s="398">
        <v>0.70412925328646792</v>
      </c>
    </row>
    <row r="1686" spans="1:14" x14ac:dyDescent="0.3">
      <c r="A1686" s="1">
        <v>46</v>
      </c>
      <c r="C1686" s="393">
        <v>42622</v>
      </c>
      <c r="M1686" s="365">
        <v>2.8666666666666667</v>
      </c>
      <c r="N1686" s="398">
        <v>0.79017761179231039</v>
      </c>
    </row>
    <row r="1687" spans="1:14" x14ac:dyDescent="0.3">
      <c r="A1687" s="1">
        <v>49</v>
      </c>
      <c r="C1687" s="393">
        <v>42622</v>
      </c>
      <c r="M1687" s="365">
        <v>3.0333333333333337</v>
      </c>
      <c r="N1687" s="398">
        <v>0.83848419715754918</v>
      </c>
    </row>
    <row r="1688" spans="1:14" x14ac:dyDescent="0.3">
      <c r="A1688" s="1">
        <v>52</v>
      </c>
      <c r="C1688" s="393">
        <v>42622</v>
      </c>
      <c r="M1688" s="365">
        <v>1.6666666666666667</v>
      </c>
      <c r="N1688" s="398">
        <v>0.64471755759903482</v>
      </c>
    </row>
    <row r="1689" spans="1:14" x14ac:dyDescent="0.3">
      <c r="A1689" s="1">
        <v>55</v>
      </c>
      <c r="C1689" s="393">
        <v>42622</v>
      </c>
      <c r="M1689" s="365">
        <v>2.6</v>
      </c>
      <c r="N1689" s="398">
        <v>0.79710699806454721</v>
      </c>
    </row>
    <row r="1690" spans="1:14" x14ac:dyDescent="0.3">
      <c r="A1690" s="1">
        <v>58</v>
      </c>
      <c r="C1690" s="393">
        <v>42622</v>
      </c>
      <c r="M1690" s="365">
        <v>2.4999999999999996</v>
      </c>
      <c r="N1690" s="398">
        <v>0.77981548461772887</v>
      </c>
    </row>
    <row r="1691" spans="1:14" x14ac:dyDescent="0.3">
      <c r="A1691" s="1">
        <v>61</v>
      </c>
      <c r="C1691" s="393">
        <v>42622</v>
      </c>
      <c r="M1691" s="365">
        <v>2.9</v>
      </c>
      <c r="N1691" s="398">
        <v>0.76456129813181573</v>
      </c>
    </row>
    <row r="1692" spans="1:14" x14ac:dyDescent="0.3">
      <c r="A1692" s="1">
        <v>64</v>
      </c>
      <c r="C1692" s="393">
        <v>42622</v>
      </c>
      <c r="M1692" s="365">
        <v>2.7333333333333329</v>
      </c>
      <c r="N1692" s="398">
        <v>0.80277765270396328</v>
      </c>
    </row>
    <row r="1693" spans="1:14" x14ac:dyDescent="0.3">
      <c r="A1693" s="1">
        <v>67</v>
      </c>
      <c r="C1693" s="393">
        <v>42622</v>
      </c>
      <c r="M1693" s="365">
        <v>1.6666666666666667</v>
      </c>
      <c r="N1693" s="398">
        <v>0.63765507064630911</v>
      </c>
    </row>
    <row r="1694" spans="1:14" x14ac:dyDescent="0.3">
      <c r="A1694" s="1">
        <v>70</v>
      </c>
      <c r="C1694" s="393">
        <v>42622</v>
      </c>
      <c r="M1694" s="365">
        <v>2.6666666666666665</v>
      </c>
      <c r="N1694" s="398">
        <v>0.80267491590340967</v>
      </c>
    </row>
    <row r="1695" spans="1:14" x14ac:dyDescent="0.3">
      <c r="A1695" s="1">
        <v>73</v>
      </c>
      <c r="C1695" s="393">
        <v>42622</v>
      </c>
      <c r="M1695" s="365">
        <v>2.1333333333333333</v>
      </c>
      <c r="N1695" s="398">
        <v>0.72418797260903867</v>
      </c>
    </row>
    <row r="1696" spans="1:14" x14ac:dyDescent="0.3">
      <c r="A1696" s="1">
        <v>76</v>
      </c>
      <c r="C1696" s="393">
        <v>42622</v>
      </c>
      <c r="M1696" s="365">
        <v>2.7333333333333329</v>
      </c>
      <c r="N1696" s="398">
        <v>0.8044644829556592</v>
      </c>
    </row>
    <row r="1697" spans="1:14" x14ac:dyDescent="0.3">
      <c r="A1697" s="1">
        <v>79</v>
      </c>
      <c r="C1697" s="393">
        <v>42622</v>
      </c>
      <c r="M1697" s="365">
        <v>2.5666666666666669</v>
      </c>
      <c r="N1697" s="398">
        <v>0.78567971680729387</v>
      </c>
    </row>
    <row r="1698" spans="1:14" x14ac:dyDescent="0.3">
      <c r="A1698" s="1">
        <v>37</v>
      </c>
      <c r="C1698" s="393">
        <v>42625</v>
      </c>
      <c r="M1698" s="365">
        <v>1.2</v>
      </c>
      <c r="N1698" s="398">
        <v>0.52424443293634659</v>
      </c>
    </row>
    <row r="1699" spans="1:14" x14ac:dyDescent="0.3">
      <c r="A1699" s="1">
        <v>40</v>
      </c>
      <c r="C1699" s="393">
        <v>42625</v>
      </c>
      <c r="M1699" s="365">
        <v>1.5666666666666667</v>
      </c>
      <c r="N1699" s="398">
        <v>0.62156289935402598</v>
      </c>
    </row>
    <row r="1700" spans="1:14" x14ac:dyDescent="0.3">
      <c r="A1700" s="1">
        <v>43</v>
      </c>
      <c r="C1700" s="393">
        <v>42625</v>
      </c>
      <c r="M1700" s="365">
        <v>1.4333333333333336</v>
      </c>
      <c r="N1700" s="398">
        <v>0.58868739527096181</v>
      </c>
    </row>
    <row r="1701" spans="1:14" x14ac:dyDescent="0.3">
      <c r="A1701" s="1">
        <v>46</v>
      </c>
      <c r="C1701" s="393">
        <v>42625</v>
      </c>
      <c r="M1701" s="365">
        <v>2</v>
      </c>
      <c r="N1701" s="398">
        <v>0.6858617147395587</v>
      </c>
    </row>
    <row r="1702" spans="1:14" x14ac:dyDescent="0.3">
      <c r="A1702" s="1">
        <v>49</v>
      </c>
      <c r="C1702" s="393">
        <v>42625</v>
      </c>
      <c r="M1702" s="365">
        <v>2.5666666666666669</v>
      </c>
      <c r="N1702" s="398">
        <v>0.78965200944669356</v>
      </c>
    </row>
    <row r="1703" spans="1:14" x14ac:dyDescent="0.3">
      <c r="A1703" s="1">
        <v>52</v>
      </c>
      <c r="C1703" s="393">
        <v>42625</v>
      </c>
      <c r="M1703" s="365">
        <v>1.2666666666666666</v>
      </c>
      <c r="N1703" s="398">
        <v>0.54321111178110426</v>
      </c>
    </row>
    <row r="1704" spans="1:14" x14ac:dyDescent="0.3">
      <c r="A1704" s="1">
        <v>55</v>
      </c>
      <c r="C1704" s="393">
        <v>42625</v>
      </c>
      <c r="M1704" s="365">
        <v>2.2333333333333329</v>
      </c>
      <c r="N1704" s="398">
        <v>0.72712460420114322</v>
      </c>
    </row>
    <row r="1705" spans="1:14" x14ac:dyDescent="0.3">
      <c r="A1705" s="1">
        <v>58</v>
      </c>
      <c r="C1705" s="393">
        <v>42625</v>
      </c>
      <c r="M1705" s="365">
        <v>2.4333333333333336</v>
      </c>
      <c r="N1705" s="398">
        <v>0.77181396671990488</v>
      </c>
    </row>
    <row r="1706" spans="1:14" x14ac:dyDescent="0.3">
      <c r="A1706" s="1">
        <v>61</v>
      </c>
      <c r="C1706" s="393">
        <v>42625</v>
      </c>
      <c r="M1706" s="365">
        <v>2.3000000000000003</v>
      </c>
      <c r="N1706" s="398">
        <v>0.744263344834458</v>
      </c>
    </row>
    <row r="1707" spans="1:14" x14ac:dyDescent="0.3">
      <c r="A1707" s="1">
        <v>64</v>
      </c>
      <c r="C1707" s="393">
        <v>42625</v>
      </c>
      <c r="M1707" s="365">
        <v>3.2333333333333329</v>
      </c>
      <c r="N1707" s="398">
        <v>0.85591045512527886</v>
      </c>
    </row>
    <row r="1708" spans="1:14" x14ac:dyDescent="0.3">
      <c r="A1708" s="1">
        <v>67</v>
      </c>
      <c r="C1708" s="393">
        <v>42625</v>
      </c>
      <c r="M1708" s="365">
        <v>1.1666666666666667</v>
      </c>
      <c r="N1708" s="398">
        <v>0.51820186146225367</v>
      </c>
    </row>
    <row r="1709" spans="1:14" x14ac:dyDescent="0.3">
      <c r="A1709" s="1">
        <v>70</v>
      </c>
      <c r="C1709" s="393">
        <v>42625</v>
      </c>
      <c r="M1709" s="365">
        <v>1.7666666666666666</v>
      </c>
      <c r="N1709" s="398">
        <v>0.65084579613245275</v>
      </c>
    </row>
    <row r="1710" spans="1:14" x14ac:dyDescent="0.3">
      <c r="A1710" s="1">
        <v>73</v>
      </c>
      <c r="C1710" s="393">
        <v>42625</v>
      </c>
      <c r="M1710" s="365">
        <v>1.4333333333333333</v>
      </c>
      <c r="N1710" s="398">
        <v>0.59439083277352323</v>
      </c>
    </row>
    <row r="1711" spans="1:14" x14ac:dyDescent="0.3">
      <c r="A1711" s="1">
        <v>76</v>
      </c>
      <c r="C1711" s="393">
        <v>42625</v>
      </c>
      <c r="M1711" s="365">
        <v>2.2333333333333334</v>
      </c>
      <c r="N1711" s="398">
        <v>0.75274128820842623</v>
      </c>
    </row>
    <row r="1712" spans="1:14" x14ac:dyDescent="0.3">
      <c r="A1712" s="1">
        <v>79</v>
      </c>
      <c r="C1712" s="393">
        <v>42625</v>
      </c>
      <c r="M1712" s="365">
        <v>2.9666666666666663</v>
      </c>
      <c r="N1712" s="398">
        <v>0.82305411736380485</v>
      </c>
    </row>
    <row r="1713" spans="1:14" x14ac:dyDescent="0.3">
      <c r="A1713" s="1">
        <v>37</v>
      </c>
      <c r="C1713" s="393">
        <v>42634</v>
      </c>
      <c r="M1713" s="365">
        <v>0.73333333333333339</v>
      </c>
      <c r="N1713" s="398">
        <v>0.42435147945931484</v>
      </c>
    </row>
    <row r="1714" spans="1:14" x14ac:dyDescent="0.3">
      <c r="A1714" s="1">
        <v>40</v>
      </c>
      <c r="C1714" s="393">
        <v>42634</v>
      </c>
      <c r="M1714" s="365">
        <v>0.93333333333333346</v>
      </c>
      <c r="N1714" s="398">
        <v>0.51553550302167117</v>
      </c>
    </row>
    <row r="1715" spans="1:14" x14ac:dyDescent="0.3">
      <c r="A1715" s="1">
        <v>43</v>
      </c>
      <c r="C1715" s="393">
        <v>42634</v>
      </c>
      <c r="M1715" s="365">
        <v>1.1666666666666667</v>
      </c>
      <c r="N1715" s="398">
        <v>0.59266767274630994</v>
      </c>
    </row>
    <row r="1716" spans="1:14" x14ac:dyDescent="0.3">
      <c r="A1716" s="1">
        <v>46</v>
      </c>
      <c r="C1716" s="393">
        <v>42634</v>
      </c>
      <c r="M1716" s="365">
        <v>1.7666666666666666</v>
      </c>
      <c r="N1716" s="398">
        <v>0.74115100528518463</v>
      </c>
    </row>
    <row r="1717" spans="1:14" x14ac:dyDescent="0.3">
      <c r="A1717" s="1">
        <v>49</v>
      </c>
      <c r="C1717" s="393">
        <v>42634</v>
      </c>
      <c r="M1717" s="365">
        <v>2.0666666666666669</v>
      </c>
      <c r="N1717" s="398">
        <v>0.79829056244443108</v>
      </c>
    </row>
    <row r="1718" spans="1:14" x14ac:dyDescent="0.3">
      <c r="A1718" s="1">
        <v>52</v>
      </c>
      <c r="C1718" s="393">
        <v>42634</v>
      </c>
      <c r="M1718" s="365">
        <v>1.2333333333333334</v>
      </c>
      <c r="N1718" s="398">
        <v>0.61995378650397537</v>
      </c>
    </row>
    <row r="1719" spans="1:14" x14ac:dyDescent="0.3">
      <c r="A1719" s="1">
        <v>55</v>
      </c>
      <c r="C1719" s="393">
        <v>42634</v>
      </c>
      <c r="M1719" s="365">
        <v>1.5666666666666667</v>
      </c>
      <c r="N1719" s="398">
        <v>0.70547025154460641</v>
      </c>
    </row>
    <row r="1720" spans="1:14" x14ac:dyDescent="0.3">
      <c r="A1720" s="1">
        <v>58</v>
      </c>
      <c r="C1720" s="393">
        <v>42634</v>
      </c>
      <c r="M1720" s="365">
        <v>2.0666666666666669</v>
      </c>
      <c r="N1720" s="398">
        <v>0.81071897440765361</v>
      </c>
    </row>
    <row r="1721" spans="1:14" x14ac:dyDescent="0.3">
      <c r="A1721" s="1">
        <v>61</v>
      </c>
      <c r="C1721" s="393">
        <v>42634</v>
      </c>
      <c r="M1721" s="365">
        <v>2.0333333333333332</v>
      </c>
      <c r="N1721" s="398">
        <v>0.78374383341375242</v>
      </c>
    </row>
    <row r="1722" spans="1:14" x14ac:dyDescent="0.3">
      <c r="A1722" s="1">
        <v>64</v>
      </c>
      <c r="C1722" s="393">
        <v>42634</v>
      </c>
      <c r="M1722" s="365">
        <v>2.5</v>
      </c>
      <c r="N1722" s="398">
        <v>0.85376451376780282</v>
      </c>
    </row>
    <row r="1723" spans="1:14" x14ac:dyDescent="0.3">
      <c r="A1723" s="1">
        <v>67</v>
      </c>
      <c r="C1723" s="393">
        <v>42634</v>
      </c>
      <c r="M1723" s="365">
        <v>1</v>
      </c>
      <c r="N1723" s="398">
        <v>0.54914096515379918</v>
      </c>
    </row>
    <row r="1724" spans="1:14" x14ac:dyDescent="0.3">
      <c r="A1724" s="1">
        <v>70</v>
      </c>
      <c r="C1724" s="393">
        <v>42634</v>
      </c>
      <c r="M1724" s="365">
        <v>2.0333333333333332</v>
      </c>
      <c r="N1724" s="398">
        <v>0.79413590294700354</v>
      </c>
    </row>
    <row r="1725" spans="1:14" x14ac:dyDescent="0.3">
      <c r="A1725" s="1">
        <v>73</v>
      </c>
      <c r="C1725" s="393">
        <v>42634</v>
      </c>
      <c r="M1725" s="365">
        <v>1.2666666666666666</v>
      </c>
      <c r="N1725" s="398">
        <v>0.63687341561170929</v>
      </c>
    </row>
    <row r="1726" spans="1:14" x14ac:dyDescent="0.3">
      <c r="A1726" s="1">
        <v>76</v>
      </c>
      <c r="C1726" s="393">
        <v>42634</v>
      </c>
      <c r="M1726" s="365">
        <v>1.7</v>
      </c>
      <c r="N1726" s="398">
        <v>0.73234712615581665</v>
      </c>
    </row>
    <row r="1727" spans="1:14" x14ac:dyDescent="0.3">
      <c r="A1727" s="1">
        <v>79</v>
      </c>
      <c r="C1727" s="393">
        <v>42634</v>
      </c>
      <c r="M1727" s="365">
        <v>2.4333333333333331</v>
      </c>
      <c r="N1727" s="398">
        <v>0.85973418910208654</v>
      </c>
    </row>
    <row r="1728" spans="1:14" x14ac:dyDescent="0.3">
      <c r="A1728" s="1">
        <v>37</v>
      </c>
      <c r="C1728" s="393">
        <v>42636</v>
      </c>
      <c r="M1728" s="365">
        <v>1.1666666666666667</v>
      </c>
      <c r="N1728" s="398">
        <v>0.56172920626508871</v>
      </c>
    </row>
    <row r="1729" spans="1:14" x14ac:dyDescent="0.3">
      <c r="A1729" s="1">
        <v>40</v>
      </c>
      <c r="C1729" s="393">
        <v>42636</v>
      </c>
      <c r="M1729" s="365">
        <v>1.2666666666666666</v>
      </c>
      <c r="N1729" s="398">
        <v>0.58355046856731496</v>
      </c>
    </row>
    <row r="1730" spans="1:14" x14ac:dyDescent="0.3">
      <c r="A1730" s="1">
        <v>43</v>
      </c>
      <c r="C1730" s="393">
        <v>42636</v>
      </c>
      <c r="M1730" s="365">
        <v>1.3</v>
      </c>
      <c r="N1730" s="398">
        <v>0.60105525326718601</v>
      </c>
    </row>
    <row r="1731" spans="1:14" x14ac:dyDescent="0.3">
      <c r="A1731" s="1">
        <v>46</v>
      </c>
      <c r="C1731" s="393">
        <v>42636</v>
      </c>
      <c r="M1731" s="365">
        <v>2</v>
      </c>
      <c r="N1731" s="398">
        <v>0.73840108573666219</v>
      </c>
    </row>
    <row r="1732" spans="1:14" x14ac:dyDescent="0.3">
      <c r="A1732" s="1">
        <v>49</v>
      </c>
      <c r="C1732" s="393">
        <v>42636</v>
      </c>
      <c r="M1732" s="365">
        <v>2.1666666666666665</v>
      </c>
      <c r="N1732" s="398">
        <v>0.76079510992781796</v>
      </c>
    </row>
    <row r="1733" spans="1:14" x14ac:dyDescent="0.3">
      <c r="A1733" s="1">
        <v>52</v>
      </c>
      <c r="C1733" s="393">
        <v>42636</v>
      </c>
      <c r="M1733" s="365">
        <v>1.5333333333333332</v>
      </c>
      <c r="N1733" s="398">
        <v>0.64932205545206878</v>
      </c>
    </row>
    <row r="1734" spans="1:14" x14ac:dyDescent="0.3">
      <c r="A1734" s="1">
        <v>55</v>
      </c>
      <c r="C1734" s="393">
        <v>42636</v>
      </c>
      <c r="M1734" s="365">
        <v>1.5666666666666664</v>
      </c>
      <c r="N1734" s="398">
        <v>0.65287189406693069</v>
      </c>
    </row>
    <row r="1735" spans="1:14" x14ac:dyDescent="0.3">
      <c r="A1735" s="1">
        <v>58</v>
      </c>
      <c r="C1735" s="393">
        <v>42636</v>
      </c>
      <c r="M1735" s="365">
        <v>1.7666666666666668</v>
      </c>
      <c r="N1735" s="398">
        <v>0.69199848518859108</v>
      </c>
    </row>
    <row r="1736" spans="1:14" x14ac:dyDescent="0.3">
      <c r="A1736" s="1">
        <v>61</v>
      </c>
      <c r="C1736" s="393">
        <v>42636</v>
      </c>
      <c r="M1736" s="365">
        <v>1.6666666666666667</v>
      </c>
      <c r="N1736" s="398">
        <v>0.67770230162626577</v>
      </c>
    </row>
    <row r="1737" spans="1:14" x14ac:dyDescent="0.3">
      <c r="A1737" s="1">
        <v>64</v>
      </c>
      <c r="C1737" s="393">
        <v>42636</v>
      </c>
      <c r="M1737" s="365">
        <v>2.3000000000000003</v>
      </c>
      <c r="N1737" s="398">
        <v>0.77747271935240947</v>
      </c>
    </row>
    <row r="1738" spans="1:14" x14ac:dyDescent="0.3">
      <c r="A1738" s="1">
        <v>67</v>
      </c>
      <c r="C1738" s="393">
        <v>42636</v>
      </c>
      <c r="M1738" s="365">
        <v>1.0999999999999999</v>
      </c>
      <c r="N1738" s="398">
        <v>0.53493409986278284</v>
      </c>
    </row>
    <row r="1739" spans="1:14" x14ac:dyDescent="0.3">
      <c r="A1739" s="1">
        <v>70</v>
      </c>
      <c r="C1739" s="393">
        <v>42636</v>
      </c>
      <c r="M1739" s="365">
        <v>1.7</v>
      </c>
      <c r="N1739" s="398">
        <v>0.67825621125186053</v>
      </c>
    </row>
    <row r="1740" spans="1:14" x14ac:dyDescent="0.3">
      <c r="A1740" s="1">
        <v>73</v>
      </c>
      <c r="C1740" s="393">
        <v>42636</v>
      </c>
      <c r="M1740" s="365">
        <v>1.5333333333333332</v>
      </c>
      <c r="N1740" s="398">
        <v>0.64984000330226344</v>
      </c>
    </row>
    <row r="1741" spans="1:14" x14ac:dyDescent="0.3">
      <c r="A1741" s="1">
        <v>76</v>
      </c>
      <c r="C1741" s="393">
        <v>42636</v>
      </c>
      <c r="M1741" s="365">
        <v>1.9333333333333333</v>
      </c>
      <c r="N1741" s="398">
        <v>0.72919084298328996</v>
      </c>
    </row>
    <row r="1742" spans="1:14" x14ac:dyDescent="0.3">
      <c r="A1742" s="1">
        <v>79</v>
      </c>
      <c r="C1742" s="393">
        <v>42636</v>
      </c>
      <c r="M1742" s="365">
        <v>2.2666666666666671</v>
      </c>
      <c r="N1742" s="398">
        <v>0.77668453896890277</v>
      </c>
    </row>
    <row r="1743" spans="1:14" x14ac:dyDescent="0.3">
      <c r="A1743" s="1">
        <v>37</v>
      </c>
      <c r="C1743" s="393">
        <v>42639</v>
      </c>
      <c r="M1743" s="365">
        <v>1.3</v>
      </c>
      <c r="N1743" s="398">
        <v>0.58177308847445475</v>
      </c>
    </row>
    <row r="1744" spans="1:14" x14ac:dyDescent="0.3">
      <c r="A1744" s="1">
        <v>40</v>
      </c>
      <c r="C1744" s="393">
        <v>42639</v>
      </c>
      <c r="M1744" s="365">
        <v>1.5</v>
      </c>
      <c r="N1744" s="398">
        <v>0.60893236528858863</v>
      </c>
    </row>
    <row r="1745" spans="1:14" x14ac:dyDescent="0.3">
      <c r="A1745" s="1">
        <v>43</v>
      </c>
      <c r="C1745" s="393">
        <v>42639</v>
      </c>
      <c r="M1745" s="365">
        <v>1.5666666666666664</v>
      </c>
      <c r="N1745" s="398">
        <v>0.63622571834352459</v>
      </c>
    </row>
    <row r="1746" spans="1:14" x14ac:dyDescent="0.3">
      <c r="A1746" s="1">
        <v>46</v>
      </c>
      <c r="C1746" s="393">
        <v>42639</v>
      </c>
      <c r="M1746" s="365">
        <v>2.4333333333333331</v>
      </c>
      <c r="N1746" s="398">
        <v>0.78581552410092748</v>
      </c>
    </row>
    <row r="1747" spans="1:14" x14ac:dyDescent="0.3">
      <c r="A1747" s="1">
        <v>49</v>
      </c>
      <c r="C1747" s="393">
        <v>42639</v>
      </c>
      <c r="M1747" s="365">
        <v>1.8333333333333333</v>
      </c>
      <c r="N1747" s="398">
        <v>0.69055214220469152</v>
      </c>
    </row>
    <row r="1748" spans="1:14" x14ac:dyDescent="0.3">
      <c r="A1748" s="1">
        <v>52</v>
      </c>
      <c r="C1748" s="393">
        <v>42639</v>
      </c>
      <c r="M1748" s="365">
        <v>1.5</v>
      </c>
      <c r="N1748" s="398">
        <v>0.61728492469562579</v>
      </c>
    </row>
    <row r="1749" spans="1:14" x14ac:dyDescent="0.3">
      <c r="A1749" s="1">
        <v>55</v>
      </c>
      <c r="C1749" s="393">
        <v>42639</v>
      </c>
      <c r="M1749" s="365">
        <v>1.4333333333333333</v>
      </c>
      <c r="N1749" s="398">
        <v>0.59710814853664418</v>
      </c>
    </row>
    <row r="1750" spans="1:14" x14ac:dyDescent="0.3">
      <c r="A1750" s="1">
        <v>58</v>
      </c>
      <c r="C1750" s="393">
        <v>42639</v>
      </c>
      <c r="M1750" s="365">
        <v>1.7</v>
      </c>
      <c r="N1750" s="398">
        <v>0.6701909025919347</v>
      </c>
    </row>
    <row r="1751" spans="1:14" x14ac:dyDescent="0.3">
      <c r="A1751" s="1">
        <v>61</v>
      </c>
      <c r="C1751" s="393">
        <v>42639</v>
      </c>
      <c r="M1751" s="365">
        <v>1.6666666666666667</v>
      </c>
      <c r="N1751" s="398">
        <v>0.63997848708650917</v>
      </c>
    </row>
    <row r="1752" spans="1:14" x14ac:dyDescent="0.3">
      <c r="A1752" s="1">
        <v>64</v>
      </c>
      <c r="C1752" s="393">
        <v>42639</v>
      </c>
      <c r="M1752" s="365">
        <v>2.1333333333333333</v>
      </c>
      <c r="N1752" s="398">
        <v>0.74235377352377574</v>
      </c>
    </row>
    <row r="1753" spans="1:14" x14ac:dyDescent="0.3">
      <c r="A1753" s="1">
        <v>67</v>
      </c>
      <c r="C1753" s="393">
        <v>42639</v>
      </c>
      <c r="M1753" s="365">
        <v>1.1333333333333333</v>
      </c>
      <c r="N1753" s="398">
        <v>0.53386362143638988</v>
      </c>
    </row>
    <row r="1754" spans="1:14" x14ac:dyDescent="0.3">
      <c r="A1754" s="1">
        <v>70</v>
      </c>
      <c r="C1754" s="393">
        <v>42639</v>
      </c>
      <c r="M1754" s="365">
        <v>1.7</v>
      </c>
      <c r="N1754" s="398">
        <v>0.64414170302877993</v>
      </c>
    </row>
    <row r="1755" spans="1:14" x14ac:dyDescent="0.3">
      <c r="A1755" s="1">
        <v>73</v>
      </c>
      <c r="C1755" s="393">
        <v>42639</v>
      </c>
      <c r="M1755" s="365">
        <v>1.4000000000000001</v>
      </c>
      <c r="N1755" s="398">
        <v>0.58967618086673124</v>
      </c>
    </row>
    <row r="1756" spans="1:14" x14ac:dyDescent="0.3">
      <c r="A1756" s="1">
        <v>76</v>
      </c>
      <c r="C1756" s="393">
        <v>42639</v>
      </c>
      <c r="M1756" s="365">
        <v>1.8666666666666665</v>
      </c>
      <c r="N1756" s="398">
        <v>0.69173876358821929</v>
      </c>
    </row>
    <row r="1757" spans="1:14" x14ac:dyDescent="0.3">
      <c r="A1757" s="1">
        <v>79</v>
      </c>
      <c r="C1757" s="393">
        <v>42639</v>
      </c>
      <c r="M1757" s="365">
        <v>1.8666666666666665</v>
      </c>
      <c r="N1757" s="398">
        <v>0.70222708763717179</v>
      </c>
    </row>
    <row r="1758" spans="1:14" x14ac:dyDescent="0.3">
      <c r="A1758" s="1">
        <v>37</v>
      </c>
      <c r="C1758" s="393">
        <v>42643</v>
      </c>
      <c r="M1758" s="365">
        <v>0.93333333333333346</v>
      </c>
      <c r="N1758" s="398">
        <v>0.4672661684218129</v>
      </c>
    </row>
    <row r="1759" spans="1:14" x14ac:dyDescent="0.3">
      <c r="A1759" s="1">
        <v>40</v>
      </c>
      <c r="C1759" s="393">
        <v>42643</v>
      </c>
      <c r="M1759" s="365">
        <v>1.5666666666666667</v>
      </c>
      <c r="N1759" s="398">
        <v>0.63985889715153998</v>
      </c>
    </row>
    <row r="1760" spans="1:14" x14ac:dyDescent="0.3">
      <c r="A1760" s="1">
        <v>43</v>
      </c>
      <c r="C1760" s="393">
        <v>42643</v>
      </c>
      <c r="M1760" s="365">
        <v>1.5666666666666664</v>
      </c>
      <c r="N1760" s="398">
        <v>0.63042638037305221</v>
      </c>
    </row>
    <row r="1761" spans="1:14" x14ac:dyDescent="0.3">
      <c r="A1761" s="1">
        <v>46</v>
      </c>
      <c r="C1761" s="393">
        <v>42643</v>
      </c>
      <c r="M1761" s="365">
        <v>2.1666666666666665</v>
      </c>
      <c r="N1761" s="398">
        <v>0.74330280819445205</v>
      </c>
    </row>
    <row r="1762" spans="1:14" x14ac:dyDescent="0.3">
      <c r="A1762" s="1">
        <v>49</v>
      </c>
      <c r="C1762" s="393">
        <v>42643</v>
      </c>
      <c r="M1762" s="365">
        <v>2.2333333333333329</v>
      </c>
      <c r="N1762" s="398">
        <v>0.76626811994996569</v>
      </c>
    </row>
    <row r="1763" spans="1:14" x14ac:dyDescent="0.3">
      <c r="A1763" s="1">
        <v>52</v>
      </c>
      <c r="C1763" s="393">
        <v>42643</v>
      </c>
      <c r="M1763" s="365">
        <v>1.3333333333333333</v>
      </c>
      <c r="N1763" s="398">
        <v>0.58042745694753883</v>
      </c>
    </row>
    <row r="1764" spans="1:14" x14ac:dyDescent="0.3">
      <c r="A1764" s="1">
        <v>55</v>
      </c>
      <c r="C1764" s="393">
        <v>42643</v>
      </c>
      <c r="M1764" s="365">
        <v>2.2666666666666666</v>
      </c>
      <c r="N1764" s="398">
        <v>0.7670123559320432</v>
      </c>
    </row>
    <row r="1765" spans="1:14" x14ac:dyDescent="0.3">
      <c r="A1765" s="1">
        <v>58</v>
      </c>
      <c r="C1765" s="393">
        <v>42643</v>
      </c>
      <c r="M1765" s="365">
        <v>1.5666666666666667</v>
      </c>
      <c r="N1765" s="398">
        <v>0.6465343957665125</v>
      </c>
    </row>
    <row r="1766" spans="1:14" x14ac:dyDescent="0.3">
      <c r="A1766" s="1">
        <v>61</v>
      </c>
      <c r="C1766" s="393">
        <v>42643</v>
      </c>
      <c r="M1766" s="365">
        <v>1.6666666666666667</v>
      </c>
      <c r="N1766" s="398">
        <v>0.66049131826394769</v>
      </c>
    </row>
    <row r="1767" spans="1:14" x14ac:dyDescent="0.3">
      <c r="A1767" s="1">
        <v>64</v>
      </c>
      <c r="C1767" s="393">
        <v>42643</v>
      </c>
      <c r="M1767" s="365">
        <v>2.2666666666666671</v>
      </c>
      <c r="N1767" s="398">
        <v>0.77167178993597407</v>
      </c>
    </row>
    <row r="1768" spans="1:14" x14ac:dyDescent="0.3">
      <c r="A1768" s="1">
        <v>67</v>
      </c>
      <c r="C1768" s="393">
        <v>42643</v>
      </c>
      <c r="M1768" s="365">
        <v>1.0000000000000002</v>
      </c>
      <c r="N1768" s="398">
        <v>0.48229037420360066</v>
      </c>
    </row>
    <row r="1769" spans="1:14" x14ac:dyDescent="0.3">
      <c r="A1769" s="1">
        <v>70</v>
      </c>
      <c r="C1769" s="393">
        <v>42643</v>
      </c>
      <c r="M1769" s="365">
        <v>2.3000000000000003</v>
      </c>
      <c r="N1769" s="398">
        <v>0.77140749905726935</v>
      </c>
    </row>
    <row r="1770" spans="1:14" x14ac:dyDescent="0.3">
      <c r="A1770" s="1">
        <v>73</v>
      </c>
      <c r="C1770" s="393">
        <v>42643</v>
      </c>
      <c r="M1770" s="365">
        <v>1.3333333333333333</v>
      </c>
      <c r="N1770" s="398">
        <v>0.57599757622021441</v>
      </c>
    </row>
    <row r="1771" spans="1:14" x14ac:dyDescent="0.3">
      <c r="A1771" s="1">
        <v>76</v>
      </c>
      <c r="C1771" s="393">
        <v>42643</v>
      </c>
      <c r="M1771" s="365">
        <v>1.9333333333333333</v>
      </c>
      <c r="N1771" s="398">
        <v>0.72251595039348404</v>
      </c>
    </row>
    <row r="1772" spans="1:14" x14ac:dyDescent="0.3">
      <c r="A1772" s="1">
        <v>79</v>
      </c>
      <c r="C1772" s="393">
        <v>42643</v>
      </c>
      <c r="M1772" s="365">
        <v>2.1999999999999997</v>
      </c>
      <c r="N1772" s="398">
        <v>0.75357929743286922</v>
      </c>
    </row>
    <row r="1773" spans="1:14" x14ac:dyDescent="0.3">
      <c r="A1773" s="1">
        <v>37</v>
      </c>
      <c r="C1773" s="393">
        <v>42646</v>
      </c>
      <c r="M1773" s="365">
        <v>1.1666666666666667</v>
      </c>
      <c r="N1773" s="398">
        <v>0.55169148174326565</v>
      </c>
    </row>
    <row r="1774" spans="1:14" x14ac:dyDescent="0.3">
      <c r="A1774" s="1">
        <v>40</v>
      </c>
      <c r="C1774" s="393">
        <v>42646</v>
      </c>
      <c r="M1774" s="365">
        <v>1.9333333333333336</v>
      </c>
      <c r="N1774" s="398">
        <v>0.73092596842962176</v>
      </c>
    </row>
    <row r="1775" spans="1:14" x14ac:dyDescent="0.3">
      <c r="A1775" s="1">
        <v>43</v>
      </c>
      <c r="C1775" s="393">
        <v>42646</v>
      </c>
      <c r="M1775" s="365">
        <v>1.2666666666666668</v>
      </c>
      <c r="N1775" s="398">
        <v>0.58038265441180636</v>
      </c>
    </row>
    <row r="1776" spans="1:14" x14ac:dyDescent="0.3">
      <c r="A1776" s="1">
        <v>46</v>
      </c>
      <c r="C1776" s="393">
        <v>42646</v>
      </c>
      <c r="M1776" s="365">
        <v>1.9000000000000001</v>
      </c>
      <c r="N1776" s="398">
        <v>0.70395245271122475</v>
      </c>
    </row>
    <row r="1777" spans="1:14" x14ac:dyDescent="0.3">
      <c r="A1777" s="1">
        <v>49</v>
      </c>
      <c r="C1777" s="393">
        <v>42646</v>
      </c>
      <c r="M1777" s="365">
        <v>1.8</v>
      </c>
      <c r="N1777" s="398">
        <v>0.70909269880609571</v>
      </c>
    </row>
    <row r="1778" spans="1:14" x14ac:dyDescent="0.3">
      <c r="A1778" s="1">
        <v>52</v>
      </c>
      <c r="C1778" s="393">
        <v>42646</v>
      </c>
      <c r="M1778" s="365">
        <v>1.4333333333333333</v>
      </c>
      <c r="N1778" s="398">
        <v>0.61480682163572509</v>
      </c>
    </row>
    <row r="1779" spans="1:14" x14ac:dyDescent="0.3">
      <c r="A1779" s="1">
        <v>55</v>
      </c>
      <c r="C1779" s="393">
        <v>42646</v>
      </c>
      <c r="M1779" s="365">
        <v>1.8</v>
      </c>
      <c r="N1779" s="398">
        <v>0.68918707338270435</v>
      </c>
    </row>
    <row r="1780" spans="1:14" x14ac:dyDescent="0.3">
      <c r="A1780" s="1">
        <v>58</v>
      </c>
      <c r="C1780" s="393">
        <v>42646</v>
      </c>
      <c r="M1780" s="365">
        <v>1.5</v>
      </c>
      <c r="N1780" s="398">
        <v>0.63990439282043976</v>
      </c>
    </row>
    <row r="1781" spans="1:14" x14ac:dyDescent="0.3">
      <c r="A1781" s="1">
        <v>61</v>
      </c>
      <c r="C1781" s="393">
        <v>42646</v>
      </c>
      <c r="M1781" s="365">
        <v>1.5</v>
      </c>
      <c r="N1781" s="398">
        <v>0.64552249395806516</v>
      </c>
    </row>
    <row r="1782" spans="1:14" x14ac:dyDescent="0.3">
      <c r="A1782" s="1">
        <v>64</v>
      </c>
      <c r="C1782" s="393">
        <v>42646</v>
      </c>
      <c r="M1782" s="365">
        <v>1.9999999999999998</v>
      </c>
      <c r="N1782" s="398">
        <v>0.73020236824452456</v>
      </c>
    </row>
    <row r="1783" spans="1:14" x14ac:dyDescent="0.3">
      <c r="A1783" s="1">
        <v>67</v>
      </c>
      <c r="C1783" s="393">
        <v>42646</v>
      </c>
      <c r="M1783" s="365">
        <v>1.1333333333333333</v>
      </c>
      <c r="N1783" s="398">
        <v>0.54517106952849081</v>
      </c>
    </row>
    <row r="1784" spans="1:14" x14ac:dyDescent="0.3">
      <c r="A1784" s="1">
        <v>70</v>
      </c>
      <c r="C1784" s="393">
        <v>42646</v>
      </c>
      <c r="M1784" s="365">
        <v>1.7333333333333334</v>
      </c>
      <c r="N1784" s="398">
        <v>0.69749395720484575</v>
      </c>
    </row>
    <row r="1785" spans="1:14" x14ac:dyDescent="0.3">
      <c r="A1785" s="1">
        <v>73</v>
      </c>
      <c r="C1785" s="393">
        <v>42646</v>
      </c>
      <c r="M1785" s="365">
        <v>1.2666666666666668</v>
      </c>
      <c r="N1785" s="398">
        <v>0.57497962901990796</v>
      </c>
    </row>
    <row r="1786" spans="1:14" x14ac:dyDescent="0.3">
      <c r="A1786" s="1">
        <v>76</v>
      </c>
      <c r="C1786" s="393">
        <v>42646</v>
      </c>
      <c r="M1786" s="365">
        <v>1.7</v>
      </c>
      <c r="N1786" s="398">
        <v>0.68418274808922863</v>
      </c>
    </row>
    <row r="1787" spans="1:14" x14ac:dyDescent="0.3">
      <c r="A1787" s="1">
        <v>79</v>
      </c>
      <c r="C1787" s="393">
        <v>42646</v>
      </c>
      <c r="M1787" s="365">
        <v>2.0666666666666669</v>
      </c>
      <c r="N1787" s="398">
        <v>0.74710748631380197</v>
      </c>
    </row>
    <row r="1788" spans="1:14" x14ac:dyDescent="0.3">
      <c r="A1788" s="1">
        <v>38</v>
      </c>
      <c r="C1788" s="393">
        <v>42524</v>
      </c>
      <c r="E1788" s="1">
        <v>2</v>
      </c>
      <c r="M1788" s="365">
        <v>3.3333333333333333E-2</v>
      </c>
      <c r="N1788" s="398">
        <v>4.0306355755312613E-2</v>
      </c>
    </row>
    <row r="1789" spans="1:14" x14ac:dyDescent="0.3">
      <c r="A1789" s="1">
        <v>41</v>
      </c>
      <c r="C1789" s="393">
        <v>42524</v>
      </c>
      <c r="E1789" s="1">
        <v>1.9</v>
      </c>
      <c r="M1789" s="365">
        <v>0.13333333333333333</v>
      </c>
      <c r="N1789" s="398">
        <v>8.0668561730517965E-2</v>
      </c>
    </row>
    <row r="1790" spans="1:14" x14ac:dyDescent="0.3">
      <c r="A1790" s="1">
        <v>44</v>
      </c>
      <c r="C1790" s="393">
        <v>42524</v>
      </c>
      <c r="E1790" s="1">
        <v>1.6</v>
      </c>
      <c r="M1790" s="365">
        <v>0.20000000000000004</v>
      </c>
      <c r="N1790" s="398">
        <v>0.10110499613667749</v>
      </c>
    </row>
    <row r="1791" spans="1:14" x14ac:dyDescent="0.3">
      <c r="A1791" s="1">
        <v>47</v>
      </c>
      <c r="C1791" s="393">
        <v>42524</v>
      </c>
      <c r="E1791" s="1">
        <v>1.5</v>
      </c>
      <c r="M1791" s="365">
        <v>0.23333333333333331</v>
      </c>
      <c r="N1791" s="398">
        <v>0.1134749473910147</v>
      </c>
    </row>
    <row r="1792" spans="1:14" x14ac:dyDescent="0.3">
      <c r="A1792" s="1">
        <v>50</v>
      </c>
      <c r="C1792" s="393">
        <v>42524</v>
      </c>
      <c r="E1792" s="1">
        <v>2</v>
      </c>
      <c r="M1792" s="365">
        <v>0.23333333333333331</v>
      </c>
      <c r="N1792" s="398">
        <v>0.12502265789002148</v>
      </c>
    </row>
    <row r="1793" spans="1:14" x14ac:dyDescent="0.3">
      <c r="A1793" s="1">
        <v>53</v>
      </c>
      <c r="C1793" s="393">
        <v>42524</v>
      </c>
      <c r="E1793" s="1">
        <v>2</v>
      </c>
      <c r="M1793" s="365">
        <v>0.3</v>
      </c>
      <c r="N1793" s="398">
        <v>0.13822100277701019</v>
      </c>
    </row>
    <row r="1794" spans="1:14" x14ac:dyDescent="0.3">
      <c r="A1794" s="1">
        <v>56</v>
      </c>
      <c r="C1794" s="393">
        <v>42524</v>
      </c>
      <c r="E1794" s="1">
        <v>1.9</v>
      </c>
      <c r="M1794" s="365">
        <v>0.23333333333333331</v>
      </c>
      <c r="N1794" s="398">
        <v>0.12448290206420522</v>
      </c>
    </row>
    <row r="1795" spans="1:14" x14ac:dyDescent="0.3">
      <c r="A1795" s="1">
        <v>56</v>
      </c>
      <c r="C1795" s="393">
        <v>42524</v>
      </c>
      <c r="E1795" s="1">
        <v>1.6</v>
      </c>
      <c r="M1795" s="365">
        <v>0.26666666666666666</v>
      </c>
      <c r="N1795" s="398">
        <v>0.13747352654711234</v>
      </c>
    </row>
    <row r="1796" spans="1:14" x14ac:dyDescent="0.3">
      <c r="A1796" s="1">
        <v>62</v>
      </c>
      <c r="C1796" s="393">
        <v>42524</v>
      </c>
      <c r="E1796" s="1">
        <v>1.5</v>
      </c>
      <c r="M1796" s="365">
        <v>0.3</v>
      </c>
      <c r="N1796" s="398">
        <v>0.15468047942662508</v>
      </c>
    </row>
    <row r="1797" spans="1:14" x14ac:dyDescent="0.3">
      <c r="A1797" s="1">
        <v>65</v>
      </c>
      <c r="C1797" s="393">
        <v>42524</v>
      </c>
      <c r="E1797" s="1">
        <v>2</v>
      </c>
      <c r="M1797" s="365">
        <v>0.23333333333333331</v>
      </c>
      <c r="N1797" s="398">
        <v>0.1068072831182947</v>
      </c>
    </row>
    <row r="1798" spans="1:14" x14ac:dyDescent="0.3">
      <c r="A1798" s="1">
        <v>68</v>
      </c>
      <c r="C1798" s="393">
        <v>42524</v>
      </c>
      <c r="E1798" s="1">
        <v>2</v>
      </c>
      <c r="M1798" s="365">
        <v>0.3</v>
      </c>
      <c r="N1798" s="398">
        <v>0.14677160927302671</v>
      </c>
    </row>
    <row r="1799" spans="1:14" x14ac:dyDescent="0.3">
      <c r="A1799" s="1">
        <v>71</v>
      </c>
      <c r="C1799" s="393">
        <v>42524</v>
      </c>
      <c r="E1799" s="1">
        <v>1.9</v>
      </c>
      <c r="M1799" s="365">
        <v>0.3</v>
      </c>
      <c r="N1799" s="398">
        <v>0.14926896115413554</v>
      </c>
    </row>
    <row r="1800" spans="1:14" x14ac:dyDescent="0.3">
      <c r="A1800" s="1">
        <v>74</v>
      </c>
      <c r="C1800" s="393">
        <v>42524</v>
      </c>
      <c r="E1800" s="1">
        <v>1.6</v>
      </c>
      <c r="M1800" s="365">
        <v>0.26666666666666666</v>
      </c>
      <c r="N1800" s="398">
        <v>0.12765699342475964</v>
      </c>
    </row>
    <row r="1801" spans="1:14" x14ac:dyDescent="0.3">
      <c r="A1801" s="1">
        <v>77</v>
      </c>
      <c r="C1801" s="393">
        <v>42524</v>
      </c>
      <c r="E1801" s="1">
        <v>1.5</v>
      </c>
      <c r="M1801" s="365">
        <v>0.23333333333333331</v>
      </c>
      <c r="N1801" s="398">
        <v>0.11528159608235461</v>
      </c>
    </row>
    <row r="1802" spans="1:14" x14ac:dyDescent="0.3">
      <c r="A1802" s="1">
        <v>80</v>
      </c>
      <c r="C1802" s="393">
        <v>42524</v>
      </c>
      <c r="E1802" s="1">
        <v>2</v>
      </c>
      <c r="M1802" s="365">
        <v>0.13333333333333333</v>
      </c>
      <c r="N1802" s="398">
        <v>6.9996314231844006E-2</v>
      </c>
    </row>
    <row r="1803" spans="1:14" x14ac:dyDescent="0.3">
      <c r="A1803" s="1">
        <v>38</v>
      </c>
      <c r="C1803" s="393">
        <v>42528</v>
      </c>
      <c r="E1803" s="1">
        <v>3</v>
      </c>
      <c r="M1803" s="365">
        <v>0.5</v>
      </c>
      <c r="N1803" s="398">
        <v>0.24016901957744</v>
      </c>
    </row>
    <row r="1804" spans="1:14" x14ac:dyDescent="0.3">
      <c r="A1804" s="1">
        <v>41</v>
      </c>
      <c r="C1804" s="393">
        <v>42528</v>
      </c>
      <c r="E1804" s="1">
        <v>3</v>
      </c>
      <c r="M1804" s="365">
        <v>0.39999999999999997</v>
      </c>
      <c r="N1804" s="398">
        <v>0.20715717315193868</v>
      </c>
    </row>
    <row r="1805" spans="1:14" x14ac:dyDescent="0.3">
      <c r="A1805" s="1">
        <v>44</v>
      </c>
      <c r="C1805" s="393">
        <v>42528</v>
      </c>
      <c r="E1805" s="1">
        <v>3</v>
      </c>
      <c r="M1805" s="365">
        <v>0.33333333333333331</v>
      </c>
      <c r="N1805" s="398">
        <v>0.18135478860300205</v>
      </c>
    </row>
    <row r="1806" spans="1:14" x14ac:dyDescent="0.3">
      <c r="A1806" s="1">
        <v>47</v>
      </c>
      <c r="C1806" s="393">
        <v>42528</v>
      </c>
      <c r="E1806" s="1">
        <v>2.7</v>
      </c>
      <c r="M1806" s="365">
        <v>0.30000000000000004</v>
      </c>
      <c r="N1806" s="398">
        <v>0.15802053153922288</v>
      </c>
    </row>
    <row r="1807" spans="1:14" x14ac:dyDescent="0.3">
      <c r="A1807" s="1">
        <v>50</v>
      </c>
      <c r="C1807" s="393">
        <v>42528</v>
      </c>
      <c r="E1807" s="1">
        <v>3.3</v>
      </c>
      <c r="M1807" s="365">
        <v>0.39999999999999997</v>
      </c>
      <c r="N1807" s="398">
        <v>0.19571858282420806</v>
      </c>
    </row>
    <row r="1808" spans="1:14" x14ac:dyDescent="0.3">
      <c r="A1808" s="1">
        <v>53</v>
      </c>
      <c r="C1808" s="393">
        <v>42528</v>
      </c>
      <c r="E1808" s="1">
        <v>3</v>
      </c>
      <c r="M1808" s="365">
        <v>0.5</v>
      </c>
      <c r="N1808" s="398">
        <v>0.24624505792165938</v>
      </c>
    </row>
    <row r="1809" spans="1:14" x14ac:dyDescent="0.3">
      <c r="A1809" s="1">
        <v>56</v>
      </c>
      <c r="C1809" s="393">
        <v>42528</v>
      </c>
      <c r="E1809" s="1">
        <v>3</v>
      </c>
      <c r="M1809" s="365">
        <v>0.33333333333333331</v>
      </c>
      <c r="N1809" s="398">
        <v>0.16820868404228573</v>
      </c>
    </row>
    <row r="1810" spans="1:14" x14ac:dyDescent="0.3">
      <c r="A1810" s="1">
        <v>56</v>
      </c>
      <c r="C1810" s="393">
        <v>42528</v>
      </c>
      <c r="E1810" s="1">
        <v>3</v>
      </c>
      <c r="M1810" s="365">
        <v>0.5</v>
      </c>
      <c r="N1810" s="398">
        <v>0.24943696888838851</v>
      </c>
    </row>
    <row r="1811" spans="1:14" x14ac:dyDescent="0.3">
      <c r="A1811" s="1">
        <v>62</v>
      </c>
      <c r="C1811" s="393">
        <v>42528</v>
      </c>
      <c r="E1811" s="1">
        <v>2.7</v>
      </c>
      <c r="M1811" s="365">
        <v>0.33333333333333331</v>
      </c>
      <c r="N1811" s="398">
        <v>0.17253717781325553</v>
      </c>
    </row>
    <row r="1812" spans="1:14" x14ac:dyDescent="0.3">
      <c r="A1812" s="1">
        <v>65</v>
      </c>
      <c r="C1812" s="393">
        <v>42528</v>
      </c>
      <c r="E1812" s="1">
        <v>3.3</v>
      </c>
      <c r="M1812" s="365">
        <v>0.3</v>
      </c>
      <c r="N1812" s="398">
        <v>0.16020442111998204</v>
      </c>
    </row>
    <row r="1813" spans="1:14" x14ac:dyDescent="0.3">
      <c r="A1813" s="1">
        <v>68</v>
      </c>
      <c r="C1813" s="393">
        <v>42528</v>
      </c>
      <c r="E1813" s="1">
        <v>3</v>
      </c>
      <c r="M1813" s="365">
        <v>0.40000000000000008</v>
      </c>
      <c r="N1813" s="398">
        <v>0.20713271134934294</v>
      </c>
    </row>
    <row r="1814" spans="1:14" x14ac:dyDescent="0.3">
      <c r="A1814" s="1">
        <v>71</v>
      </c>
      <c r="C1814" s="393">
        <v>42528</v>
      </c>
      <c r="E1814" s="1">
        <v>3</v>
      </c>
      <c r="M1814" s="365">
        <v>0.3666666666666667</v>
      </c>
      <c r="N1814" s="398">
        <v>0.19637676960155528</v>
      </c>
    </row>
    <row r="1815" spans="1:14" x14ac:dyDescent="0.3">
      <c r="A1815" s="1">
        <v>74</v>
      </c>
      <c r="C1815" s="393">
        <v>42528</v>
      </c>
      <c r="E1815" s="1">
        <v>3</v>
      </c>
      <c r="M1815" s="365">
        <v>0.66666666666666663</v>
      </c>
      <c r="N1815" s="398">
        <v>0.28866703232597463</v>
      </c>
    </row>
    <row r="1816" spans="1:14" x14ac:dyDescent="0.3">
      <c r="A1816" s="1">
        <v>77</v>
      </c>
      <c r="C1816" s="393">
        <v>42528</v>
      </c>
      <c r="E1816" s="1">
        <v>2.7</v>
      </c>
      <c r="M1816" s="365">
        <v>0.53333333333333333</v>
      </c>
      <c r="N1816" s="398">
        <v>0.25370577140031148</v>
      </c>
    </row>
    <row r="1817" spans="1:14" x14ac:dyDescent="0.3">
      <c r="A1817" s="1">
        <v>80</v>
      </c>
      <c r="C1817" s="393">
        <v>42528</v>
      </c>
      <c r="E1817" s="1">
        <v>3.3</v>
      </c>
      <c r="M1817" s="365">
        <v>0.56666666666666676</v>
      </c>
      <c r="N1817" s="398">
        <v>0.26663031407440452</v>
      </c>
    </row>
    <row r="1818" spans="1:14" x14ac:dyDescent="0.3">
      <c r="A1818" s="1">
        <v>38</v>
      </c>
      <c r="C1818" s="393">
        <v>42531</v>
      </c>
      <c r="E1818" s="1">
        <v>4</v>
      </c>
      <c r="M1818" s="365">
        <v>1</v>
      </c>
      <c r="N1818" s="398">
        <v>0.42056809123286348</v>
      </c>
    </row>
    <row r="1819" spans="1:14" x14ac:dyDescent="0.3">
      <c r="A1819" s="1">
        <v>41</v>
      </c>
      <c r="C1819" s="393">
        <v>42531</v>
      </c>
      <c r="E1819" s="1">
        <v>4</v>
      </c>
      <c r="M1819" s="365">
        <v>0.6333333333333333</v>
      </c>
      <c r="N1819" s="398">
        <v>0.2884619360905285</v>
      </c>
    </row>
    <row r="1820" spans="1:14" x14ac:dyDescent="0.3">
      <c r="A1820" s="1">
        <v>44</v>
      </c>
      <c r="C1820" s="393">
        <v>42531</v>
      </c>
      <c r="E1820" s="1">
        <v>3.9</v>
      </c>
      <c r="M1820" s="365">
        <v>0.53333333333333333</v>
      </c>
      <c r="N1820" s="398">
        <v>0.25372929930180294</v>
      </c>
    </row>
    <row r="1821" spans="1:14" x14ac:dyDescent="0.3">
      <c r="A1821" s="1">
        <v>47</v>
      </c>
      <c r="C1821" s="393">
        <v>42531</v>
      </c>
      <c r="E1821" s="1">
        <v>3.2</v>
      </c>
      <c r="M1821" s="365">
        <v>1.1666666666666667</v>
      </c>
      <c r="N1821" s="398">
        <v>0.46510393354766327</v>
      </c>
    </row>
    <row r="1822" spans="1:14" x14ac:dyDescent="0.3">
      <c r="A1822" s="1">
        <v>50</v>
      </c>
      <c r="C1822" s="393">
        <v>42531</v>
      </c>
      <c r="E1822" s="1">
        <v>4.2</v>
      </c>
      <c r="M1822" s="365">
        <v>0.73333333333333339</v>
      </c>
      <c r="N1822" s="398">
        <v>0.32415266820528471</v>
      </c>
    </row>
    <row r="1823" spans="1:14" x14ac:dyDescent="0.3">
      <c r="A1823" s="1">
        <v>53</v>
      </c>
      <c r="C1823" s="393">
        <v>42531</v>
      </c>
      <c r="E1823" s="1">
        <v>4</v>
      </c>
      <c r="M1823" s="365">
        <v>0.73333333333333339</v>
      </c>
      <c r="N1823" s="398">
        <v>0.32735279089775127</v>
      </c>
    </row>
    <row r="1824" spans="1:14" x14ac:dyDescent="0.3">
      <c r="A1824" s="1">
        <v>56</v>
      </c>
      <c r="C1824" s="393">
        <v>42531</v>
      </c>
      <c r="E1824" s="1">
        <v>4</v>
      </c>
      <c r="M1824" s="365">
        <v>0.6</v>
      </c>
      <c r="N1824" s="398">
        <v>0.2879589884821101</v>
      </c>
    </row>
    <row r="1825" spans="1:14" x14ac:dyDescent="0.3">
      <c r="A1825" s="1">
        <v>56</v>
      </c>
      <c r="C1825" s="393">
        <v>42531</v>
      </c>
      <c r="E1825" s="1">
        <v>3.9</v>
      </c>
      <c r="M1825" s="365">
        <v>0.53333333333333333</v>
      </c>
      <c r="N1825" s="398">
        <v>0.2603448368014451</v>
      </c>
    </row>
    <row r="1826" spans="1:14" x14ac:dyDescent="0.3">
      <c r="A1826" s="1">
        <v>62</v>
      </c>
      <c r="C1826" s="393">
        <v>42531</v>
      </c>
      <c r="E1826" s="1">
        <v>3.2</v>
      </c>
      <c r="M1826" s="365">
        <v>0.76666666666666661</v>
      </c>
      <c r="N1826" s="398">
        <v>0.3310176907171048</v>
      </c>
    </row>
    <row r="1827" spans="1:14" x14ac:dyDescent="0.3">
      <c r="A1827" s="1">
        <v>65</v>
      </c>
      <c r="C1827" s="393">
        <v>42531</v>
      </c>
      <c r="E1827" s="1">
        <v>4.2</v>
      </c>
      <c r="M1827" s="365">
        <v>0.6333333333333333</v>
      </c>
      <c r="N1827" s="398">
        <v>0.28297135543908336</v>
      </c>
    </row>
    <row r="1828" spans="1:14" x14ac:dyDescent="0.3">
      <c r="A1828" s="1">
        <v>68</v>
      </c>
      <c r="C1828" s="393">
        <v>42531</v>
      </c>
      <c r="E1828" s="1">
        <v>4</v>
      </c>
      <c r="M1828" s="365">
        <v>0.80000000000000016</v>
      </c>
      <c r="N1828" s="398">
        <v>0.35291112820227905</v>
      </c>
    </row>
    <row r="1829" spans="1:14" x14ac:dyDescent="0.3">
      <c r="A1829" s="1">
        <v>71</v>
      </c>
      <c r="C1829" s="393">
        <v>42531</v>
      </c>
      <c r="E1829" s="1">
        <v>4</v>
      </c>
      <c r="M1829" s="365">
        <v>0.76666666666666672</v>
      </c>
      <c r="N1829" s="398">
        <v>0.34269591804779576</v>
      </c>
    </row>
    <row r="1830" spans="1:14" x14ac:dyDescent="0.3">
      <c r="A1830" s="1">
        <v>74</v>
      </c>
      <c r="C1830" s="393">
        <v>42531</v>
      </c>
      <c r="E1830" s="1">
        <v>3.9</v>
      </c>
      <c r="M1830" s="365">
        <v>0.6</v>
      </c>
      <c r="N1830" s="398">
        <v>0.27542382737056986</v>
      </c>
    </row>
    <row r="1831" spans="1:14" x14ac:dyDescent="0.3">
      <c r="A1831" s="1">
        <v>77</v>
      </c>
      <c r="C1831" s="393">
        <v>42531</v>
      </c>
      <c r="E1831" s="1">
        <v>3.2</v>
      </c>
      <c r="M1831" s="365">
        <v>0.69999999999999984</v>
      </c>
      <c r="N1831" s="398">
        <v>0.31697117793469043</v>
      </c>
    </row>
    <row r="1832" spans="1:14" x14ac:dyDescent="0.3">
      <c r="A1832" s="1">
        <v>80</v>
      </c>
      <c r="C1832" s="393">
        <v>42531</v>
      </c>
      <c r="E1832" s="1">
        <v>4.2</v>
      </c>
      <c r="M1832" s="365">
        <v>0.66666666666666663</v>
      </c>
      <c r="N1832" s="398">
        <v>0.3004502834556344</v>
      </c>
    </row>
    <row r="1833" spans="1:14" x14ac:dyDescent="0.3">
      <c r="A1833" s="1">
        <v>38</v>
      </c>
      <c r="C1833" s="393">
        <v>42534</v>
      </c>
      <c r="E1833" s="1">
        <v>4.7</v>
      </c>
      <c r="M1833" s="365">
        <v>1.2000000000000002</v>
      </c>
      <c r="N1833" s="398">
        <v>0.50055852906966736</v>
      </c>
    </row>
    <row r="1834" spans="1:14" x14ac:dyDescent="0.3">
      <c r="A1834" s="1">
        <v>41</v>
      </c>
      <c r="C1834" s="393">
        <v>42534</v>
      </c>
      <c r="E1834" s="1">
        <v>4.5</v>
      </c>
      <c r="M1834" s="365">
        <v>1.5333333333333332</v>
      </c>
      <c r="N1834" s="398">
        <v>0.58035532007094226</v>
      </c>
    </row>
    <row r="1835" spans="1:14" x14ac:dyDescent="0.3">
      <c r="A1835" s="1">
        <v>44</v>
      </c>
      <c r="C1835" s="393">
        <v>42534</v>
      </c>
      <c r="E1835" s="1">
        <v>4.3</v>
      </c>
      <c r="M1835" s="365">
        <v>0.93333333333333324</v>
      </c>
      <c r="N1835" s="398">
        <v>0.42520760642485622</v>
      </c>
    </row>
    <row r="1836" spans="1:14" x14ac:dyDescent="0.3">
      <c r="A1836" s="1">
        <v>47</v>
      </c>
      <c r="C1836" s="393">
        <v>42534</v>
      </c>
      <c r="E1836" s="1">
        <v>4</v>
      </c>
      <c r="M1836" s="365">
        <v>1.2333333333333334</v>
      </c>
      <c r="N1836" s="398">
        <v>0.49508045975979398</v>
      </c>
    </row>
    <row r="1837" spans="1:14" x14ac:dyDescent="0.3">
      <c r="A1837" s="1">
        <v>50</v>
      </c>
      <c r="C1837" s="393">
        <v>42534</v>
      </c>
      <c r="E1837" s="1">
        <v>5.2</v>
      </c>
      <c r="M1837" s="365">
        <v>1.2666666666666668</v>
      </c>
      <c r="N1837" s="398">
        <v>0.52622209136029341</v>
      </c>
    </row>
    <row r="1838" spans="1:14" x14ac:dyDescent="0.3">
      <c r="A1838" s="1">
        <v>53</v>
      </c>
      <c r="C1838" s="393">
        <v>42534</v>
      </c>
      <c r="E1838" s="1">
        <v>4.7</v>
      </c>
      <c r="M1838" s="365">
        <v>1.5999999999999999</v>
      </c>
      <c r="N1838" s="398">
        <v>0.58411403128048645</v>
      </c>
    </row>
    <row r="1839" spans="1:14" x14ac:dyDescent="0.3">
      <c r="A1839" s="1">
        <v>56</v>
      </c>
      <c r="C1839" s="393">
        <v>42534</v>
      </c>
      <c r="E1839" s="1">
        <v>4.5</v>
      </c>
      <c r="M1839" s="365">
        <v>1.1333333333333331</v>
      </c>
      <c r="N1839" s="398">
        <v>0.48084214176804246</v>
      </c>
    </row>
    <row r="1840" spans="1:14" x14ac:dyDescent="0.3">
      <c r="A1840" s="1">
        <v>56</v>
      </c>
      <c r="C1840" s="393">
        <v>42534</v>
      </c>
      <c r="E1840" s="1">
        <v>4.3</v>
      </c>
      <c r="M1840" s="365">
        <v>1.2</v>
      </c>
      <c r="N1840" s="398">
        <v>0.50264394467641693</v>
      </c>
    </row>
    <row r="1841" spans="1:14" x14ac:dyDescent="0.3">
      <c r="A1841" s="1">
        <v>62</v>
      </c>
      <c r="C1841" s="393">
        <v>42534</v>
      </c>
      <c r="E1841" s="1">
        <v>4</v>
      </c>
      <c r="M1841" s="365">
        <v>1</v>
      </c>
      <c r="N1841" s="398">
        <v>0.45714182215542559</v>
      </c>
    </row>
    <row r="1842" spans="1:14" x14ac:dyDescent="0.3">
      <c r="A1842" s="1">
        <v>65</v>
      </c>
      <c r="C1842" s="393">
        <v>42534</v>
      </c>
      <c r="E1842" s="1">
        <v>5.2</v>
      </c>
      <c r="M1842" s="365">
        <v>1.0666666666666667</v>
      </c>
      <c r="N1842" s="398">
        <v>0.47768865132483729</v>
      </c>
    </row>
    <row r="1843" spans="1:14" x14ac:dyDescent="0.3">
      <c r="A1843" s="1">
        <v>68</v>
      </c>
      <c r="C1843" s="393">
        <v>42534</v>
      </c>
      <c r="E1843" s="1">
        <v>4.7</v>
      </c>
      <c r="M1843" s="365">
        <v>1.4333333333333336</v>
      </c>
      <c r="N1843" s="398">
        <v>0.55483665705982921</v>
      </c>
    </row>
    <row r="1844" spans="1:14" x14ac:dyDescent="0.3">
      <c r="A1844" s="1">
        <v>71</v>
      </c>
      <c r="C1844" s="393">
        <v>42534</v>
      </c>
      <c r="E1844" s="1">
        <v>4.5</v>
      </c>
      <c r="M1844" s="365">
        <v>1.2333333333333334</v>
      </c>
      <c r="N1844" s="398">
        <v>0.50774375169733499</v>
      </c>
    </row>
    <row r="1845" spans="1:14" x14ac:dyDescent="0.3">
      <c r="A1845" s="1">
        <v>74</v>
      </c>
      <c r="C1845" s="393">
        <v>42534</v>
      </c>
      <c r="E1845" s="1">
        <v>4.3</v>
      </c>
      <c r="M1845" s="365">
        <v>0.93333333333333324</v>
      </c>
      <c r="N1845" s="398">
        <v>0.43828096982429043</v>
      </c>
    </row>
    <row r="1846" spans="1:14" x14ac:dyDescent="0.3">
      <c r="A1846" s="1">
        <v>77</v>
      </c>
      <c r="C1846" s="393">
        <v>42534</v>
      </c>
      <c r="E1846" s="1">
        <v>4</v>
      </c>
      <c r="M1846" s="365">
        <v>1.5333333333333332</v>
      </c>
      <c r="N1846" s="398">
        <v>0.58760308976299047</v>
      </c>
    </row>
    <row r="1847" spans="1:14" x14ac:dyDescent="0.3">
      <c r="A1847" s="1">
        <v>80</v>
      </c>
      <c r="C1847" s="393">
        <v>42534</v>
      </c>
      <c r="E1847" s="1">
        <v>5.2</v>
      </c>
      <c r="M1847" s="365">
        <v>0.96666666666666667</v>
      </c>
      <c r="N1847" s="398">
        <v>0.457389220656437</v>
      </c>
    </row>
    <row r="1848" spans="1:14" x14ac:dyDescent="0.3">
      <c r="A1848" s="1">
        <v>38</v>
      </c>
      <c r="C1848" s="393">
        <v>42536</v>
      </c>
      <c r="M1848" s="365">
        <v>1.0333333333333332</v>
      </c>
      <c r="N1848" s="398">
        <v>0.43834590785396688</v>
      </c>
    </row>
    <row r="1849" spans="1:14" x14ac:dyDescent="0.3">
      <c r="A1849" s="1">
        <v>41</v>
      </c>
      <c r="C1849" s="393">
        <v>42536</v>
      </c>
      <c r="M1849" s="365">
        <v>1.5666666666666667</v>
      </c>
      <c r="N1849" s="398">
        <v>0.58163699488516829</v>
      </c>
    </row>
    <row r="1850" spans="1:14" x14ac:dyDescent="0.3">
      <c r="A1850" s="1">
        <v>44</v>
      </c>
      <c r="C1850" s="393">
        <v>42536</v>
      </c>
      <c r="M1850" s="365">
        <v>0.83333333333333337</v>
      </c>
      <c r="N1850" s="398">
        <v>0.37278277231180557</v>
      </c>
    </row>
    <row r="1851" spans="1:14" x14ac:dyDescent="0.3">
      <c r="A1851" s="1">
        <v>47</v>
      </c>
      <c r="C1851" s="393">
        <v>42536</v>
      </c>
      <c r="M1851" s="365">
        <v>1.6333333333333335</v>
      </c>
      <c r="N1851" s="398">
        <v>0.60317033310085477</v>
      </c>
    </row>
    <row r="1852" spans="1:14" x14ac:dyDescent="0.3">
      <c r="A1852" s="1">
        <v>50</v>
      </c>
      <c r="C1852" s="393">
        <v>42536</v>
      </c>
      <c r="M1852" s="365">
        <v>1.5</v>
      </c>
      <c r="N1852" s="398">
        <v>0.57322757191637363</v>
      </c>
    </row>
    <row r="1853" spans="1:14" x14ac:dyDescent="0.3">
      <c r="A1853" s="1">
        <v>53</v>
      </c>
      <c r="C1853" s="393">
        <v>42536</v>
      </c>
      <c r="M1853" s="365">
        <v>1.9333333333333336</v>
      </c>
      <c r="N1853" s="398">
        <v>0.63267076379515508</v>
      </c>
    </row>
    <row r="1854" spans="1:14" x14ac:dyDescent="0.3">
      <c r="A1854" s="1">
        <v>56</v>
      </c>
      <c r="C1854" s="393">
        <v>42536</v>
      </c>
      <c r="M1854" s="365">
        <v>1.1333333333333333</v>
      </c>
      <c r="N1854" s="398">
        <v>0.47902794900457196</v>
      </c>
    </row>
    <row r="1855" spans="1:14" x14ac:dyDescent="0.3">
      <c r="A1855" s="1">
        <v>56</v>
      </c>
      <c r="C1855" s="393">
        <v>42536</v>
      </c>
      <c r="M1855" s="365">
        <v>1.0333333333333334</v>
      </c>
      <c r="N1855" s="398">
        <v>0.44039175943424319</v>
      </c>
    </row>
    <row r="1856" spans="1:14" x14ac:dyDescent="0.3">
      <c r="A1856" s="1">
        <v>62</v>
      </c>
      <c r="C1856" s="393">
        <v>42536</v>
      </c>
      <c r="M1856" s="365">
        <v>1.3333333333333333</v>
      </c>
      <c r="N1856" s="398">
        <v>0.52239163322554516</v>
      </c>
    </row>
    <row r="1857" spans="1:14" x14ac:dyDescent="0.3">
      <c r="A1857" s="1">
        <v>65</v>
      </c>
      <c r="C1857" s="393">
        <v>42536</v>
      </c>
      <c r="M1857" s="365">
        <v>1.4333333333333333</v>
      </c>
      <c r="N1857" s="398">
        <v>0.5531950749127813</v>
      </c>
    </row>
    <row r="1858" spans="1:14" x14ac:dyDescent="0.3">
      <c r="A1858" s="1">
        <v>68</v>
      </c>
      <c r="C1858" s="393">
        <v>42536</v>
      </c>
      <c r="M1858" s="365">
        <v>1.7000000000000002</v>
      </c>
      <c r="N1858" s="398">
        <v>0.58488955497051631</v>
      </c>
    </row>
    <row r="1859" spans="1:14" x14ac:dyDescent="0.3">
      <c r="A1859" s="1">
        <v>71</v>
      </c>
      <c r="C1859" s="393">
        <v>42536</v>
      </c>
      <c r="M1859" s="365">
        <v>1.5999999999999999</v>
      </c>
      <c r="N1859" s="398">
        <v>0.60349695782156865</v>
      </c>
    </row>
    <row r="1860" spans="1:14" x14ac:dyDescent="0.3">
      <c r="A1860" s="1">
        <v>74</v>
      </c>
      <c r="C1860" s="393">
        <v>42536</v>
      </c>
      <c r="M1860" s="365">
        <v>1.5</v>
      </c>
      <c r="N1860" s="398">
        <v>0.56590581438254051</v>
      </c>
    </row>
    <row r="1861" spans="1:14" x14ac:dyDescent="0.3">
      <c r="A1861" s="1">
        <v>77</v>
      </c>
      <c r="C1861" s="393">
        <v>42536</v>
      </c>
      <c r="M1861" s="365">
        <v>1.4666666666666668</v>
      </c>
      <c r="N1861" s="398">
        <v>0.56982368737985911</v>
      </c>
    </row>
    <row r="1862" spans="1:14" x14ac:dyDescent="0.3">
      <c r="A1862" s="1">
        <v>80</v>
      </c>
      <c r="C1862" s="393">
        <v>42536</v>
      </c>
      <c r="M1862" s="365">
        <v>1.3333333333333333</v>
      </c>
      <c r="N1862" s="398">
        <v>0.53655010934959602</v>
      </c>
    </row>
    <row r="1863" spans="1:14" x14ac:dyDescent="0.3">
      <c r="A1863" s="1">
        <v>38</v>
      </c>
      <c r="C1863" s="393">
        <v>42538</v>
      </c>
      <c r="E1863" s="1">
        <v>5.9</v>
      </c>
      <c r="M1863" s="365">
        <v>1.7</v>
      </c>
      <c r="N1863" s="398">
        <v>0.66835239408155722</v>
      </c>
    </row>
    <row r="1864" spans="1:14" x14ac:dyDescent="0.3">
      <c r="A1864" s="1">
        <v>41</v>
      </c>
      <c r="C1864" s="393">
        <v>42538</v>
      </c>
      <c r="E1864" s="1">
        <v>5.3</v>
      </c>
      <c r="M1864" s="365">
        <v>1.3999999999999997</v>
      </c>
      <c r="N1864" s="398">
        <v>0.61325709921070282</v>
      </c>
    </row>
    <row r="1865" spans="1:14" x14ac:dyDescent="0.3">
      <c r="A1865" s="1">
        <v>44</v>
      </c>
      <c r="C1865" s="393">
        <v>42538</v>
      </c>
      <c r="E1865" s="1">
        <v>5.2</v>
      </c>
      <c r="M1865" s="365">
        <v>1.1666666666666667</v>
      </c>
      <c r="N1865" s="398">
        <v>0.56572850060357094</v>
      </c>
    </row>
    <row r="1866" spans="1:14" x14ac:dyDescent="0.3">
      <c r="A1866" s="1">
        <v>47</v>
      </c>
      <c r="C1866" s="393">
        <v>42538</v>
      </c>
      <c r="E1866" s="1">
        <v>5</v>
      </c>
      <c r="M1866" s="365">
        <v>1.8333333333333333</v>
      </c>
      <c r="N1866" s="398">
        <v>0.70278605448643472</v>
      </c>
    </row>
    <row r="1867" spans="1:14" x14ac:dyDescent="0.3">
      <c r="A1867" s="1">
        <v>50</v>
      </c>
      <c r="C1867" s="393">
        <v>42538</v>
      </c>
      <c r="E1867" s="1">
        <v>6.2</v>
      </c>
      <c r="M1867" s="365">
        <v>1.5</v>
      </c>
      <c r="N1867" s="398">
        <v>0.64862503535322447</v>
      </c>
    </row>
    <row r="1868" spans="1:14" x14ac:dyDescent="0.3">
      <c r="A1868" s="1">
        <v>53</v>
      </c>
      <c r="C1868" s="393">
        <v>42538</v>
      </c>
      <c r="E1868" s="1">
        <v>5.9</v>
      </c>
      <c r="M1868" s="365">
        <v>2</v>
      </c>
      <c r="N1868" s="398">
        <v>0.74721216025305492</v>
      </c>
    </row>
    <row r="1869" spans="1:14" x14ac:dyDescent="0.3">
      <c r="A1869" s="1">
        <v>56</v>
      </c>
      <c r="C1869" s="393">
        <v>42538</v>
      </c>
      <c r="E1869" s="1">
        <v>5.3</v>
      </c>
      <c r="M1869" s="365">
        <v>1.6333333333333335</v>
      </c>
      <c r="N1869" s="398">
        <v>0.68151140144790656</v>
      </c>
    </row>
    <row r="1870" spans="1:14" x14ac:dyDescent="0.3">
      <c r="A1870" s="1">
        <v>59</v>
      </c>
      <c r="C1870" s="393">
        <v>42538</v>
      </c>
      <c r="E1870" s="1">
        <v>5.2</v>
      </c>
      <c r="M1870" s="365">
        <v>1.2666666666666666</v>
      </c>
      <c r="N1870" s="398">
        <v>0.59027689980479936</v>
      </c>
    </row>
    <row r="1871" spans="1:14" x14ac:dyDescent="0.3">
      <c r="A1871" s="1">
        <v>62</v>
      </c>
      <c r="C1871" s="393">
        <v>42538</v>
      </c>
      <c r="E1871" s="1">
        <v>5</v>
      </c>
      <c r="M1871" s="365">
        <v>1.4666666666666668</v>
      </c>
      <c r="N1871" s="398">
        <v>0.64055521173386243</v>
      </c>
    </row>
    <row r="1872" spans="1:14" x14ac:dyDescent="0.3">
      <c r="A1872" s="1">
        <v>65</v>
      </c>
      <c r="C1872" s="393">
        <v>42538</v>
      </c>
      <c r="E1872" s="1">
        <v>6.2</v>
      </c>
      <c r="M1872" s="365">
        <v>1.5333333333333332</v>
      </c>
      <c r="N1872" s="398">
        <v>0.65119356251190652</v>
      </c>
    </row>
    <row r="1873" spans="1:14" x14ac:dyDescent="0.3">
      <c r="A1873" s="1">
        <v>68</v>
      </c>
      <c r="C1873" s="393">
        <v>42538</v>
      </c>
      <c r="E1873" s="1">
        <v>5.9</v>
      </c>
      <c r="M1873" s="365">
        <v>1.9666666666666668</v>
      </c>
      <c r="N1873" s="398">
        <v>0.73727011233722861</v>
      </c>
    </row>
    <row r="1874" spans="1:14" x14ac:dyDescent="0.3">
      <c r="A1874" s="1">
        <v>71</v>
      </c>
      <c r="C1874" s="393">
        <v>42538</v>
      </c>
      <c r="E1874" s="1">
        <v>5.3</v>
      </c>
      <c r="M1874" s="365">
        <v>1.8666666666666665</v>
      </c>
      <c r="N1874" s="398">
        <v>0.72039185111221038</v>
      </c>
    </row>
    <row r="1875" spans="1:14" x14ac:dyDescent="0.3">
      <c r="A1875" s="1">
        <v>74</v>
      </c>
      <c r="C1875" s="393">
        <v>42538</v>
      </c>
      <c r="E1875" s="1">
        <v>5.2</v>
      </c>
      <c r="M1875" s="365">
        <v>1.6333333333333335</v>
      </c>
      <c r="N1875" s="398">
        <v>0.68442365791752924</v>
      </c>
    </row>
    <row r="1876" spans="1:14" x14ac:dyDescent="0.3">
      <c r="A1876" s="1">
        <v>77</v>
      </c>
      <c r="C1876" s="393">
        <v>42538</v>
      </c>
      <c r="E1876" s="1">
        <v>5</v>
      </c>
      <c r="M1876" s="365">
        <v>2.0666666666666669</v>
      </c>
      <c r="N1876" s="398">
        <v>0.76127719293535689</v>
      </c>
    </row>
    <row r="1877" spans="1:14" x14ac:dyDescent="0.3">
      <c r="A1877" s="1">
        <v>80</v>
      </c>
      <c r="C1877" s="393">
        <v>42538</v>
      </c>
      <c r="E1877" s="1">
        <v>6.2</v>
      </c>
      <c r="M1877" s="365">
        <v>1.6000000000000003</v>
      </c>
      <c r="N1877" s="398">
        <v>0.6788426371074151</v>
      </c>
    </row>
    <row r="1878" spans="1:14" x14ac:dyDescent="0.3">
      <c r="A1878" s="1">
        <v>38</v>
      </c>
      <c r="C1878" s="393">
        <v>42541</v>
      </c>
      <c r="E1878" s="1">
        <v>6</v>
      </c>
      <c r="M1878" s="365">
        <v>2.1</v>
      </c>
      <c r="N1878" s="398">
        <v>0.68669415132863332</v>
      </c>
    </row>
    <row r="1879" spans="1:14" x14ac:dyDescent="0.3">
      <c r="A1879" s="1">
        <v>41</v>
      </c>
      <c r="C1879" s="393">
        <v>42541</v>
      </c>
      <c r="E1879" s="1">
        <v>6</v>
      </c>
      <c r="M1879" s="365">
        <v>2.1666666666666665</v>
      </c>
      <c r="N1879" s="398">
        <v>0.68587772851604767</v>
      </c>
    </row>
    <row r="1880" spans="1:14" x14ac:dyDescent="0.3">
      <c r="A1880" s="1">
        <v>44</v>
      </c>
      <c r="C1880" s="393">
        <v>42541</v>
      </c>
      <c r="E1880" s="1">
        <v>6</v>
      </c>
      <c r="M1880" s="365">
        <v>1.9000000000000001</v>
      </c>
      <c r="N1880" s="398">
        <v>0.63958879427393656</v>
      </c>
    </row>
    <row r="1881" spans="1:14" x14ac:dyDescent="0.3">
      <c r="A1881" s="1">
        <v>47</v>
      </c>
      <c r="C1881" s="393">
        <v>42541</v>
      </c>
      <c r="E1881" s="1">
        <v>5.8</v>
      </c>
      <c r="M1881" s="365">
        <v>3.3666666666666667</v>
      </c>
      <c r="N1881" s="398">
        <v>0.82989744201984472</v>
      </c>
    </row>
    <row r="1882" spans="1:14" x14ac:dyDescent="0.3">
      <c r="A1882" s="1">
        <v>50</v>
      </c>
      <c r="C1882" s="393">
        <v>42541</v>
      </c>
      <c r="E1882" s="1">
        <v>7</v>
      </c>
      <c r="M1882" s="365">
        <v>2.8000000000000003</v>
      </c>
      <c r="N1882" s="398">
        <v>0.76309333106640231</v>
      </c>
    </row>
    <row r="1883" spans="1:14" x14ac:dyDescent="0.3">
      <c r="A1883" s="1">
        <v>53</v>
      </c>
      <c r="C1883" s="393">
        <v>42541</v>
      </c>
      <c r="E1883" s="1">
        <v>6</v>
      </c>
      <c r="M1883" s="365">
        <v>2.7333333333333338</v>
      </c>
      <c r="N1883" s="398">
        <v>0.7541011768347986</v>
      </c>
    </row>
    <row r="1884" spans="1:14" x14ac:dyDescent="0.3">
      <c r="A1884" s="1">
        <v>56</v>
      </c>
      <c r="C1884" s="393">
        <v>42541</v>
      </c>
      <c r="E1884" s="1">
        <v>6</v>
      </c>
      <c r="M1884" s="365">
        <v>2.3000000000000003</v>
      </c>
      <c r="N1884" s="398">
        <v>0.71781396912207851</v>
      </c>
    </row>
    <row r="1885" spans="1:14" x14ac:dyDescent="0.3">
      <c r="A1885" s="1">
        <v>56</v>
      </c>
      <c r="C1885" s="393">
        <v>42541</v>
      </c>
      <c r="E1885" s="1">
        <v>6</v>
      </c>
      <c r="M1885" s="365">
        <v>2.2999999999999998</v>
      </c>
      <c r="N1885" s="398">
        <v>0.72197758628340492</v>
      </c>
    </row>
    <row r="1886" spans="1:14" x14ac:dyDescent="0.3">
      <c r="A1886" s="1">
        <v>62</v>
      </c>
      <c r="C1886" s="393">
        <v>42541</v>
      </c>
      <c r="E1886" s="1">
        <v>5.8</v>
      </c>
      <c r="M1886" s="365">
        <v>2.1333333333333333</v>
      </c>
      <c r="N1886" s="398">
        <v>0.695640463934175</v>
      </c>
    </row>
    <row r="1887" spans="1:14" x14ac:dyDescent="0.3">
      <c r="A1887" s="1">
        <v>65</v>
      </c>
      <c r="C1887" s="393">
        <v>42541</v>
      </c>
      <c r="E1887" s="1">
        <v>7</v>
      </c>
      <c r="M1887" s="365">
        <v>2.4</v>
      </c>
      <c r="N1887" s="398">
        <v>0.72949514789182801</v>
      </c>
    </row>
    <row r="1888" spans="1:14" x14ac:dyDescent="0.3">
      <c r="A1888" s="1">
        <v>68</v>
      </c>
      <c r="C1888" s="393">
        <v>42541</v>
      </c>
      <c r="E1888" s="1">
        <v>6</v>
      </c>
      <c r="M1888" s="365">
        <v>2.6999999999999997</v>
      </c>
      <c r="N1888" s="398">
        <v>0.76662013225798509</v>
      </c>
    </row>
    <row r="1889" spans="1:14" x14ac:dyDescent="0.3">
      <c r="A1889" s="1">
        <v>71</v>
      </c>
      <c r="C1889" s="393">
        <v>42541</v>
      </c>
      <c r="E1889" s="1">
        <v>6</v>
      </c>
      <c r="M1889" s="365">
        <v>2.5666666666666664</v>
      </c>
      <c r="N1889" s="398">
        <v>0.75186635949320157</v>
      </c>
    </row>
    <row r="1890" spans="1:14" x14ac:dyDescent="0.3">
      <c r="A1890" s="1">
        <v>74</v>
      </c>
      <c r="C1890" s="393">
        <v>42541</v>
      </c>
      <c r="E1890" s="1">
        <v>6</v>
      </c>
      <c r="M1890" s="365">
        <v>1.9333333333333333</v>
      </c>
      <c r="N1890" s="398">
        <v>0.64781796773835132</v>
      </c>
    </row>
    <row r="1891" spans="1:14" x14ac:dyDescent="0.3">
      <c r="A1891" s="1">
        <v>77</v>
      </c>
      <c r="C1891" s="393">
        <v>42541</v>
      </c>
      <c r="E1891" s="1">
        <v>5.8</v>
      </c>
      <c r="M1891" s="365">
        <v>4.0666666666666664</v>
      </c>
      <c r="N1891" s="398">
        <v>0.8798674652844406</v>
      </c>
    </row>
    <row r="1892" spans="1:14" x14ac:dyDescent="0.3">
      <c r="A1892" s="1">
        <v>80</v>
      </c>
      <c r="C1892" s="393">
        <v>42541</v>
      </c>
      <c r="E1892" s="1">
        <v>7</v>
      </c>
      <c r="M1892" s="365">
        <v>2.4666666666666668</v>
      </c>
      <c r="N1892" s="398">
        <v>0.73494916826728518</v>
      </c>
    </row>
    <row r="1893" spans="1:14" x14ac:dyDescent="0.3">
      <c r="A1893" s="1">
        <v>38</v>
      </c>
      <c r="C1893" s="393">
        <v>42545</v>
      </c>
      <c r="E1893" s="1">
        <v>7</v>
      </c>
      <c r="M1893" s="365">
        <v>2.9666666666666663</v>
      </c>
      <c r="N1893" s="398">
        <v>0.75948247328652319</v>
      </c>
    </row>
    <row r="1894" spans="1:14" x14ac:dyDescent="0.3">
      <c r="A1894" s="1">
        <v>41</v>
      </c>
      <c r="C1894" s="393">
        <v>42545</v>
      </c>
      <c r="E1894" s="1">
        <v>6.9</v>
      </c>
      <c r="M1894" s="365">
        <v>3.5333333333333332</v>
      </c>
      <c r="N1894" s="398">
        <v>0.83543943200158532</v>
      </c>
    </row>
    <row r="1895" spans="1:14" x14ac:dyDescent="0.3">
      <c r="A1895" s="1">
        <v>44</v>
      </c>
      <c r="C1895" s="393">
        <v>42545</v>
      </c>
      <c r="E1895" s="1">
        <v>6.8</v>
      </c>
      <c r="M1895" s="365">
        <v>2.8666666666666671</v>
      </c>
      <c r="N1895" s="398">
        <v>0.75938779991875427</v>
      </c>
    </row>
    <row r="1896" spans="1:14" x14ac:dyDescent="0.3">
      <c r="A1896" s="1">
        <v>47</v>
      </c>
      <c r="C1896" s="393">
        <v>42545</v>
      </c>
      <c r="E1896" s="1">
        <v>6.7</v>
      </c>
      <c r="M1896" s="365">
        <v>4.7</v>
      </c>
      <c r="N1896" s="398">
        <v>0.91008858794034342</v>
      </c>
    </row>
    <row r="1897" spans="1:14" x14ac:dyDescent="0.3">
      <c r="A1897" s="1">
        <v>50</v>
      </c>
      <c r="C1897" s="393">
        <v>42545</v>
      </c>
      <c r="E1897" s="1">
        <v>7.8</v>
      </c>
      <c r="M1897" s="365">
        <v>3.9</v>
      </c>
      <c r="N1897" s="398">
        <v>0.85866901288334185</v>
      </c>
    </row>
    <row r="1898" spans="1:14" x14ac:dyDescent="0.3">
      <c r="A1898" s="1">
        <v>53</v>
      </c>
      <c r="C1898" s="393">
        <v>42545</v>
      </c>
      <c r="E1898" s="1">
        <v>7</v>
      </c>
      <c r="M1898" s="365">
        <v>4.9333333333333336</v>
      </c>
      <c r="N1898" s="398">
        <v>0.89685750829196753</v>
      </c>
    </row>
    <row r="1899" spans="1:14" x14ac:dyDescent="0.3">
      <c r="A1899" s="1">
        <v>56</v>
      </c>
      <c r="C1899" s="393">
        <v>42545</v>
      </c>
      <c r="E1899" s="1">
        <v>6.9</v>
      </c>
      <c r="M1899" s="365">
        <v>4.8666666666666663</v>
      </c>
      <c r="N1899" s="398">
        <v>0.92091636288824141</v>
      </c>
    </row>
    <row r="1900" spans="1:14" x14ac:dyDescent="0.3">
      <c r="A1900" s="1">
        <v>56</v>
      </c>
      <c r="C1900" s="393">
        <v>42545</v>
      </c>
      <c r="E1900" s="1">
        <v>6.8</v>
      </c>
      <c r="M1900" s="365">
        <v>3.6</v>
      </c>
      <c r="N1900" s="398">
        <v>0.82917641971398071</v>
      </c>
    </row>
    <row r="1901" spans="1:14" x14ac:dyDescent="0.3">
      <c r="A1901" s="1">
        <v>62</v>
      </c>
      <c r="C1901" s="393">
        <v>42545</v>
      </c>
      <c r="E1901" s="1">
        <v>6.7</v>
      </c>
      <c r="M1901" s="365">
        <v>3.8000000000000003</v>
      </c>
      <c r="N1901" s="398">
        <v>0.85842132040737695</v>
      </c>
    </row>
    <row r="1902" spans="1:14" x14ac:dyDescent="0.3">
      <c r="A1902" s="1">
        <v>65</v>
      </c>
      <c r="C1902" s="393">
        <v>42545</v>
      </c>
      <c r="E1902" s="1">
        <v>7.8</v>
      </c>
      <c r="M1902" s="365">
        <v>3.0333333333333337</v>
      </c>
      <c r="N1902" s="398">
        <v>0.75599931215041982</v>
      </c>
    </row>
    <row r="1903" spans="1:14" x14ac:dyDescent="0.3">
      <c r="A1903" s="1">
        <v>68</v>
      </c>
      <c r="C1903" s="393">
        <v>42545</v>
      </c>
      <c r="E1903" s="1">
        <v>7</v>
      </c>
      <c r="M1903" s="365">
        <v>4.6000000000000005</v>
      </c>
      <c r="N1903" s="398">
        <v>0.88093371487302463</v>
      </c>
    </row>
    <row r="1904" spans="1:14" x14ac:dyDescent="0.3">
      <c r="A1904" s="1">
        <v>71</v>
      </c>
      <c r="C1904" s="393">
        <v>42545</v>
      </c>
      <c r="E1904" s="1">
        <v>6.9</v>
      </c>
      <c r="M1904" s="365">
        <v>3.9666666666666663</v>
      </c>
      <c r="N1904" s="398">
        <v>0.81770906949727584</v>
      </c>
    </row>
    <row r="1905" spans="1:14" x14ac:dyDescent="0.3">
      <c r="A1905" s="1">
        <v>74</v>
      </c>
      <c r="C1905" s="393">
        <v>42545</v>
      </c>
      <c r="E1905" s="1">
        <v>6.8</v>
      </c>
      <c r="M1905" s="365">
        <v>3.1999999999999997</v>
      </c>
      <c r="N1905" s="398">
        <v>0.80824274305747634</v>
      </c>
    </row>
    <row r="1906" spans="1:14" x14ac:dyDescent="0.3">
      <c r="A1906" s="1">
        <v>77</v>
      </c>
      <c r="C1906" s="393">
        <v>42545</v>
      </c>
      <c r="E1906" s="1">
        <v>6.7</v>
      </c>
      <c r="M1906" s="365">
        <v>4.3</v>
      </c>
      <c r="N1906" s="398">
        <v>0.88480767210213374</v>
      </c>
    </row>
    <row r="1907" spans="1:14" x14ac:dyDescent="0.3">
      <c r="A1907" s="1">
        <v>80</v>
      </c>
      <c r="C1907" s="393">
        <v>42545</v>
      </c>
      <c r="E1907" s="1">
        <v>7.8</v>
      </c>
      <c r="M1907" s="365">
        <v>3</v>
      </c>
      <c r="N1907" s="398">
        <v>0.78276204360060075</v>
      </c>
    </row>
    <row r="1908" spans="1:14" x14ac:dyDescent="0.3">
      <c r="A1908" s="1">
        <v>38</v>
      </c>
      <c r="C1908" s="393">
        <v>42548</v>
      </c>
      <c r="E1908" s="1">
        <v>8</v>
      </c>
      <c r="M1908" s="365">
        <v>3.7666666666666671</v>
      </c>
      <c r="N1908" s="398">
        <v>0.86442790042362205</v>
      </c>
    </row>
    <row r="1909" spans="1:14" x14ac:dyDescent="0.3">
      <c r="A1909" s="1">
        <v>41</v>
      </c>
      <c r="C1909" s="393">
        <v>42548</v>
      </c>
      <c r="E1909" s="1">
        <v>8</v>
      </c>
      <c r="M1909" s="365">
        <v>4.0333333333333341</v>
      </c>
      <c r="N1909" s="398">
        <v>0.87587724910419473</v>
      </c>
    </row>
    <row r="1910" spans="1:14" x14ac:dyDescent="0.3">
      <c r="A1910" s="1">
        <v>44</v>
      </c>
      <c r="C1910" s="393">
        <v>42548</v>
      </c>
      <c r="E1910" s="1">
        <v>7.2</v>
      </c>
      <c r="M1910" s="365">
        <v>3.7333333333333329</v>
      </c>
      <c r="N1910" s="398">
        <v>0.85846875193258831</v>
      </c>
    </row>
    <row r="1911" spans="1:14" x14ac:dyDescent="0.3">
      <c r="A1911" s="1">
        <v>47</v>
      </c>
      <c r="C1911" s="393">
        <v>42548</v>
      </c>
      <c r="E1911" s="1">
        <v>7.5</v>
      </c>
      <c r="M1911" s="365">
        <v>6.3666666666666671</v>
      </c>
      <c r="N1911" s="398">
        <v>0.958291114973992</v>
      </c>
    </row>
    <row r="1912" spans="1:14" x14ac:dyDescent="0.3">
      <c r="A1912" s="1">
        <v>50</v>
      </c>
      <c r="C1912" s="393">
        <v>42548</v>
      </c>
      <c r="E1912" s="1">
        <v>8.6999999999999993</v>
      </c>
      <c r="M1912" s="365">
        <v>4.666666666666667</v>
      </c>
      <c r="N1912" s="398">
        <v>0.90427559237954702</v>
      </c>
    </row>
    <row r="1913" spans="1:14" x14ac:dyDescent="0.3">
      <c r="A1913" s="1">
        <v>53</v>
      </c>
      <c r="C1913" s="393">
        <v>42548</v>
      </c>
      <c r="E1913" s="1">
        <v>8</v>
      </c>
      <c r="M1913" s="365">
        <v>4.4333333333333336</v>
      </c>
      <c r="N1913" s="398">
        <v>0.88446588578100338</v>
      </c>
    </row>
    <row r="1914" spans="1:14" x14ac:dyDescent="0.3">
      <c r="A1914" s="1">
        <v>56</v>
      </c>
      <c r="C1914" s="393">
        <v>42548</v>
      </c>
      <c r="E1914" s="1">
        <v>8</v>
      </c>
      <c r="M1914" s="365">
        <v>4.1000000000000005</v>
      </c>
      <c r="N1914" s="398">
        <v>0.86504696238734802</v>
      </c>
    </row>
    <row r="1915" spans="1:14" x14ac:dyDescent="0.3">
      <c r="A1915" s="1">
        <v>56</v>
      </c>
      <c r="C1915" s="393">
        <v>42548</v>
      </c>
      <c r="E1915" s="1">
        <v>7.2</v>
      </c>
      <c r="M1915" s="365">
        <v>2.7999999999999994</v>
      </c>
      <c r="N1915" s="398">
        <v>0.77912742032708759</v>
      </c>
    </row>
    <row r="1916" spans="1:14" x14ac:dyDescent="0.3">
      <c r="A1916" s="1">
        <v>62</v>
      </c>
      <c r="C1916" s="393">
        <v>42548</v>
      </c>
      <c r="E1916" s="1">
        <v>7.5</v>
      </c>
      <c r="M1916" s="365">
        <v>3.2333333333333329</v>
      </c>
      <c r="N1916" s="398">
        <v>0.80759562281874897</v>
      </c>
    </row>
    <row r="1917" spans="1:14" x14ac:dyDescent="0.3">
      <c r="A1917" s="1">
        <v>65</v>
      </c>
      <c r="C1917" s="393">
        <v>42548</v>
      </c>
      <c r="E1917" s="1">
        <v>8.6999999999999993</v>
      </c>
      <c r="M1917" s="365">
        <v>4.5333333333333323</v>
      </c>
      <c r="N1917" s="398">
        <v>0.88566277491265222</v>
      </c>
    </row>
    <row r="1918" spans="1:14" x14ac:dyDescent="0.3">
      <c r="A1918" s="1">
        <v>68</v>
      </c>
      <c r="C1918" s="393">
        <v>42548</v>
      </c>
      <c r="E1918" s="1">
        <v>8</v>
      </c>
      <c r="M1918" s="365">
        <v>4.5333333333333341</v>
      </c>
      <c r="N1918" s="398">
        <v>0.87819325354071553</v>
      </c>
    </row>
    <row r="1919" spans="1:14" x14ac:dyDescent="0.3">
      <c r="A1919" s="1">
        <v>71</v>
      </c>
      <c r="C1919" s="393">
        <v>42548</v>
      </c>
      <c r="E1919" s="1">
        <v>8</v>
      </c>
      <c r="M1919" s="365">
        <v>4.666666666666667</v>
      </c>
      <c r="N1919" s="398">
        <v>0.90888920102051107</v>
      </c>
    </row>
    <row r="1920" spans="1:14" x14ac:dyDescent="0.3">
      <c r="A1920" s="1">
        <v>74</v>
      </c>
      <c r="C1920" s="393">
        <v>42548</v>
      </c>
      <c r="E1920" s="1">
        <v>7.2</v>
      </c>
      <c r="M1920" s="365">
        <v>4.833333333333333</v>
      </c>
      <c r="N1920" s="398">
        <v>0.87069992950499309</v>
      </c>
    </row>
    <row r="1921" spans="1:14" x14ac:dyDescent="0.3">
      <c r="A1921" s="1">
        <v>77</v>
      </c>
      <c r="C1921" s="393">
        <v>42548</v>
      </c>
      <c r="E1921" s="1">
        <v>7.5</v>
      </c>
      <c r="M1921" s="365">
        <v>6.1000000000000005</v>
      </c>
      <c r="N1921" s="398">
        <v>0.94407082673815135</v>
      </c>
    </row>
    <row r="1922" spans="1:14" x14ac:dyDescent="0.3">
      <c r="A1922" s="1">
        <v>80</v>
      </c>
      <c r="C1922" s="393">
        <v>42548</v>
      </c>
      <c r="E1922" s="1">
        <v>8.6999999999999993</v>
      </c>
      <c r="M1922" s="365">
        <v>3.5666666666666669</v>
      </c>
      <c r="N1922" s="398">
        <v>0.82021302094990423</v>
      </c>
    </row>
    <row r="1923" spans="1:14" x14ac:dyDescent="0.3">
      <c r="A1923" s="1">
        <v>38</v>
      </c>
      <c r="C1923" s="393">
        <v>42552</v>
      </c>
      <c r="E1923" s="1">
        <v>9</v>
      </c>
      <c r="M1923" s="365">
        <v>5.6333333333333329</v>
      </c>
      <c r="N1923" s="398">
        <v>0.92709528957658682</v>
      </c>
    </row>
    <row r="1924" spans="1:14" x14ac:dyDescent="0.3">
      <c r="A1924" s="1">
        <v>41</v>
      </c>
      <c r="C1924" s="393">
        <v>42552</v>
      </c>
      <c r="E1924" s="1">
        <v>9</v>
      </c>
      <c r="M1924" s="365">
        <v>6.6333333333333329</v>
      </c>
      <c r="N1924" s="398">
        <v>0.96531615171180141</v>
      </c>
    </row>
    <row r="1925" spans="1:14" x14ac:dyDescent="0.3">
      <c r="A1925" s="1">
        <v>44</v>
      </c>
      <c r="C1925" s="393">
        <v>42552</v>
      </c>
      <c r="E1925" s="1">
        <v>7.9</v>
      </c>
      <c r="M1925" s="365">
        <v>4.5666666666666664</v>
      </c>
      <c r="N1925" s="398">
        <v>0.89165656358464007</v>
      </c>
    </row>
    <row r="1926" spans="1:14" x14ac:dyDescent="0.3">
      <c r="A1926" s="1">
        <v>47</v>
      </c>
      <c r="C1926" s="393">
        <v>42552</v>
      </c>
      <c r="E1926" s="1">
        <v>8.1999999999999993</v>
      </c>
      <c r="M1926" s="365">
        <v>6.4333333333333336</v>
      </c>
      <c r="N1926" s="398">
        <v>0.95196530648146727</v>
      </c>
    </row>
    <row r="1927" spans="1:14" x14ac:dyDescent="0.3">
      <c r="A1927" s="1">
        <v>50</v>
      </c>
      <c r="C1927" s="393">
        <v>42552</v>
      </c>
      <c r="E1927" s="1">
        <v>10</v>
      </c>
      <c r="M1927" s="365">
        <v>6.2333333333333334</v>
      </c>
      <c r="N1927" s="398">
        <v>0.94827529362079732</v>
      </c>
    </row>
    <row r="1928" spans="1:14" x14ac:dyDescent="0.3">
      <c r="A1928" s="1">
        <v>53</v>
      </c>
      <c r="C1928" s="393">
        <v>42552</v>
      </c>
      <c r="E1928" s="1">
        <v>9</v>
      </c>
      <c r="M1928" s="365">
        <v>8.2000000000000011</v>
      </c>
      <c r="N1928" s="398">
        <v>0.98453216132976207</v>
      </c>
    </row>
    <row r="1929" spans="1:14" x14ac:dyDescent="0.3">
      <c r="A1929" s="1">
        <v>56</v>
      </c>
      <c r="C1929" s="393">
        <v>42552</v>
      </c>
      <c r="E1929" s="1">
        <v>9</v>
      </c>
      <c r="M1929" s="365">
        <v>7</v>
      </c>
      <c r="N1929" s="398">
        <v>0.9673631809349561</v>
      </c>
    </row>
    <row r="1930" spans="1:14" x14ac:dyDescent="0.3">
      <c r="A1930" s="1">
        <v>56</v>
      </c>
      <c r="C1930" s="393">
        <v>42552</v>
      </c>
      <c r="E1930" s="1">
        <v>7.9</v>
      </c>
      <c r="M1930" s="365">
        <v>5.5</v>
      </c>
      <c r="N1930" s="398">
        <v>0.9272903362531939</v>
      </c>
    </row>
    <row r="1931" spans="1:14" x14ac:dyDescent="0.3">
      <c r="A1931" s="1">
        <v>62</v>
      </c>
      <c r="C1931" s="393">
        <v>42552</v>
      </c>
      <c r="E1931" s="1">
        <v>8.1999999999999993</v>
      </c>
      <c r="M1931" s="365">
        <v>5.166666666666667</v>
      </c>
      <c r="N1931" s="398">
        <v>0.89349386865779723</v>
      </c>
    </row>
    <row r="1932" spans="1:14" x14ac:dyDescent="0.3">
      <c r="A1932" s="1">
        <v>65</v>
      </c>
      <c r="C1932" s="393">
        <v>42552</v>
      </c>
      <c r="E1932" s="1">
        <v>10</v>
      </c>
      <c r="M1932" s="365">
        <v>5.2666666666666666</v>
      </c>
      <c r="N1932" s="398">
        <v>0.92080957626851889</v>
      </c>
    </row>
    <row r="1933" spans="1:14" x14ac:dyDescent="0.3">
      <c r="A1933" s="1">
        <v>68</v>
      </c>
      <c r="C1933" s="393">
        <v>42552</v>
      </c>
      <c r="E1933" s="1">
        <v>9</v>
      </c>
      <c r="M1933" s="365">
        <v>6.2666666666666666</v>
      </c>
      <c r="N1933" s="398">
        <v>0.95893987458887953</v>
      </c>
    </row>
    <row r="1934" spans="1:14" x14ac:dyDescent="0.3">
      <c r="A1934" s="1">
        <v>71</v>
      </c>
      <c r="C1934" s="393">
        <v>42552</v>
      </c>
      <c r="E1934" s="1">
        <v>9</v>
      </c>
      <c r="M1934" s="365">
        <v>4.5333333333333341</v>
      </c>
      <c r="N1934" s="398">
        <v>0.88281140627302879</v>
      </c>
    </row>
    <row r="1935" spans="1:14" x14ac:dyDescent="0.3">
      <c r="A1935" s="1">
        <v>74</v>
      </c>
      <c r="C1935" s="393">
        <v>42552</v>
      </c>
      <c r="E1935" s="1">
        <v>7.9</v>
      </c>
      <c r="M1935" s="365">
        <v>3.9666666666666663</v>
      </c>
      <c r="N1935" s="398">
        <v>0.86235339226274244</v>
      </c>
    </row>
    <row r="1936" spans="1:14" x14ac:dyDescent="0.3">
      <c r="A1936" s="1">
        <v>77</v>
      </c>
      <c r="C1936" s="393">
        <v>42552</v>
      </c>
      <c r="E1936" s="1">
        <v>8.1999999999999993</v>
      </c>
      <c r="M1936" s="365">
        <v>7.4333333333333327</v>
      </c>
      <c r="N1936" s="398">
        <v>0.96921944218070966</v>
      </c>
    </row>
    <row r="1937" spans="1:14" x14ac:dyDescent="0.3">
      <c r="A1937" s="1">
        <v>80</v>
      </c>
      <c r="C1937" s="393">
        <v>42552</v>
      </c>
      <c r="E1937" s="1">
        <v>10</v>
      </c>
      <c r="M1937" s="365">
        <v>5.0333333333333332</v>
      </c>
      <c r="N1937" s="398">
        <v>0.92349141137067148</v>
      </c>
    </row>
    <row r="1938" spans="1:14" x14ac:dyDescent="0.3">
      <c r="A1938" s="1">
        <v>38</v>
      </c>
      <c r="C1938" s="393">
        <v>42555</v>
      </c>
      <c r="E1938" s="1">
        <v>10.1</v>
      </c>
      <c r="M1938" s="365">
        <v>4.6000000000000005</v>
      </c>
      <c r="N1938" s="398">
        <v>0.89781006582746414</v>
      </c>
    </row>
    <row r="1939" spans="1:14" x14ac:dyDescent="0.3">
      <c r="A1939" s="1">
        <v>41</v>
      </c>
      <c r="C1939" s="393">
        <v>42555</v>
      </c>
      <c r="E1939" s="1">
        <v>10</v>
      </c>
      <c r="M1939" s="365">
        <v>8.7999999999999989</v>
      </c>
      <c r="N1939" s="398">
        <v>0.98903628138070443</v>
      </c>
    </row>
    <row r="1940" spans="1:14" x14ac:dyDescent="0.3">
      <c r="A1940" s="1">
        <v>44</v>
      </c>
      <c r="C1940" s="393">
        <v>42555</v>
      </c>
      <c r="E1940" s="1">
        <v>8.6999999999999993</v>
      </c>
      <c r="M1940" s="365">
        <v>4.7333333333333334</v>
      </c>
      <c r="N1940" s="398">
        <v>0.89873478413090169</v>
      </c>
    </row>
    <row r="1941" spans="1:14" x14ac:dyDescent="0.3">
      <c r="A1941" s="1">
        <v>47</v>
      </c>
      <c r="C1941" s="393">
        <v>42555</v>
      </c>
      <c r="E1941" s="1">
        <v>9</v>
      </c>
      <c r="M1941" s="365">
        <v>7.666666666666667</v>
      </c>
      <c r="N1941" s="398">
        <v>0.97727920070469987</v>
      </c>
    </row>
    <row r="1942" spans="1:14" x14ac:dyDescent="0.3">
      <c r="A1942" s="1">
        <v>50</v>
      </c>
      <c r="C1942" s="393">
        <v>42555</v>
      </c>
      <c r="E1942" s="1">
        <v>11.2</v>
      </c>
      <c r="M1942" s="365">
        <v>5.666666666666667</v>
      </c>
      <c r="N1942" s="398">
        <v>0.94554037056706119</v>
      </c>
    </row>
    <row r="1943" spans="1:14" x14ac:dyDescent="0.3">
      <c r="A1943" s="1">
        <v>53</v>
      </c>
      <c r="C1943" s="393">
        <v>42555</v>
      </c>
      <c r="E1943" s="1">
        <v>10.1</v>
      </c>
      <c r="M1943" s="365">
        <v>7.333333333333333</v>
      </c>
      <c r="N1943" s="398">
        <v>0.97154443499942189</v>
      </c>
    </row>
    <row r="1944" spans="1:14" x14ac:dyDescent="0.3">
      <c r="A1944" s="1">
        <v>56</v>
      </c>
      <c r="C1944" s="393">
        <v>42555</v>
      </c>
      <c r="E1944" s="1">
        <v>10</v>
      </c>
      <c r="M1944" s="365">
        <v>5</v>
      </c>
      <c r="N1944" s="398">
        <v>0.92254659872130718</v>
      </c>
    </row>
    <row r="1945" spans="1:14" x14ac:dyDescent="0.3">
      <c r="A1945" s="1">
        <v>56</v>
      </c>
      <c r="C1945" s="393">
        <v>42555</v>
      </c>
      <c r="E1945" s="1">
        <v>8.6999999999999993</v>
      </c>
      <c r="M1945" s="365">
        <v>5.0333333333333332</v>
      </c>
      <c r="N1945" s="398">
        <v>0.90333146246008045</v>
      </c>
    </row>
    <row r="1946" spans="1:14" x14ac:dyDescent="0.3">
      <c r="A1946" s="1">
        <v>62</v>
      </c>
      <c r="C1946" s="393">
        <v>42555</v>
      </c>
      <c r="E1946" s="1">
        <v>9</v>
      </c>
      <c r="M1946" s="365">
        <v>4.1333333333333337</v>
      </c>
      <c r="N1946" s="398">
        <v>0.87801480686071687</v>
      </c>
    </row>
    <row r="1947" spans="1:14" x14ac:dyDescent="0.3">
      <c r="A1947" s="1">
        <v>65</v>
      </c>
      <c r="C1947" s="393">
        <v>42555</v>
      </c>
      <c r="E1947" s="1">
        <v>11.2</v>
      </c>
      <c r="M1947" s="365">
        <v>5.4666666666666659</v>
      </c>
      <c r="N1947" s="398">
        <v>0.92774278883171568</v>
      </c>
    </row>
    <row r="1948" spans="1:14" x14ac:dyDescent="0.3">
      <c r="A1948" s="1">
        <v>68</v>
      </c>
      <c r="C1948" s="393">
        <v>42555</v>
      </c>
      <c r="E1948" s="1">
        <v>10.1</v>
      </c>
      <c r="M1948" s="365">
        <v>7.4666666666666659</v>
      </c>
      <c r="N1948" s="398">
        <v>0.97481347156048281</v>
      </c>
    </row>
    <row r="1949" spans="1:14" x14ac:dyDescent="0.3">
      <c r="A1949" s="1">
        <v>71</v>
      </c>
      <c r="C1949" s="393">
        <v>42555</v>
      </c>
      <c r="E1949" s="1">
        <v>10</v>
      </c>
      <c r="M1949" s="365">
        <v>8.7999999999999989</v>
      </c>
      <c r="N1949" s="398">
        <v>0.98310744468379363</v>
      </c>
    </row>
    <row r="1950" spans="1:14" x14ac:dyDescent="0.3">
      <c r="A1950" s="1">
        <v>74</v>
      </c>
      <c r="C1950" s="393">
        <v>42555</v>
      </c>
      <c r="E1950" s="1">
        <v>8.6999999999999993</v>
      </c>
      <c r="M1950" s="365">
        <v>6.5333333333333323</v>
      </c>
      <c r="N1950" s="398">
        <v>0.92894331183243739</v>
      </c>
    </row>
    <row r="1951" spans="1:14" x14ac:dyDescent="0.3">
      <c r="A1951" s="1">
        <v>77</v>
      </c>
      <c r="C1951" s="393">
        <v>42555</v>
      </c>
      <c r="E1951" s="1">
        <v>9</v>
      </c>
      <c r="M1951" s="365">
        <v>7.3</v>
      </c>
      <c r="N1951" s="398">
        <v>0.96190098835340088</v>
      </c>
    </row>
    <row r="1952" spans="1:14" x14ac:dyDescent="0.3">
      <c r="A1952" s="1">
        <v>80</v>
      </c>
      <c r="C1952" s="393">
        <v>42555</v>
      </c>
      <c r="E1952" s="1">
        <v>11.2</v>
      </c>
      <c r="M1952" s="365">
        <v>5.1333333333333337</v>
      </c>
      <c r="N1952" s="398">
        <v>0.92862470945663189</v>
      </c>
    </row>
    <row r="1953" spans="1:14" x14ac:dyDescent="0.3">
      <c r="A1953" s="1">
        <v>38</v>
      </c>
      <c r="C1953" s="393">
        <v>42557</v>
      </c>
      <c r="M1953" s="365">
        <v>5.7</v>
      </c>
      <c r="N1953" s="398">
        <v>0.94605008857131379</v>
      </c>
    </row>
    <row r="1954" spans="1:14" x14ac:dyDescent="0.3">
      <c r="A1954" s="1">
        <v>41</v>
      </c>
      <c r="C1954" s="393">
        <v>42557</v>
      </c>
      <c r="M1954" s="365">
        <v>6.7666666666666657</v>
      </c>
      <c r="N1954" s="398">
        <v>0.9747073827830105</v>
      </c>
    </row>
    <row r="1955" spans="1:14" x14ac:dyDescent="0.3">
      <c r="A1955" s="1">
        <v>44</v>
      </c>
      <c r="C1955" s="393">
        <v>42557</v>
      </c>
      <c r="M1955" s="365">
        <v>6.2333333333333334</v>
      </c>
      <c r="N1955" s="398">
        <v>0.96713004810788483</v>
      </c>
    </row>
    <row r="1956" spans="1:14" x14ac:dyDescent="0.3">
      <c r="A1956" s="1">
        <v>47</v>
      </c>
      <c r="C1956" s="393">
        <v>42557</v>
      </c>
      <c r="M1956" s="365">
        <v>6.8</v>
      </c>
      <c r="N1956" s="398">
        <v>0.97322618396506133</v>
      </c>
    </row>
    <row r="1957" spans="1:14" x14ac:dyDescent="0.3">
      <c r="A1957" s="1">
        <v>50</v>
      </c>
      <c r="C1957" s="393">
        <v>42557</v>
      </c>
      <c r="M1957" s="365">
        <v>5.9666666666666659</v>
      </c>
      <c r="N1957" s="398">
        <v>0.96234689160739595</v>
      </c>
    </row>
    <row r="1958" spans="1:14" x14ac:dyDescent="0.3">
      <c r="A1958" s="1">
        <v>53</v>
      </c>
      <c r="C1958" s="393">
        <v>42557</v>
      </c>
      <c r="M1958" s="365">
        <v>6.4333333333333327</v>
      </c>
      <c r="N1958" s="398">
        <v>0.9688155741050325</v>
      </c>
    </row>
    <row r="1959" spans="1:14" x14ac:dyDescent="0.3">
      <c r="A1959" s="1">
        <v>56</v>
      </c>
      <c r="C1959" s="393">
        <v>42557</v>
      </c>
      <c r="M1959" s="365">
        <v>7.5333333333333341</v>
      </c>
      <c r="N1959" s="398">
        <v>0.98328054979820179</v>
      </c>
    </row>
    <row r="1960" spans="1:14" x14ac:dyDescent="0.3">
      <c r="A1960" s="1">
        <v>56</v>
      </c>
      <c r="C1960" s="393">
        <v>42557</v>
      </c>
      <c r="M1960" s="365">
        <v>5.8999999999999995</v>
      </c>
      <c r="N1960" s="398">
        <v>0.94311614384374387</v>
      </c>
    </row>
    <row r="1961" spans="1:14" x14ac:dyDescent="0.3">
      <c r="A1961" s="1">
        <v>62</v>
      </c>
      <c r="C1961" s="393">
        <v>42557</v>
      </c>
      <c r="M1961" s="365">
        <v>5.5999999999999988</v>
      </c>
      <c r="N1961" s="398">
        <v>0.947861854273369</v>
      </c>
    </row>
    <row r="1962" spans="1:14" x14ac:dyDescent="0.3">
      <c r="A1962" s="1">
        <v>65</v>
      </c>
      <c r="C1962" s="393">
        <v>42557</v>
      </c>
      <c r="M1962" s="365">
        <v>6.333333333333333</v>
      </c>
      <c r="N1962" s="398">
        <v>0.96747832976211801</v>
      </c>
    </row>
    <row r="1963" spans="1:14" x14ac:dyDescent="0.3">
      <c r="A1963" s="1">
        <v>68</v>
      </c>
      <c r="C1963" s="393">
        <v>42557</v>
      </c>
      <c r="M1963" s="365">
        <v>8.1333333333333346</v>
      </c>
      <c r="N1963" s="398">
        <v>0.9889895698146981</v>
      </c>
    </row>
    <row r="1964" spans="1:14" x14ac:dyDescent="0.3">
      <c r="A1964" s="1">
        <v>71</v>
      </c>
      <c r="C1964" s="393">
        <v>42557</v>
      </c>
      <c r="M1964" s="365">
        <v>7.0666666666666664</v>
      </c>
      <c r="N1964" s="398">
        <v>0.98039448483422431</v>
      </c>
    </row>
    <row r="1965" spans="1:14" x14ac:dyDescent="0.3">
      <c r="A1965" s="1">
        <v>74</v>
      </c>
      <c r="C1965" s="393">
        <v>42557</v>
      </c>
      <c r="M1965" s="365">
        <v>7.5666666666666673</v>
      </c>
      <c r="N1965" s="398">
        <v>0.9853269737080419</v>
      </c>
    </row>
    <row r="1966" spans="1:14" x14ac:dyDescent="0.3">
      <c r="A1966" s="1">
        <v>77</v>
      </c>
      <c r="C1966" s="393">
        <v>42557</v>
      </c>
      <c r="M1966" s="365">
        <v>7.166666666666667</v>
      </c>
      <c r="N1966" s="398">
        <v>0.97906322853862982</v>
      </c>
    </row>
    <row r="1967" spans="1:14" x14ac:dyDescent="0.3">
      <c r="A1967" s="1">
        <v>80</v>
      </c>
      <c r="C1967" s="393">
        <v>42557</v>
      </c>
      <c r="M1967" s="365">
        <v>6.9000000000000012</v>
      </c>
      <c r="N1967" s="398">
        <v>0.97615646638181996</v>
      </c>
    </row>
    <row r="1968" spans="1:14" x14ac:dyDescent="0.3">
      <c r="A1968" s="1">
        <v>38</v>
      </c>
      <c r="C1968" s="393">
        <v>42558</v>
      </c>
      <c r="E1968" s="1">
        <v>13.8</v>
      </c>
      <c r="M1968" s="365"/>
      <c r="N1968" s="398"/>
    </row>
    <row r="1969" spans="1:14" x14ac:dyDescent="0.3">
      <c r="A1969" s="1">
        <v>41</v>
      </c>
      <c r="C1969" s="393">
        <v>42558</v>
      </c>
      <c r="E1969" s="1">
        <v>12</v>
      </c>
      <c r="M1969" s="365"/>
      <c r="N1969" s="398"/>
    </row>
    <row r="1970" spans="1:14" x14ac:dyDescent="0.3">
      <c r="A1970" s="1">
        <v>44</v>
      </c>
      <c r="C1970" s="393">
        <v>42558</v>
      </c>
      <c r="E1970" s="1">
        <v>10.4</v>
      </c>
      <c r="M1970" s="365"/>
      <c r="N1970" s="398"/>
    </row>
    <row r="1971" spans="1:14" x14ac:dyDescent="0.3">
      <c r="A1971" s="1">
        <v>47</v>
      </c>
      <c r="C1971" s="393">
        <v>42558</v>
      </c>
      <c r="E1971" s="1">
        <v>10.199999999999999</v>
      </c>
      <c r="M1971" s="365"/>
      <c r="N1971" s="398"/>
    </row>
    <row r="1972" spans="1:14" x14ac:dyDescent="0.3">
      <c r="A1972" s="1">
        <v>50</v>
      </c>
      <c r="C1972" s="393">
        <v>42558</v>
      </c>
      <c r="E1972" s="1">
        <v>12.5</v>
      </c>
      <c r="M1972" s="365"/>
      <c r="N1972" s="398"/>
    </row>
    <row r="1973" spans="1:14" x14ac:dyDescent="0.3">
      <c r="A1973" s="1">
        <v>53</v>
      </c>
      <c r="C1973" s="393">
        <v>42558</v>
      </c>
      <c r="E1973" s="1">
        <v>13.8</v>
      </c>
      <c r="M1973" s="365"/>
      <c r="N1973" s="398"/>
    </row>
    <row r="1974" spans="1:14" x14ac:dyDescent="0.3">
      <c r="A1974" s="1">
        <v>56</v>
      </c>
      <c r="C1974" s="393">
        <v>42558</v>
      </c>
      <c r="E1974" s="1">
        <v>12</v>
      </c>
      <c r="M1974" s="365"/>
      <c r="N1974" s="398"/>
    </row>
    <row r="1975" spans="1:14" x14ac:dyDescent="0.3">
      <c r="A1975" s="1">
        <v>56</v>
      </c>
      <c r="C1975" s="393">
        <v>42558</v>
      </c>
      <c r="E1975" s="1">
        <v>10.4</v>
      </c>
      <c r="M1975" s="365"/>
      <c r="N1975" s="398"/>
    </row>
    <row r="1976" spans="1:14" x14ac:dyDescent="0.3">
      <c r="A1976" s="1">
        <v>62</v>
      </c>
      <c r="C1976" s="393">
        <v>42558</v>
      </c>
      <c r="E1976" s="1">
        <v>10.199999999999999</v>
      </c>
      <c r="M1976" s="365"/>
      <c r="N1976" s="398"/>
    </row>
    <row r="1977" spans="1:14" x14ac:dyDescent="0.3">
      <c r="A1977" s="1">
        <v>65</v>
      </c>
      <c r="C1977" s="393">
        <v>42558</v>
      </c>
      <c r="E1977" s="1">
        <v>12.5</v>
      </c>
      <c r="M1977" s="365"/>
      <c r="N1977" s="398"/>
    </row>
    <row r="1978" spans="1:14" x14ac:dyDescent="0.3">
      <c r="A1978" s="1">
        <v>68</v>
      </c>
      <c r="C1978" s="393">
        <v>42558</v>
      </c>
      <c r="E1978" s="1">
        <v>13.8</v>
      </c>
      <c r="M1978" s="365"/>
      <c r="N1978" s="398"/>
    </row>
    <row r="1979" spans="1:14" x14ac:dyDescent="0.3">
      <c r="A1979" s="1">
        <v>71</v>
      </c>
      <c r="C1979" s="393">
        <v>42558</v>
      </c>
      <c r="E1979" s="1">
        <v>12</v>
      </c>
      <c r="M1979" s="365"/>
      <c r="N1979" s="398"/>
    </row>
    <row r="1980" spans="1:14" x14ac:dyDescent="0.3">
      <c r="A1980" s="1">
        <v>74</v>
      </c>
      <c r="C1980" s="393">
        <v>42558</v>
      </c>
      <c r="E1980" s="1">
        <v>10.4</v>
      </c>
      <c r="M1980" s="365"/>
      <c r="N1980" s="398"/>
    </row>
    <row r="1981" spans="1:14" x14ac:dyDescent="0.3">
      <c r="A1981" s="1">
        <v>77</v>
      </c>
      <c r="C1981" s="393">
        <v>42558</v>
      </c>
      <c r="E1981" s="1">
        <v>10.199999999999999</v>
      </c>
      <c r="M1981" s="365"/>
      <c r="N1981" s="398"/>
    </row>
    <row r="1982" spans="1:14" x14ac:dyDescent="0.3">
      <c r="A1982" s="1">
        <v>80</v>
      </c>
      <c r="C1982" s="393">
        <v>42558</v>
      </c>
      <c r="E1982" s="1">
        <v>12.5</v>
      </c>
      <c r="M1982" s="365"/>
      <c r="N1982" s="398"/>
    </row>
    <row r="1983" spans="1:14" x14ac:dyDescent="0.3">
      <c r="A1983" s="1">
        <v>38</v>
      </c>
      <c r="C1983" s="393">
        <v>42559</v>
      </c>
      <c r="M1983" s="365">
        <v>6.5999999999999988</v>
      </c>
      <c r="N1983" s="398">
        <v>0.97495378501426311</v>
      </c>
    </row>
    <row r="1984" spans="1:14" x14ac:dyDescent="0.3">
      <c r="A1984" s="1">
        <v>41</v>
      </c>
      <c r="C1984" s="393">
        <v>42559</v>
      </c>
      <c r="M1984" s="365">
        <v>8.7333333333333343</v>
      </c>
      <c r="N1984" s="398">
        <v>0.99061751720217839</v>
      </c>
    </row>
    <row r="1985" spans="1:14" x14ac:dyDescent="0.3">
      <c r="A1985" s="1">
        <v>44</v>
      </c>
      <c r="C1985" s="393">
        <v>42559</v>
      </c>
      <c r="M1985" s="365">
        <v>6.166666666666667</v>
      </c>
      <c r="N1985" s="398">
        <v>0.95927190537440887</v>
      </c>
    </row>
    <row r="1986" spans="1:14" x14ac:dyDescent="0.3">
      <c r="A1986" s="1">
        <v>47</v>
      </c>
      <c r="C1986" s="393">
        <v>42559</v>
      </c>
      <c r="M1986" s="365">
        <v>6.333333333333333</v>
      </c>
      <c r="N1986" s="398">
        <v>0.96767370156135202</v>
      </c>
    </row>
    <row r="1987" spans="1:14" x14ac:dyDescent="0.3">
      <c r="A1987" s="1">
        <v>50</v>
      </c>
      <c r="C1987" s="393">
        <v>42559</v>
      </c>
      <c r="M1987" s="365">
        <v>7.6333333333333329</v>
      </c>
      <c r="N1987" s="398">
        <v>0.98274164158021593</v>
      </c>
    </row>
    <row r="1988" spans="1:14" x14ac:dyDescent="0.3">
      <c r="A1988" s="1">
        <v>53</v>
      </c>
      <c r="C1988" s="393">
        <v>42559</v>
      </c>
      <c r="M1988" s="365">
        <v>7.5333333333333341</v>
      </c>
      <c r="N1988" s="398">
        <v>0.98463142095159417</v>
      </c>
    </row>
    <row r="1989" spans="1:14" x14ac:dyDescent="0.3">
      <c r="A1989" s="1">
        <v>56</v>
      </c>
      <c r="C1989" s="393">
        <v>42559</v>
      </c>
      <c r="M1989" s="365">
        <v>9.1666666666666661</v>
      </c>
      <c r="N1989" s="398">
        <v>0.9933927470950662</v>
      </c>
    </row>
    <row r="1990" spans="1:14" x14ac:dyDescent="0.3">
      <c r="A1990" s="1">
        <v>56</v>
      </c>
      <c r="C1990" s="393">
        <v>42559</v>
      </c>
      <c r="M1990" s="365">
        <v>6.6000000000000005</v>
      </c>
      <c r="N1990" s="398">
        <v>0.96914648268769288</v>
      </c>
    </row>
    <row r="1991" spans="1:14" x14ac:dyDescent="0.3">
      <c r="A1991" s="1">
        <v>62</v>
      </c>
      <c r="C1991" s="393">
        <v>42559</v>
      </c>
      <c r="M1991" s="365">
        <v>6.3666666666666671</v>
      </c>
      <c r="N1991" s="398">
        <v>0.96779681382321503</v>
      </c>
    </row>
    <row r="1992" spans="1:14" x14ac:dyDescent="0.3">
      <c r="A1992" s="1">
        <v>65</v>
      </c>
      <c r="C1992" s="393">
        <v>42559</v>
      </c>
      <c r="M1992" s="365">
        <v>4.8</v>
      </c>
      <c r="N1992" s="398">
        <v>0.92565526271726617</v>
      </c>
    </row>
    <row r="1993" spans="1:14" x14ac:dyDescent="0.3">
      <c r="A1993" s="1">
        <v>68</v>
      </c>
      <c r="C1993" s="393">
        <v>42559</v>
      </c>
      <c r="M1993" s="365">
        <v>7.3999999999999995</v>
      </c>
      <c r="N1993" s="398">
        <v>0.97995173265640956</v>
      </c>
    </row>
    <row r="1994" spans="1:14" x14ac:dyDescent="0.3">
      <c r="A1994" s="1">
        <v>71</v>
      </c>
      <c r="C1994" s="393">
        <v>42559</v>
      </c>
      <c r="M1994" s="365">
        <v>6.1333333333333329</v>
      </c>
      <c r="N1994" s="398">
        <v>0.96458405622819854</v>
      </c>
    </row>
    <row r="1995" spans="1:14" x14ac:dyDescent="0.3">
      <c r="A1995" s="1">
        <v>74</v>
      </c>
      <c r="C1995" s="393">
        <v>42559</v>
      </c>
      <c r="M1995" s="365">
        <v>6.7</v>
      </c>
      <c r="N1995" s="398">
        <v>0.97541661875252605</v>
      </c>
    </row>
    <row r="1996" spans="1:14" x14ac:dyDescent="0.3">
      <c r="A1996" s="1">
        <v>77</v>
      </c>
      <c r="C1996" s="393">
        <v>42559</v>
      </c>
      <c r="M1996" s="365">
        <v>8.8000000000000007</v>
      </c>
      <c r="N1996" s="398">
        <v>0.9921242698811481</v>
      </c>
    </row>
    <row r="1997" spans="1:14" x14ac:dyDescent="0.3">
      <c r="A1997" s="1">
        <v>80</v>
      </c>
      <c r="C1997" s="393">
        <v>42559</v>
      </c>
      <c r="M1997" s="365">
        <v>7.7333333333333334</v>
      </c>
      <c r="N1997" s="398">
        <v>0.98722145024629038</v>
      </c>
    </row>
    <row r="1998" spans="1:14" x14ac:dyDescent="0.3">
      <c r="A1998" s="1">
        <v>38</v>
      </c>
      <c r="C1998" s="393">
        <v>42562</v>
      </c>
      <c r="E1998" s="1">
        <v>15.1</v>
      </c>
      <c r="M1998" s="365"/>
      <c r="N1998" s="398"/>
    </row>
    <row r="1999" spans="1:14" x14ac:dyDescent="0.3">
      <c r="A1999" s="1">
        <v>41</v>
      </c>
      <c r="C1999" s="393">
        <v>42562</v>
      </c>
      <c r="E1999" s="1">
        <v>13.8</v>
      </c>
      <c r="M1999" s="365"/>
      <c r="N1999" s="398"/>
    </row>
    <row r="2000" spans="1:14" x14ac:dyDescent="0.3">
      <c r="A2000" s="1">
        <v>44</v>
      </c>
      <c r="C2000" s="393">
        <v>42562</v>
      </c>
      <c r="E2000" s="1">
        <v>12.7</v>
      </c>
      <c r="M2000" s="365"/>
      <c r="N2000" s="398"/>
    </row>
    <row r="2001" spans="1:14" x14ac:dyDescent="0.3">
      <c r="A2001" s="1">
        <v>47</v>
      </c>
      <c r="C2001" s="393">
        <v>42562</v>
      </c>
      <c r="E2001" s="1">
        <v>12.4</v>
      </c>
      <c r="M2001" s="365"/>
      <c r="N2001" s="398"/>
    </row>
    <row r="2002" spans="1:14" x14ac:dyDescent="0.3">
      <c r="A2002" s="1">
        <v>50</v>
      </c>
      <c r="C2002" s="393">
        <v>42562</v>
      </c>
      <c r="E2002" s="1">
        <v>14.6</v>
      </c>
      <c r="M2002" s="365"/>
      <c r="N2002" s="398"/>
    </row>
    <row r="2003" spans="1:14" x14ac:dyDescent="0.3">
      <c r="A2003" s="1">
        <v>53</v>
      </c>
      <c r="C2003" s="393">
        <v>42562</v>
      </c>
      <c r="E2003" s="1">
        <v>15.1</v>
      </c>
      <c r="M2003" s="365"/>
      <c r="N2003" s="398"/>
    </row>
    <row r="2004" spans="1:14" x14ac:dyDescent="0.3">
      <c r="A2004" s="1">
        <v>56</v>
      </c>
      <c r="C2004" s="393">
        <v>42562</v>
      </c>
      <c r="E2004" s="1">
        <v>13.8</v>
      </c>
      <c r="M2004" s="365"/>
      <c r="N2004" s="398"/>
    </row>
    <row r="2005" spans="1:14" x14ac:dyDescent="0.3">
      <c r="A2005" s="1">
        <v>56</v>
      </c>
      <c r="C2005" s="393">
        <v>42562</v>
      </c>
      <c r="E2005" s="1">
        <v>12.7</v>
      </c>
      <c r="M2005" s="365"/>
      <c r="N2005" s="398"/>
    </row>
    <row r="2006" spans="1:14" x14ac:dyDescent="0.3">
      <c r="A2006" s="1">
        <v>62</v>
      </c>
      <c r="C2006" s="393">
        <v>42562</v>
      </c>
      <c r="E2006" s="1">
        <v>12.4</v>
      </c>
      <c r="M2006" s="365"/>
      <c r="N2006" s="398"/>
    </row>
    <row r="2007" spans="1:14" x14ac:dyDescent="0.3">
      <c r="A2007" s="1">
        <v>65</v>
      </c>
      <c r="C2007" s="393">
        <v>42562</v>
      </c>
      <c r="E2007" s="1">
        <v>14.6</v>
      </c>
      <c r="M2007" s="365"/>
      <c r="N2007" s="398"/>
    </row>
    <row r="2008" spans="1:14" x14ac:dyDescent="0.3">
      <c r="A2008" s="1">
        <v>68</v>
      </c>
      <c r="C2008" s="393">
        <v>42562</v>
      </c>
      <c r="E2008" s="1">
        <v>15.1</v>
      </c>
      <c r="M2008" s="365"/>
      <c r="N2008" s="398"/>
    </row>
    <row r="2009" spans="1:14" x14ac:dyDescent="0.3">
      <c r="A2009" s="1">
        <v>71</v>
      </c>
      <c r="C2009" s="393">
        <v>42562</v>
      </c>
      <c r="E2009" s="1">
        <v>13.8</v>
      </c>
      <c r="M2009" s="365"/>
      <c r="N2009" s="398"/>
    </row>
    <row r="2010" spans="1:14" x14ac:dyDescent="0.3">
      <c r="A2010" s="1">
        <v>74</v>
      </c>
      <c r="C2010" s="393">
        <v>42562</v>
      </c>
      <c r="E2010" s="1">
        <v>12.7</v>
      </c>
      <c r="M2010" s="365"/>
      <c r="N2010" s="398"/>
    </row>
    <row r="2011" spans="1:14" x14ac:dyDescent="0.3">
      <c r="A2011" s="1">
        <v>77</v>
      </c>
      <c r="C2011" s="393">
        <v>42562</v>
      </c>
      <c r="E2011" s="1">
        <v>12.4</v>
      </c>
      <c r="M2011" s="365"/>
      <c r="N2011" s="398"/>
    </row>
    <row r="2012" spans="1:14" x14ac:dyDescent="0.3">
      <c r="A2012" s="1">
        <v>80</v>
      </c>
      <c r="C2012" s="393">
        <v>42562</v>
      </c>
      <c r="E2012" s="1">
        <v>14.6</v>
      </c>
      <c r="M2012" s="365"/>
      <c r="N2012" s="398"/>
    </row>
    <row r="2013" spans="1:14" x14ac:dyDescent="0.3">
      <c r="A2013" s="1">
        <v>38</v>
      </c>
      <c r="C2013" s="393">
        <v>42563</v>
      </c>
      <c r="M2013" s="365">
        <v>7.5</v>
      </c>
      <c r="N2013" s="398">
        <v>0.97717008924825255</v>
      </c>
    </row>
    <row r="2014" spans="1:14" x14ac:dyDescent="0.3">
      <c r="A2014" s="1">
        <v>41</v>
      </c>
      <c r="C2014" s="393">
        <v>42563</v>
      </c>
      <c r="M2014" s="365">
        <v>9.4333333333333336</v>
      </c>
      <c r="N2014" s="398">
        <v>0.99294036533068175</v>
      </c>
    </row>
    <row r="2015" spans="1:14" x14ac:dyDescent="0.3">
      <c r="A2015" s="1">
        <v>44</v>
      </c>
      <c r="C2015" s="393">
        <v>42563</v>
      </c>
      <c r="M2015" s="365">
        <v>5.8999999999999995</v>
      </c>
      <c r="N2015" s="398">
        <v>0.95726775328349056</v>
      </c>
    </row>
    <row r="2016" spans="1:14" x14ac:dyDescent="0.3">
      <c r="A2016" s="1">
        <v>47</v>
      </c>
      <c r="C2016" s="393">
        <v>42563</v>
      </c>
      <c r="M2016" s="365">
        <v>8.7666666666666675</v>
      </c>
      <c r="N2016" s="398">
        <v>0.98769914112073298</v>
      </c>
    </row>
    <row r="2017" spans="1:14" x14ac:dyDescent="0.3">
      <c r="A2017" s="1">
        <v>50</v>
      </c>
      <c r="C2017" s="393">
        <v>42563</v>
      </c>
      <c r="M2017" s="365">
        <v>6.3666666666666671</v>
      </c>
      <c r="N2017" s="398">
        <v>0.95261890760844603</v>
      </c>
    </row>
    <row r="2018" spans="1:14" x14ac:dyDescent="0.3">
      <c r="A2018" s="1">
        <v>53</v>
      </c>
      <c r="C2018" s="393">
        <v>42563</v>
      </c>
      <c r="M2018" s="365">
        <v>9.8333333333333339</v>
      </c>
      <c r="N2018" s="398">
        <v>0.99272281536808282</v>
      </c>
    </row>
    <row r="2019" spans="1:14" x14ac:dyDescent="0.3">
      <c r="A2019" s="1">
        <v>56</v>
      </c>
      <c r="C2019" s="393">
        <v>42563</v>
      </c>
      <c r="M2019" s="365">
        <v>8.5333333333333332</v>
      </c>
      <c r="N2019" s="398">
        <v>0.9800010121872007</v>
      </c>
    </row>
    <row r="2020" spans="1:14" x14ac:dyDescent="0.3">
      <c r="A2020" s="1">
        <v>56</v>
      </c>
      <c r="C2020" s="393">
        <v>42563</v>
      </c>
      <c r="M2020" s="365">
        <v>6.8</v>
      </c>
      <c r="N2020" s="398">
        <v>0.97273390480064836</v>
      </c>
    </row>
    <row r="2021" spans="1:14" x14ac:dyDescent="0.3">
      <c r="A2021" s="1">
        <v>62</v>
      </c>
      <c r="C2021" s="393">
        <v>42563</v>
      </c>
      <c r="M2021" s="365">
        <v>8.5666666666666647</v>
      </c>
      <c r="N2021" s="398">
        <v>0.98207059864693413</v>
      </c>
    </row>
    <row r="2022" spans="1:14" x14ac:dyDescent="0.3">
      <c r="A2022" s="1">
        <v>65</v>
      </c>
      <c r="C2022" s="393">
        <v>42563</v>
      </c>
      <c r="M2022" s="365">
        <v>7.2333333333333343</v>
      </c>
      <c r="N2022" s="398">
        <v>0.97530229802218926</v>
      </c>
    </row>
    <row r="2023" spans="1:14" x14ac:dyDescent="0.3">
      <c r="A2023" s="1">
        <v>68</v>
      </c>
      <c r="C2023" s="393">
        <v>42563</v>
      </c>
      <c r="M2023" s="365">
        <v>10.033333333333333</v>
      </c>
      <c r="N2023" s="398">
        <v>0.99347708439627247</v>
      </c>
    </row>
    <row r="2024" spans="1:14" x14ac:dyDescent="0.3">
      <c r="A2024" s="1">
        <v>71</v>
      </c>
      <c r="C2024" s="393">
        <v>42563</v>
      </c>
      <c r="M2024" s="365">
        <v>11.433333333333332</v>
      </c>
      <c r="N2024" s="398">
        <v>0.99762159380174464</v>
      </c>
    </row>
    <row r="2025" spans="1:14" x14ac:dyDescent="0.3">
      <c r="A2025" s="1">
        <v>74</v>
      </c>
      <c r="C2025" s="393">
        <v>42563</v>
      </c>
      <c r="M2025" s="365">
        <v>7.0666666666666664</v>
      </c>
      <c r="N2025" s="398">
        <v>0.96478788321818154</v>
      </c>
    </row>
    <row r="2026" spans="1:14" x14ac:dyDescent="0.3">
      <c r="A2026" s="1">
        <v>77</v>
      </c>
      <c r="C2026" s="393">
        <v>42563</v>
      </c>
      <c r="M2026" s="365">
        <v>7.8</v>
      </c>
      <c r="N2026" s="398">
        <v>0.98048081981024604</v>
      </c>
    </row>
    <row r="2027" spans="1:14" x14ac:dyDescent="0.3">
      <c r="A2027" s="1">
        <v>80</v>
      </c>
      <c r="C2027" s="393">
        <v>42563</v>
      </c>
      <c r="M2027" s="365">
        <v>7.0666666666666664</v>
      </c>
      <c r="N2027" s="398">
        <v>0.96756462724866854</v>
      </c>
    </row>
    <row r="2028" spans="1:14" x14ac:dyDescent="0.3">
      <c r="A2028" s="1">
        <v>38</v>
      </c>
      <c r="C2028" s="393">
        <v>42566</v>
      </c>
      <c r="E2028" s="1">
        <v>17.399999999999999</v>
      </c>
      <c r="M2028" s="365">
        <v>6.833333333333333</v>
      </c>
      <c r="N2028" s="398">
        <v>0.9518536343996562</v>
      </c>
    </row>
    <row r="2029" spans="1:14" x14ac:dyDescent="0.3">
      <c r="A2029" s="1">
        <v>41</v>
      </c>
      <c r="C2029" s="393">
        <v>42566</v>
      </c>
      <c r="E2029" s="1">
        <v>15.8</v>
      </c>
      <c r="M2029" s="365">
        <v>10.833333333333334</v>
      </c>
      <c r="N2029" s="398">
        <v>0.99602519330441186</v>
      </c>
    </row>
    <row r="2030" spans="1:14" x14ac:dyDescent="0.3">
      <c r="A2030" s="1">
        <v>44</v>
      </c>
      <c r="C2030" s="393">
        <v>42566</v>
      </c>
      <c r="E2030" s="1">
        <v>15.2</v>
      </c>
      <c r="M2030" s="365">
        <v>5.1333333333333337</v>
      </c>
      <c r="N2030" s="398">
        <v>0.9253116698020073</v>
      </c>
    </row>
    <row r="2031" spans="1:14" x14ac:dyDescent="0.3">
      <c r="A2031" s="1">
        <v>47</v>
      </c>
      <c r="C2031" s="393">
        <v>42566</v>
      </c>
      <c r="E2031" s="1">
        <v>14.6</v>
      </c>
      <c r="M2031" s="365">
        <v>8.1333333333333346</v>
      </c>
      <c r="N2031" s="398">
        <v>0.97725291448523632</v>
      </c>
    </row>
    <row r="2032" spans="1:14" x14ac:dyDescent="0.3">
      <c r="A2032" s="1">
        <v>50</v>
      </c>
      <c r="C2032" s="393">
        <v>42566</v>
      </c>
      <c r="E2032" s="1">
        <v>16.8</v>
      </c>
      <c r="M2032" s="365">
        <v>6.5</v>
      </c>
      <c r="N2032" s="398">
        <v>0.95014434847205054</v>
      </c>
    </row>
    <row r="2033" spans="1:14" x14ac:dyDescent="0.3">
      <c r="A2033" s="1">
        <v>53</v>
      </c>
      <c r="C2033" s="393">
        <v>42566</v>
      </c>
      <c r="E2033" s="1">
        <v>17.399999999999999</v>
      </c>
      <c r="M2033" s="365">
        <v>8.0666666666666664</v>
      </c>
      <c r="N2033" s="398">
        <v>0.98071483006987725</v>
      </c>
    </row>
    <row r="2034" spans="1:14" x14ac:dyDescent="0.3">
      <c r="A2034" s="1">
        <v>56</v>
      </c>
      <c r="C2034" s="393">
        <v>42566</v>
      </c>
      <c r="E2034" s="1">
        <v>15.8</v>
      </c>
      <c r="M2034" s="365">
        <v>10.366666666666667</v>
      </c>
      <c r="N2034" s="398">
        <v>0.99500207436385713</v>
      </c>
    </row>
    <row r="2035" spans="1:14" x14ac:dyDescent="0.3">
      <c r="A2035" s="1">
        <v>56</v>
      </c>
      <c r="C2035" s="393">
        <v>42566</v>
      </c>
      <c r="E2035" s="1">
        <v>15.2</v>
      </c>
      <c r="M2035" s="365">
        <v>8.3666666666666671</v>
      </c>
      <c r="N2035" s="398">
        <v>0.9828043950356552</v>
      </c>
    </row>
    <row r="2036" spans="1:14" x14ac:dyDescent="0.3">
      <c r="A2036" s="1">
        <v>62</v>
      </c>
      <c r="C2036" s="393">
        <v>42566</v>
      </c>
      <c r="E2036" s="1">
        <v>14.6</v>
      </c>
      <c r="M2036" s="365">
        <v>8.1666666666666661</v>
      </c>
      <c r="N2036" s="398">
        <v>0.98220038932665554</v>
      </c>
    </row>
    <row r="2037" spans="1:14" x14ac:dyDescent="0.3">
      <c r="A2037" s="1">
        <v>65</v>
      </c>
      <c r="C2037" s="393">
        <v>42566</v>
      </c>
      <c r="E2037" s="1">
        <v>16.8</v>
      </c>
      <c r="M2037" s="365">
        <v>6.3</v>
      </c>
      <c r="N2037" s="398">
        <v>0.96045507357524018</v>
      </c>
    </row>
    <row r="2038" spans="1:14" x14ac:dyDescent="0.3">
      <c r="A2038" s="1">
        <v>68</v>
      </c>
      <c r="C2038" s="393">
        <v>42566</v>
      </c>
      <c r="E2038" s="1">
        <v>17.399999999999999</v>
      </c>
      <c r="M2038" s="365">
        <v>9.9</v>
      </c>
      <c r="N2038" s="398">
        <v>0.99090394075416366</v>
      </c>
    </row>
    <row r="2039" spans="1:14" x14ac:dyDescent="0.3">
      <c r="A2039" s="1">
        <v>71</v>
      </c>
      <c r="C2039" s="393">
        <v>42566</v>
      </c>
      <c r="E2039" s="1">
        <v>15.8</v>
      </c>
      <c r="M2039" s="365">
        <v>11.133333333333335</v>
      </c>
      <c r="N2039" s="398">
        <v>0.99575237338288325</v>
      </c>
    </row>
    <row r="2040" spans="1:14" x14ac:dyDescent="0.3">
      <c r="A2040" s="1">
        <v>74</v>
      </c>
      <c r="C2040" s="393">
        <v>42566</v>
      </c>
      <c r="E2040" s="1">
        <v>15.2</v>
      </c>
      <c r="M2040" s="365">
        <v>7.1333333333333329</v>
      </c>
      <c r="N2040" s="398">
        <v>0.95999074447658383</v>
      </c>
    </row>
    <row r="2041" spans="1:14" x14ac:dyDescent="0.3">
      <c r="A2041" s="1">
        <v>77</v>
      </c>
      <c r="C2041" s="393">
        <v>42566</v>
      </c>
      <c r="E2041" s="1">
        <v>14.6</v>
      </c>
      <c r="M2041" s="365">
        <v>9.0333333333333332</v>
      </c>
      <c r="N2041" s="398">
        <v>0.98867818971328025</v>
      </c>
    </row>
    <row r="2042" spans="1:14" x14ac:dyDescent="0.3">
      <c r="A2042" s="1">
        <v>80</v>
      </c>
      <c r="C2042" s="393">
        <v>42566</v>
      </c>
      <c r="E2042" s="1">
        <v>16.8</v>
      </c>
      <c r="M2042" s="365">
        <v>6.0333333333333341</v>
      </c>
      <c r="N2042" s="398">
        <v>0.92556178765314978</v>
      </c>
    </row>
    <row r="2043" spans="1:14" x14ac:dyDescent="0.3">
      <c r="A2043" s="1">
        <v>38</v>
      </c>
      <c r="C2043" s="393">
        <v>42569</v>
      </c>
      <c r="E2043" s="1">
        <v>17.399999999999999</v>
      </c>
      <c r="M2043" s="365">
        <v>7.7</v>
      </c>
      <c r="N2043" s="398">
        <v>0.98037337462426732</v>
      </c>
    </row>
    <row r="2044" spans="1:14" x14ac:dyDescent="0.3">
      <c r="A2044" s="1">
        <v>41</v>
      </c>
      <c r="C2044" s="393">
        <v>42569</v>
      </c>
      <c r="E2044" s="1">
        <v>16.899999999999999</v>
      </c>
      <c r="M2044" s="365">
        <v>9.2999999999999989</v>
      </c>
      <c r="N2044" s="398">
        <v>0.98429136116402127</v>
      </c>
    </row>
    <row r="2045" spans="1:14" x14ac:dyDescent="0.3">
      <c r="A2045" s="1">
        <v>44</v>
      </c>
      <c r="C2045" s="393">
        <v>42569</v>
      </c>
      <c r="E2045" s="1">
        <v>16.399999999999999</v>
      </c>
      <c r="M2045" s="365">
        <v>7.6333333333333337</v>
      </c>
      <c r="N2045" s="398">
        <v>0.97354426231727498</v>
      </c>
    </row>
    <row r="2046" spans="1:14" x14ac:dyDescent="0.3">
      <c r="A2046" s="1">
        <v>47</v>
      </c>
      <c r="C2046" s="393">
        <v>42569</v>
      </c>
      <c r="E2046" s="1">
        <v>15.8</v>
      </c>
      <c r="M2046" s="365">
        <v>8.6333333333333329</v>
      </c>
      <c r="N2046" s="398">
        <v>0.98159478375027076</v>
      </c>
    </row>
    <row r="2047" spans="1:14" x14ac:dyDescent="0.3">
      <c r="A2047" s="1">
        <v>50</v>
      </c>
      <c r="C2047" s="393">
        <v>42569</v>
      </c>
      <c r="E2047" s="1">
        <v>17.7</v>
      </c>
      <c r="M2047" s="365">
        <v>6.5</v>
      </c>
      <c r="N2047" s="398">
        <v>0.96262335371718732</v>
      </c>
    </row>
    <row r="2048" spans="1:14" x14ac:dyDescent="0.3">
      <c r="A2048" s="1">
        <v>53</v>
      </c>
      <c r="C2048" s="393">
        <v>42569</v>
      </c>
      <c r="E2048" s="1">
        <v>17.399999999999999</v>
      </c>
      <c r="M2048" s="365">
        <v>9</v>
      </c>
      <c r="N2048" s="398">
        <v>0.99000177306391512</v>
      </c>
    </row>
    <row r="2049" spans="1:14" x14ac:dyDescent="0.3">
      <c r="A2049" s="1">
        <v>56</v>
      </c>
      <c r="C2049" s="393">
        <v>42569</v>
      </c>
      <c r="E2049" s="1">
        <v>16.899999999999999</v>
      </c>
      <c r="M2049" s="365">
        <v>9.5666666666666682</v>
      </c>
      <c r="N2049" s="398">
        <v>0.98842851485902428</v>
      </c>
    </row>
    <row r="2050" spans="1:14" x14ac:dyDescent="0.3">
      <c r="A2050" s="1">
        <v>56</v>
      </c>
      <c r="C2050" s="393">
        <v>42569</v>
      </c>
      <c r="E2050" s="1">
        <v>16.399999999999999</v>
      </c>
      <c r="M2050" s="365">
        <v>6.8999999999999995</v>
      </c>
      <c r="N2050" s="398">
        <v>0.93194756419156344</v>
      </c>
    </row>
    <row r="2051" spans="1:14" x14ac:dyDescent="0.3">
      <c r="A2051" s="1">
        <v>62</v>
      </c>
      <c r="C2051" s="393">
        <v>42569</v>
      </c>
      <c r="E2051" s="1">
        <v>15.8</v>
      </c>
      <c r="M2051" s="365">
        <v>5.6000000000000005</v>
      </c>
      <c r="N2051" s="398">
        <v>0.92917444635760826</v>
      </c>
    </row>
    <row r="2052" spans="1:14" x14ac:dyDescent="0.3">
      <c r="A2052" s="1">
        <v>65</v>
      </c>
      <c r="C2052" s="393">
        <v>42569</v>
      </c>
      <c r="E2052" s="1">
        <v>17.7</v>
      </c>
      <c r="M2052" s="365">
        <v>7.0333333333333341</v>
      </c>
      <c r="N2052" s="398">
        <v>0.9572483239448889</v>
      </c>
    </row>
    <row r="2053" spans="1:14" x14ac:dyDescent="0.3">
      <c r="A2053" s="1">
        <v>68</v>
      </c>
      <c r="C2053" s="393">
        <v>42569</v>
      </c>
      <c r="E2053" s="1">
        <v>17.399999999999999</v>
      </c>
      <c r="M2053" s="365">
        <v>9.0666666666666664</v>
      </c>
      <c r="N2053" s="398">
        <v>0.98551978074264179</v>
      </c>
    </row>
    <row r="2054" spans="1:14" x14ac:dyDescent="0.3">
      <c r="A2054" s="1">
        <v>71</v>
      </c>
      <c r="C2054" s="393">
        <v>42569</v>
      </c>
      <c r="E2054" s="1">
        <v>16.899999999999999</v>
      </c>
      <c r="M2054" s="365">
        <v>7.3999999999999995</v>
      </c>
      <c r="N2054" s="398">
        <v>0.94487492919414195</v>
      </c>
    </row>
    <row r="2055" spans="1:14" x14ac:dyDescent="0.3">
      <c r="A2055" s="1">
        <v>74</v>
      </c>
      <c r="C2055" s="393">
        <v>42569</v>
      </c>
      <c r="E2055" s="1">
        <v>16.399999999999999</v>
      </c>
      <c r="M2055" s="365">
        <v>7.4666666666666659</v>
      </c>
      <c r="N2055" s="398">
        <v>0.96310769178170641</v>
      </c>
    </row>
    <row r="2056" spans="1:14" x14ac:dyDescent="0.3">
      <c r="A2056" s="1">
        <v>77</v>
      </c>
      <c r="C2056" s="393">
        <v>42569</v>
      </c>
      <c r="E2056" s="1">
        <v>15.8</v>
      </c>
      <c r="M2056" s="365">
        <v>10.233333333333333</v>
      </c>
      <c r="N2056" s="398">
        <v>0.99307865500273751</v>
      </c>
    </row>
    <row r="2057" spans="1:14" x14ac:dyDescent="0.3">
      <c r="A2057" s="1">
        <v>80</v>
      </c>
      <c r="C2057" s="393">
        <v>42569</v>
      </c>
      <c r="E2057" s="1">
        <v>17.7</v>
      </c>
      <c r="M2057" s="365">
        <v>8.0333333333333332</v>
      </c>
      <c r="N2057" s="398">
        <v>0.97434548417601652</v>
      </c>
    </row>
    <row r="2058" spans="1:14" x14ac:dyDescent="0.3">
      <c r="A2058" s="1">
        <v>38</v>
      </c>
      <c r="C2058" s="393">
        <v>42573</v>
      </c>
      <c r="E2058" s="1">
        <v>17.399999999999999</v>
      </c>
      <c r="M2058" s="365">
        <v>8.0333333333333332</v>
      </c>
      <c r="N2058" s="398">
        <v>0.98609872578333813</v>
      </c>
    </row>
    <row r="2059" spans="1:14" x14ac:dyDescent="0.3">
      <c r="A2059" s="1">
        <v>41</v>
      </c>
      <c r="C2059" s="393">
        <v>42573</v>
      </c>
      <c r="E2059" s="1">
        <v>18.600000000000001</v>
      </c>
      <c r="M2059" s="365">
        <v>7.2333333333333343</v>
      </c>
      <c r="N2059" s="398">
        <v>0.97706887425147304</v>
      </c>
    </row>
    <row r="2060" spans="1:14" x14ac:dyDescent="0.3">
      <c r="A2060" s="1">
        <v>44</v>
      </c>
      <c r="C2060" s="393">
        <v>42573</v>
      </c>
      <c r="E2060" s="1">
        <v>18.8</v>
      </c>
      <c r="M2060" s="365">
        <v>5.2</v>
      </c>
      <c r="N2060" s="398">
        <v>0.94107613156315872</v>
      </c>
    </row>
    <row r="2061" spans="1:14" x14ac:dyDescent="0.3">
      <c r="A2061" s="1">
        <v>47</v>
      </c>
      <c r="C2061" s="393">
        <v>42573</v>
      </c>
      <c r="E2061" s="1">
        <v>16.8</v>
      </c>
      <c r="M2061" s="365">
        <v>8.3666666666666671</v>
      </c>
      <c r="N2061" s="398">
        <v>0.98491414209808459</v>
      </c>
    </row>
    <row r="2062" spans="1:14" x14ac:dyDescent="0.3">
      <c r="A2062" s="1">
        <v>50</v>
      </c>
      <c r="C2062" s="393">
        <v>42573</v>
      </c>
      <c r="E2062" s="1">
        <v>19.5</v>
      </c>
      <c r="M2062" s="365">
        <v>5.8666666666666671</v>
      </c>
      <c r="N2062" s="398">
        <v>0.9585780032418002</v>
      </c>
    </row>
    <row r="2063" spans="1:14" x14ac:dyDescent="0.3">
      <c r="A2063" s="1">
        <v>53</v>
      </c>
      <c r="C2063" s="393">
        <v>42573</v>
      </c>
      <c r="E2063" s="1">
        <v>17.399999999999999</v>
      </c>
      <c r="M2063" s="365">
        <v>8.0333333333333332</v>
      </c>
      <c r="N2063" s="398">
        <v>0.98569839381109869</v>
      </c>
    </row>
    <row r="2064" spans="1:14" x14ac:dyDescent="0.3">
      <c r="A2064" s="1">
        <v>56</v>
      </c>
      <c r="C2064" s="393">
        <v>42573</v>
      </c>
      <c r="E2064" s="1">
        <v>18.600000000000001</v>
      </c>
      <c r="M2064" s="365">
        <v>6.6333333333333329</v>
      </c>
      <c r="N2064" s="398">
        <v>0.9581826942426902</v>
      </c>
    </row>
    <row r="2065" spans="1:14" x14ac:dyDescent="0.3">
      <c r="A2065" s="1">
        <v>56</v>
      </c>
      <c r="C2065" s="393">
        <v>42573</v>
      </c>
      <c r="E2065" s="1">
        <v>18.8</v>
      </c>
      <c r="M2065" s="365">
        <v>6.1333333333333329</v>
      </c>
      <c r="N2065" s="398">
        <v>0.96149160190409377</v>
      </c>
    </row>
    <row r="2066" spans="1:14" x14ac:dyDescent="0.3">
      <c r="A2066" s="1">
        <v>62</v>
      </c>
      <c r="C2066" s="393">
        <v>42573</v>
      </c>
      <c r="E2066" s="1">
        <v>16.8</v>
      </c>
      <c r="M2066" s="365">
        <v>5.9666666666666659</v>
      </c>
      <c r="N2066" s="398">
        <v>0.95668891901917552</v>
      </c>
    </row>
    <row r="2067" spans="1:14" x14ac:dyDescent="0.3">
      <c r="A2067" s="1">
        <v>65</v>
      </c>
      <c r="C2067" s="393">
        <v>42573</v>
      </c>
      <c r="E2067" s="1">
        <v>19.5</v>
      </c>
      <c r="M2067" s="365">
        <v>5.3</v>
      </c>
      <c r="N2067" s="398">
        <v>0.93221748166019935</v>
      </c>
    </row>
    <row r="2068" spans="1:14" x14ac:dyDescent="0.3">
      <c r="A2068" s="1">
        <v>68</v>
      </c>
      <c r="C2068" s="393">
        <v>42573</v>
      </c>
      <c r="E2068" s="1">
        <v>17.399999999999999</v>
      </c>
      <c r="M2068" s="365">
        <v>8.7333333333333325</v>
      </c>
      <c r="N2068" s="398">
        <v>0.98992793664648315</v>
      </c>
    </row>
    <row r="2069" spans="1:14" x14ac:dyDescent="0.3">
      <c r="A2069" s="1">
        <v>71</v>
      </c>
      <c r="C2069" s="393">
        <v>42573</v>
      </c>
      <c r="E2069" s="1">
        <v>18.600000000000001</v>
      </c>
      <c r="M2069" s="365">
        <v>8.6333333333333346</v>
      </c>
      <c r="N2069" s="398">
        <v>0.98087699587278054</v>
      </c>
    </row>
    <row r="2070" spans="1:14" x14ac:dyDescent="0.3">
      <c r="A2070" s="1">
        <v>74</v>
      </c>
      <c r="C2070" s="393">
        <v>42573</v>
      </c>
      <c r="E2070" s="1">
        <v>18.8</v>
      </c>
      <c r="M2070" s="365">
        <v>7.5666666666666664</v>
      </c>
      <c r="N2070" s="398">
        <v>0.97816826266400614</v>
      </c>
    </row>
    <row r="2071" spans="1:14" x14ac:dyDescent="0.3">
      <c r="A2071" s="1">
        <v>77</v>
      </c>
      <c r="C2071" s="393">
        <v>42573</v>
      </c>
      <c r="E2071" s="1">
        <v>16.8</v>
      </c>
      <c r="M2071" s="365">
        <v>8.0333333333333332</v>
      </c>
      <c r="N2071" s="398">
        <v>0.98581242211368891</v>
      </c>
    </row>
    <row r="2072" spans="1:14" x14ac:dyDescent="0.3">
      <c r="A2072" s="1">
        <v>80</v>
      </c>
      <c r="C2072" s="393">
        <v>42573</v>
      </c>
      <c r="E2072" s="1">
        <v>19.5</v>
      </c>
      <c r="M2072" s="365">
        <v>7.4666666666666677</v>
      </c>
      <c r="N2072" s="398">
        <v>0.98036206035248463</v>
      </c>
    </row>
    <row r="2073" spans="1:14" x14ac:dyDescent="0.3">
      <c r="A2073" s="1">
        <v>38</v>
      </c>
      <c r="C2073" s="393">
        <v>42576</v>
      </c>
      <c r="E2073" s="1">
        <v>17.399999999999999</v>
      </c>
      <c r="M2073" s="365">
        <v>6.5999999999999988</v>
      </c>
      <c r="N2073" s="398">
        <v>0.95858040171183889</v>
      </c>
    </row>
    <row r="2074" spans="1:14" x14ac:dyDescent="0.3">
      <c r="A2074" s="1">
        <v>41</v>
      </c>
      <c r="C2074" s="393">
        <v>42576</v>
      </c>
      <c r="E2074" s="1">
        <v>19</v>
      </c>
      <c r="M2074" s="365">
        <v>8.5333333333333332</v>
      </c>
      <c r="N2074" s="398">
        <v>0.98607236375807206</v>
      </c>
    </row>
    <row r="2075" spans="1:14" x14ac:dyDescent="0.3">
      <c r="A2075" s="1">
        <v>44</v>
      </c>
      <c r="C2075" s="393">
        <v>42576</v>
      </c>
      <c r="E2075" s="1">
        <v>18.8</v>
      </c>
      <c r="M2075" s="365">
        <v>6.6333333333333329</v>
      </c>
      <c r="N2075" s="398">
        <v>0.95630846368279776</v>
      </c>
    </row>
    <row r="2076" spans="1:14" x14ac:dyDescent="0.3">
      <c r="A2076" s="1">
        <v>47</v>
      </c>
      <c r="C2076" s="393">
        <v>42576</v>
      </c>
      <c r="E2076" s="1">
        <v>18.100000000000001</v>
      </c>
      <c r="M2076" s="365">
        <v>5.0666666666666673</v>
      </c>
      <c r="N2076" s="398">
        <v>0.93184090364803485</v>
      </c>
    </row>
    <row r="2077" spans="1:14" x14ac:dyDescent="0.3">
      <c r="A2077" s="1">
        <v>50</v>
      </c>
      <c r="C2077" s="393">
        <v>42576</v>
      </c>
      <c r="E2077" s="1">
        <v>21.1</v>
      </c>
      <c r="M2077" s="365">
        <v>5.2333333333333334</v>
      </c>
      <c r="N2077" s="398">
        <v>0.9393882077522</v>
      </c>
    </row>
    <row r="2078" spans="1:14" x14ac:dyDescent="0.3">
      <c r="A2078" s="1">
        <v>53</v>
      </c>
      <c r="C2078" s="393">
        <v>42576</v>
      </c>
      <c r="E2078" s="1">
        <v>17.399999999999999</v>
      </c>
      <c r="M2078" s="365">
        <v>6.2333333333333343</v>
      </c>
      <c r="N2078" s="398">
        <v>0.95631681797383683</v>
      </c>
    </row>
    <row r="2079" spans="1:14" x14ac:dyDescent="0.3">
      <c r="A2079" s="1">
        <v>56</v>
      </c>
      <c r="C2079" s="393">
        <v>42576</v>
      </c>
      <c r="E2079" s="1">
        <v>19</v>
      </c>
      <c r="M2079" s="365">
        <v>7.9333333333333336</v>
      </c>
      <c r="N2079" s="398">
        <v>0.97908947223676124</v>
      </c>
    </row>
    <row r="2080" spans="1:14" x14ac:dyDescent="0.3">
      <c r="A2080" s="1">
        <v>56</v>
      </c>
      <c r="C2080" s="393">
        <v>42576</v>
      </c>
      <c r="E2080" s="1">
        <v>18.8</v>
      </c>
      <c r="M2080" s="365">
        <v>5.2666666666666666</v>
      </c>
      <c r="N2080" s="398">
        <v>0.9384563048499367</v>
      </c>
    </row>
    <row r="2081" spans="1:14" x14ac:dyDescent="0.3">
      <c r="A2081" s="1">
        <v>62</v>
      </c>
      <c r="C2081" s="393">
        <v>42576</v>
      </c>
      <c r="E2081" s="1">
        <v>18.100000000000001</v>
      </c>
      <c r="M2081" s="365">
        <v>6.2333333333333334</v>
      </c>
      <c r="N2081" s="398">
        <v>0.9559950230962958</v>
      </c>
    </row>
    <row r="2082" spans="1:14" x14ac:dyDescent="0.3">
      <c r="A2082" s="1">
        <v>65</v>
      </c>
      <c r="C2082" s="393">
        <v>42576</v>
      </c>
      <c r="E2082" s="1">
        <v>21.1</v>
      </c>
      <c r="M2082" s="365">
        <v>7.3999999999999995</v>
      </c>
      <c r="N2082" s="398">
        <v>0.97095925815144213</v>
      </c>
    </row>
    <row r="2083" spans="1:14" x14ac:dyDescent="0.3">
      <c r="A2083" s="1">
        <v>68</v>
      </c>
      <c r="C2083" s="393">
        <v>42576</v>
      </c>
      <c r="E2083" s="1">
        <v>17.399999999999999</v>
      </c>
      <c r="M2083" s="365">
        <v>6.4666666666666659</v>
      </c>
      <c r="N2083" s="398">
        <v>0.96729358994778203</v>
      </c>
    </row>
    <row r="2084" spans="1:14" x14ac:dyDescent="0.3">
      <c r="A2084" s="1">
        <v>71</v>
      </c>
      <c r="C2084" s="393">
        <v>42576</v>
      </c>
      <c r="E2084" s="1">
        <v>19</v>
      </c>
      <c r="M2084" s="365">
        <v>7.1666666666666652</v>
      </c>
      <c r="N2084" s="398">
        <v>0.95756265413176755</v>
      </c>
    </row>
    <row r="2085" spans="1:14" x14ac:dyDescent="0.3">
      <c r="A2085" s="1">
        <v>74</v>
      </c>
      <c r="C2085" s="393">
        <v>42576</v>
      </c>
      <c r="E2085" s="1">
        <v>18.8</v>
      </c>
      <c r="M2085" s="365">
        <v>8.7333333333333325</v>
      </c>
      <c r="N2085" s="398">
        <v>0.98985807428077976</v>
      </c>
    </row>
    <row r="2086" spans="1:14" x14ac:dyDescent="0.3">
      <c r="A2086" s="1">
        <v>77</v>
      </c>
      <c r="C2086" s="393">
        <v>42576</v>
      </c>
      <c r="E2086" s="1">
        <v>18.100000000000001</v>
      </c>
      <c r="M2086" s="365">
        <v>8.2000000000000011</v>
      </c>
      <c r="N2086" s="398">
        <v>0.98511967088502372</v>
      </c>
    </row>
    <row r="2087" spans="1:14" x14ac:dyDescent="0.3">
      <c r="A2087" s="1">
        <v>80</v>
      </c>
      <c r="C2087" s="393">
        <v>42576</v>
      </c>
      <c r="E2087" s="1">
        <v>21.1</v>
      </c>
      <c r="M2087" s="365">
        <v>6.2333333333333343</v>
      </c>
      <c r="N2087" s="398">
        <v>0.84602508967358714</v>
      </c>
    </row>
    <row r="2088" spans="1:14" x14ac:dyDescent="0.3">
      <c r="A2088" s="1">
        <v>38</v>
      </c>
      <c r="C2088" s="393">
        <v>42580</v>
      </c>
      <c r="M2088" s="365">
        <v>7.1333333333333329</v>
      </c>
      <c r="N2088" s="398">
        <v>0.96255388725894298</v>
      </c>
    </row>
    <row r="2089" spans="1:14" x14ac:dyDescent="0.3">
      <c r="A2089" s="1">
        <v>41</v>
      </c>
      <c r="C2089" s="393">
        <v>42580</v>
      </c>
      <c r="M2089" s="365">
        <v>5.2666666666666666</v>
      </c>
      <c r="N2089" s="398">
        <v>0.93463796269543098</v>
      </c>
    </row>
    <row r="2090" spans="1:14" x14ac:dyDescent="0.3">
      <c r="A2090" s="1">
        <v>44</v>
      </c>
      <c r="C2090" s="393">
        <v>42580</v>
      </c>
      <c r="M2090" s="365">
        <v>4.5333333333333332</v>
      </c>
      <c r="N2090" s="398">
        <v>0.90062849338383988</v>
      </c>
    </row>
    <row r="2091" spans="1:14" x14ac:dyDescent="0.3">
      <c r="A2091" s="1">
        <v>47</v>
      </c>
      <c r="C2091" s="393">
        <v>42580</v>
      </c>
      <c r="M2091" s="365">
        <v>5.7333333333333343</v>
      </c>
      <c r="N2091" s="398">
        <v>0.94355338979970327</v>
      </c>
    </row>
    <row r="2092" spans="1:14" x14ac:dyDescent="0.3">
      <c r="A2092" s="1">
        <v>50</v>
      </c>
      <c r="C2092" s="393">
        <v>42580</v>
      </c>
      <c r="M2092" s="365">
        <v>6.8</v>
      </c>
      <c r="N2092" s="398">
        <v>0.95759343858099688</v>
      </c>
    </row>
    <row r="2093" spans="1:14" x14ac:dyDescent="0.3">
      <c r="A2093" s="1">
        <v>53</v>
      </c>
      <c r="C2093" s="393">
        <v>42580</v>
      </c>
      <c r="M2093" s="365">
        <v>6.7</v>
      </c>
      <c r="N2093" s="398">
        <v>0.96878710364611653</v>
      </c>
    </row>
    <row r="2094" spans="1:14" x14ac:dyDescent="0.3">
      <c r="A2094" s="1">
        <v>56</v>
      </c>
      <c r="C2094" s="393">
        <v>42580</v>
      </c>
      <c r="M2094" s="365">
        <v>8.1666666666666661</v>
      </c>
      <c r="N2094" s="398">
        <v>0.98382694023482342</v>
      </c>
    </row>
    <row r="2095" spans="1:14" x14ac:dyDescent="0.3">
      <c r="A2095" s="1">
        <v>56</v>
      </c>
      <c r="C2095" s="393">
        <v>42580</v>
      </c>
      <c r="M2095" s="365">
        <v>6.4333333333333336</v>
      </c>
      <c r="N2095" s="398">
        <v>0.96290077981736066</v>
      </c>
    </row>
    <row r="2096" spans="1:14" x14ac:dyDescent="0.3">
      <c r="A2096" s="1">
        <v>62</v>
      </c>
      <c r="C2096" s="393">
        <v>42580</v>
      </c>
      <c r="M2096" s="365">
        <v>5.5666666666666664</v>
      </c>
      <c r="N2096" s="398">
        <v>0.94203745103258429</v>
      </c>
    </row>
    <row r="2097" spans="1:14" x14ac:dyDescent="0.3">
      <c r="A2097" s="1">
        <v>65</v>
      </c>
      <c r="C2097" s="393">
        <v>42580</v>
      </c>
      <c r="M2097" s="365">
        <v>5.3666666666666671</v>
      </c>
      <c r="N2097" s="398">
        <v>0.93923101270759701</v>
      </c>
    </row>
    <row r="2098" spans="1:14" x14ac:dyDescent="0.3">
      <c r="A2098" s="1">
        <v>68</v>
      </c>
      <c r="C2098" s="393">
        <v>42580</v>
      </c>
      <c r="M2098" s="365">
        <v>7.3000000000000007</v>
      </c>
      <c r="N2098" s="398">
        <v>0.97652295265975619</v>
      </c>
    </row>
    <row r="2099" spans="1:14" x14ac:dyDescent="0.3">
      <c r="A2099" s="1">
        <v>71</v>
      </c>
      <c r="C2099" s="393">
        <v>42580</v>
      </c>
      <c r="M2099" s="365">
        <v>8.0333333333333332</v>
      </c>
      <c r="N2099" s="398">
        <v>0.97584696408049698</v>
      </c>
    </row>
    <row r="2100" spans="1:14" x14ac:dyDescent="0.3">
      <c r="A2100" s="1">
        <v>74</v>
      </c>
      <c r="C2100" s="393">
        <v>42580</v>
      </c>
      <c r="M2100" s="365">
        <v>5</v>
      </c>
      <c r="N2100" s="398">
        <v>0.90577286254144418</v>
      </c>
    </row>
    <row r="2101" spans="1:14" x14ac:dyDescent="0.3">
      <c r="A2101" s="1">
        <v>77</v>
      </c>
      <c r="C2101" s="393">
        <v>42580</v>
      </c>
      <c r="M2101" s="365">
        <v>6.666666666666667</v>
      </c>
      <c r="N2101" s="398">
        <v>0.96338195531535076</v>
      </c>
    </row>
    <row r="2102" spans="1:14" x14ac:dyDescent="0.3">
      <c r="A2102" s="1">
        <v>80</v>
      </c>
      <c r="C2102" s="393">
        <v>42580</v>
      </c>
      <c r="M2102" s="365">
        <v>7.3666666666666663</v>
      </c>
      <c r="N2102" s="398">
        <v>0.97741682314922695</v>
      </c>
    </row>
    <row r="2103" spans="1:14" x14ac:dyDescent="0.3">
      <c r="A2103" s="1">
        <v>38</v>
      </c>
      <c r="C2103" s="393">
        <v>42583</v>
      </c>
      <c r="M2103" s="365">
        <v>8.1666666666666661</v>
      </c>
      <c r="N2103" s="398">
        <v>0.98295876471725441</v>
      </c>
    </row>
    <row r="2104" spans="1:14" x14ac:dyDescent="0.3">
      <c r="A2104" s="1">
        <v>41</v>
      </c>
      <c r="C2104" s="393">
        <v>42583</v>
      </c>
      <c r="M2104" s="365">
        <v>5.5333333333333341</v>
      </c>
      <c r="N2104" s="398">
        <v>0.94654322644950906</v>
      </c>
    </row>
    <row r="2105" spans="1:14" x14ac:dyDescent="0.3">
      <c r="A2105" s="1">
        <v>44</v>
      </c>
      <c r="C2105" s="393">
        <v>42583</v>
      </c>
      <c r="M2105" s="365">
        <v>5.4666666666666659</v>
      </c>
      <c r="N2105" s="398">
        <v>0.9346736531605141</v>
      </c>
    </row>
    <row r="2106" spans="1:14" x14ac:dyDescent="0.3">
      <c r="A2106" s="1">
        <v>47</v>
      </c>
      <c r="C2106" s="393">
        <v>42583</v>
      </c>
      <c r="M2106" s="365">
        <v>6.4333333333333336</v>
      </c>
      <c r="N2106" s="398">
        <v>0.96071010711740046</v>
      </c>
    </row>
    <row r="2107" spans="1:14" x14ac:dyDescent="0.3">
      <c r="A2107" s="1">
        <v>50</v>
      </c>
      <c r="C2107" s="393">
        <v>42583</v>
      </c>
      <c r="M2107" s="365">
        <v>5.166666666666667</v>
      </c>
      <c r="N2107" s="398">
        <v>0.93506826424690548</v>
      </c>
    </row>
    <row r="2108" spans="1:14" x14ac:dyDescent="0.3">
      <c r="A2108" s="1">
        <v>53</v>
      </c>
      <c r="C2108" s="393">
        <v>42583</v>
      </c>
      <c r="M2108" s="365">
        <v>6.7666666666666666</v>
      </c>
      <c r="N2108" s="398">
        <v>0.95885549862066799</v>
      </c>
    </row>
    <row r="2109" spans="1:14" x14ac:dyDescent="0.3">
      <c r="A2109" s="1">
        <v>56</v>
      </c>
      <c r="C2109" s="393">
        <v>42583</v>
      </c>
      <c r="M2109" s="365">
        <v>6.4333333333333336</v>
      </c>
      <c r="N2109" s="398">
        <v>0.9556998711403667</v>
      </c>
    </row>
    <row r="2110" spans="1:14" x14ac:dyDescent="0.3">
      <c r="A2110" s="1">
        <v>56</v>
      </c>
      <c r="C2110" s="393">
        <v>42583</v>
      </c>
      <c r="M2110" s="365">
        <v>6.4333333333333336</v>
      </c>
      <c r="N2110" s="398">
        <v>0.96094818521305314</v>
      </c>
    </row>
    <row r="2111" spans="1:14" x14ac:dyDescent="0.3">
      <c r="A2111" s="1">
        <v>62</v>
      </c>
      <c r="C2111" s="393">
        <v>42583</v>
      </c>
      <c r="M2111" s="365">
        <v>6.0666666666666664</v>
      </c>
      <c r="N2111" s="398">
        <v>0.94238344537980623</v>
      </c>
    </row>
    <row r="2112" spans="1:14" x14ac:dyDescent="0.3">
      <c r="A2112" s="1">
        <v>65</v>
      </c>
      <c r="C2112" s="393">
        <v>42583</v>
      </c>
      <c r="M2112" s="365">
        <v>4.833333333333333</v>
      </c>
      <c r="N2112" s="398">
        <v>0.91607811066050715</v>
      </c>
    </row>
    <row r="2113" spans="1:14" x14ac:dyDescent="0.3">
      <c r="A2113" s="1">
        <v>68</v>
      </c>
      <c r="C2113" s="393">
        <v>42583</v>
      </c>
      <c r="M2113" s="365">
        <v>7.7666666666666657</v>
      </c>
      <c r="N2113" s="398">
        <v>0.96199747710648176</v>
      </c>
    </row>
    <row r="2114" spans="1:14" x14ac:dyDescent="0.3">
      <c r="A2114" s="1">
        <v>71</v>
      </c>
      <c r="C2114" s="393">
        <v>42583</v>
      </c>
      <c r="M2114" s="365">
        <v>8.1</v>
      </c>
      <c r="N2114" s="398">
        <v>0.97754408303732043</v>
      </c>
    </row>
    <row r="2115" spans="1:14" x14ac:dyDescent="0.3">
      <c r="A2115" s="1">
        <v>74</v>
      </c>
      <c r="C2115" s="393">
        <v>42583</v>
      </c>
      <c r="M2115" s="365">
        <v>7.0333333333333341</v>
      </c>
      <c r="N2115" s="398">
        <v>0.96861126341688852</v>
      </c>
    </row>
    <row r="2116" spans="1:14" x14ac:dyDescent="0.3">
      <c r="A2116" s="1">
        <v>77</v>
      </c>
      <c r="C2116" s="393">
        <v>42583</v>
      </c>
      <c r="M2116" s="365">
        <v>8.5333333333333332</v>
      </c>
      <c r="N2116" s="398">
        <v>0.98856182269601833</v>
      </c>
    </row>
    <row r="2117" spans="1:14" x14ac:dyDescent="0.3">
      <c r="A2117" s="1">
        <v>80</v>
      </c>
      <c r="C2117" s="393">
        <v>42583</v>
      </c>
      <c r="M2117" s="365">
        <v>5.9333333333333336</v>
      </c>
      <c r="N2117" s="398">
        <v>0.95148104659282096</v>
      </c>
    </row>
    <row r="2118" spans="1:14" x14ac:dyDescent="0.3">
      <c r="A2118" s="1">
        <v>38</v>
      </c>
      <c r="C2118" s="393">
        <v>42585</v>
      </c>
      <c r="M2118" s="365">
        <v>6.3666666666666671</v>
      </c>
      <c r="N2118" s="398">
        <v>0.96148560062053912</v>
      </c>
    </row>
    <row r="2119" spans="1:14" x14ac:dyDescent="0.3">
      <c r="A2119" s="1">
        <v>41</v>
      </c>
      <c r="C2119" s="393">
        <v>42585</v>
      </c>
      <c r="M2119" s="365">
        <v>8.7666666666666675</v>
      </c>
      <c r="N2119" s="398">
        <v>0.98953750503444626</v>
      </c>
    </row>
    <row r="2120" spans="1:14" x14ac:dyDescent="0.3">
      <c r="A2120" s="1">
        <v>44</v>
      </c>
      <c r="C2120" s="393">
        <v>42585</v>
      </c>
      <c r="M2120" s="365">
        <v>6.4333333333333336</v>
      </c>
      <c r="N2120" s="398">
        <v>0.95657427467407274</v>
      </c>
    </row>
    <row r="2121" spans="1:14" x14ac:dyDescent="0.3">
      <c r="A2121" s="1">
        <v>47</v>
      </c>
      <c r="C2121" s="393">
        <v>42585</v>
      </c>
      <c r="M2121" s="365">
        <v>8.1666666666666661</v>
      </c>
      <c r="N2121" s="398">
        <v>0.98581265644804039</v>
      </c>
    </row>
    <row r="2122" spans="1:14" x14ac:dyDescent="0.3">
      <c r="A2122" s="1">
        <v>50</v>
      </c>
      <c r="C2122" s="393">
        <v>42585</v>
      </c>
      <c r="M2122" s="365">
        <v>7.7666666666666666</v>
      </c>
      <c r="N2122" s="398">
        <v>0.97824158341745171</v>
      </c>
    </row>
    <row r="2123" spans="1:14" x14ac:dyDescent="0.3">
      <c r="A2123" s="1">
        <v>53</v>
      </c>
      <c r="C2123" s="393">
        <v>42585</v>
      </c>
      <c r="M2123" s="365">
        <v>8.6666666666666661</v>
      </c>
      <c r="N2123" s="398">
        <v>0.98879235201720428</v>
      </c>
    </row>
    <row r="2124" spans="1:14" x14ac:dyDescent="0.3">
      <c r="A2124" s="1">
        <v>56</v>
      </c>
      <c r="C2124" s="393">
        <v>42585</v>
      </c>
      <c r="M2124" s="365">
        <v>8.0333333333333332</v>
      </c>
      <c r="N2124" s="398">
        <v>0.98080240286402864</v>
      </c>
    </row>
    <row r="2125" spans="1:14" x14ac:dyDescent="0.3">
      <c r="A2125" s="1">
        <v>56</v>
      </c>
      <c r="C2125" s="393">
        <v>42585</v>
      </c>
      <c r="M2125" s="365">
        <v>4.8666666666666663</v>
      </c>
      <c r="N2125" s="398">
        <v>0.91762469332530372</v>
      </c>
    </row>
    <row r="2126" spans="1:14" x14ac:dyDescent="0.3">
      <c r="A2126" s="1">
        <v>62</v>
      </c>
      <c r="C2126" s="393">
        <v>42585</v>
      </c>
      <c r="M2126" s="365">
        <v>5.3666666666666671</v>
      </c>
      <c r="N2126" s="398">
        <v>0.92533439168330656</v>
      </c>
    </row>
    <row r="2127" spans="1:14" x14ac:dyDescent="0.3">
      <c r="A2127" s="1">
        <v>65</v>
      </c>
      <c r="C2127" s="393">
        <v>42585</v>
      </c>
      <c r="M2127" s="365">
        <v>6.166666666666667</v>
      </c>
      <c r="N2127" s="398">
        <v>0.93772098763631229</v>
      </c>
    </row>
    <row r="2128" spans="1:14" x14ac:dyDescent="0.3">
      <c r="A2128" s="1">
        <v>68</v>
      </c>
      <c r="C2128" s="393">
        <v>42585</v>
      </c>
      <c r="M2128" s="365">
        <v>6.4333333333333336</v>
      </c>
      <c r="N2128" s="398">
        <v>0.95960127876872525</v>
      </c>
    </row>
    <row r="2129" spans="1:14" x14ac:dyDescent="0.3">
      <c r="A2129" s="1">
        <v>71</v>
      </c>
      <c r="C2129" s="393">
        <v>42585</v>
      </c>
      <c r="M2129" s="365">
        <v>8.0333333333333332</v>
      </c>
      <c r="N2129" s="398">
        <v>0.95130895848413122</v>
      </c>
    </row>
    <row r="2130" spans="1:14" x14ac:dyDescent="0.3">
      <c r="A2130" s="1">
        <v>74</v>
      </c>
      <c r="C2130" s="393">
        <v>42585</v>
      </c>
      <c r="M2130" s="365">
        <v>6.8666666666666663</v>
      </c>
      <c r="N2130" s="398">
        <v>0.95981538403467337</v>
      </c>
    </row>
    <row r="2131" spans="1:14" x14ac:dyDescent="0.3">
      <c r="A2131" s="1">
        <v>77</v>
      </c>
      <c r="C2131" s="393">
        <v>42585</v>
      </c>
      <c r="M2131" s="365">
        <v>6.8999999999999995</v>
      </c>
      <c r="N2131" s="398">
        <v>0.96885664579741704</v>
      </c>
    </row>
    <row r="2132" spans="1:14" x14ac:dyDescent="0.3">
      <c r="A2132" s="1">
        <v>80</v>
      </c>
      <c r="C2132" s="393">
        <v>42585</v>
      </c>
      <c r="M2132" s="365">
        <v>5.9333333333333336</v>
      </c>
      <c r="N2132" s="398">
        <v>0.9500802525296842</v>
      </c>
    </row>
    <row r="2133" spans="1:14" x14ac:dyDescent="0.3">
      <c r="A2133" s="1">
        <v>38</v>
      </c>
      <c r="C2133" s="393">
        <v>42587</v>
      </c>
      <c r="M2133" s="365">
        <v>4.9666666666666659</v>
      </c>
      <c r="N2133" s="398">
        <v>0.95375338115150721</v>
      </c>
    </row>
    <row r="2134" spans="1:14" x14ac:dyDescent="0.3">
      <c r="A2134" s="1">
        <v>41</v>
      </c>
      <c r="C2134" s="393">
        <v>42587</v>
      </c>
      <c r="M2134" s="365">
        <v>5.666666666666667</v>
      </c>
      <c r="N2134" s="398">
        <v>0.96813008862958361</v>
      </c>
    </row>
    <row r="2135" spans="1:14" x14ac:dyDescent="0.3">
      <c r="A2135" s="1">
        <v>44</v>
      </c>
      <c r="C2135" s="393">
        <v>42587</v>
      </c>
      <c r="M2135" s="365">
        <v>4.9333333333333336</v>
      </c>
      <c r="N2135" s="398">
        <v>0.95461607081550481</v>
      </c>
    </row>
    <row r="2136" spans="1:14" x14ac:dyDescent="0.3">
      <c r="A2136" s="1">
        <v>47</v>
      </c>
      <c r="C2136" s="393">
        <v>42587</v>
      </c>
      <c r="M2136" s="365">
        <v>5.3000000000000007</v>
      </c>
      <c r="N2136" s="398">
        <v>0.96224905069323752</v>
      </c>
    </row>
    <row r="2137" spans="1:14" x14ac:dyDescent="0.3">
      <c r="A2137" s="1">
        <v>50</v>
      </c>
      <c r="C2137" s="393">
        <v>42587</v>
      </c>
      <c r="M2137" s="365">
        <v>6.2</v>
      </c>
      <c r="N2137" s="398">
        <v>0.97571109921557275</v>
      </c>
    </row>
    <row r="2138" spans="1:14" x14ac:dyDescent="0.3">
      <c r="A2138" s="1">
        <v>53</v>
      </c>
      <c r="C2138" s="393">
        <v>42587</v>
      </c>
      <c r="M2138" s="365">
        <v>6.333333333333333</v>
      </c>
      <c r="N2138" s="398">
        <v>0.97737735488357436</v>
      </c>
    </row>
    <row r="2139" spans="1:14" x14ac:dyDescent="0.3">
      <c r="A2139" s="1">
        <v>56</v>
      </c>
      <c r="C2139" s="393">
        <v>42587</v>
      </c>
      <c r="M2139" s="365">
        <v>6.5</v>
      </c>
      <c r="N2139" s="398">
        <v>0.97908084064272349</v>
      </c>
    </row>
    <row r="2140" spans="1:14" x14ac:dyDescent="0.3">
      <c r="A2140" s="1">
        <v>56</v>
      </c>
      <c r="C2140" s="393">
        <v>42587</v>
      </c>
      <c r="M2140" s="365">
        <v>5.3666666666666671</v>
      </c>
      <c r="N2140" s="398">
        <v>0.9636381063411007</v>
      </c>
    </row>
    <row r="2141" spans="1:14" x14ac:dyDescent="0.3">
      <c r="A2141" s="1">
        <v>62</v>
      </c>
      <c r="C2141" s="393">
        <v>42587</v>
      </c>
      <c r="M2141" s="365">
        <v>5.0333333333333341</v>
      </c>
      <c r="N2141" s="398">
        <v>0.957559508093064</v>
      </c>
    </row>
    <row r="2142" spans="1:14" x14ac:dyDescent="0.3">
      <c r="A2142" s="1">
        <v>65</v>
      </c>
      <c r="C2142" s="393">
        <v>42587</v>
      </c>
      <c r="M2142" s="365">
        <v>5.1000000000000005</v>
      </c>
      <c r="N2142" s="398">
        <v>0.95786471939821372</v>
      </c>
    </row>
    <row r="2143" spans="1:14" x14ac:dyDescent="0.3">
      <c r="A2143" s="1">
        <v>68</v>
      </c>
      <c r="C2143" s="393">
        <v>42587</v>
      </c>
      <c r="M2143" s="365">
        <v>6.2666666666666666</v>
      </c>
      <c r="N2143" s="398">
        <v>0.97652980244985044</v>
      </c>
    </row>
    <row r="2144" spans="1:14" x14ac:dyDescent="0.3">
      <c r="A2144" s="1">
        <v>71</v>
      </c>
      <c r="C2144" s="393">
        <v>42587</v>
      </c>
      <c r="M2144" s="365">
        <v>6.9666666666666659</v>
      </c>
      <c r="N2144" s="398">
        <v>0.98290970037088365</v>
      </c>
    </row>
    <row r="2145" spans="1:14" x14ac:dyDescent="0.3">
      <c r="A2145" s="1">
        <v>74</v>
      </c>
      <c r="C2145" s="393">
        <v>42587</v>
      </c>
      <c r="M2145" s="365">
        <v>6.0666666666666673</v>
      </c>
      <c r="N2145" s="398">
        <v>0.97204275470694024</v>
      </c>
    </row>
    <row r="2146" spans="1:14" x14ac:dyDescent="0.3">
      <c r="A2146" s="1">
        <v>77</v>
      </c>
      <c r="C2146" s="393">
        <v>42587</v>
      </c>
      <c r="M2146" s="365">
        <v>5.833333333333333</v>
      </c>
      <c r="N2146" s="398">
        <v>0.97056343204580353</v>
      </c>
    </row>
    <row r="2147" spans="1:14" x14ac:dyDescent="0.3">
      <c r="A2147" s="1">
        <v>80</v>
      </c>
      <c r="C2147" s="393">
        <v>42587</v>
      </c>
      <c r="M2147" s="365">
        <v>6.1000000000000005</v>
      </c>
      <c r="N2147" s="398">
        <v>0.97260748949800602</v>
      </c>
    </row>
    <row r="2148" spans="1:14" x14ac:dyDescent="0.3">
      <c r="A2148" s="1">
        <v>38</v>
      </c>
      <c r="C2148" s="393">
        <v>42590</v>
      </c>
      <c r="M2148" s="365">
        <v>7.9333333333333336</v>
      </c>
      <c r="N2148" s="398">
        <v>0.98252920531336352</v>
      </c>
    </row>
    <row r="2149" spans="1:14" x14ac:dyDescent="0.3">
      <c r="A2149" s="1">
        <v>41</v>
      </c>
      <c r="C2149" s="393">
        <v>42590</v>
      </c>
      <c r="M2149" s="365">
        <v>6.6000000000000005</v>
      </c>
      <c r="N2149" s="398">
        <v>0.95226136177262866</v>
      </c>
    </row>
    <row r="2150" spans="1:14" x14ac:dyDescent="0.3">
      <c r="A2150" s="1">
        <v>44</v>
      </c>
      <c r="C2150" s="393">
        <v>42590</v>
      </c>
      <c r="M2150" s="365">
        <v>7.1000000000000005</v>
      </c>
      <c r="N2150" s="398">
        <v>0.96646282369370551</v>
      </c>
    </row>
    <row r="2151" spans="1:14" x14ac:dyDescent="0.3">
      <c r="A2151" s="1">
        <v>47</v>
      </c>
      <c r="C2151" s="393">
        <v>42590</v>
      </c>
      <c r="M2151" s="365">
        <v>8.6333333333333329</v>
      </c>
      <c r="N2151" s="398">
        <v>0.9901101118364356</v>
      </c>
    </row>
    <row r="2152" spans="1:14" x14ac:dyDescent="0.3">
      <c r="A2152" s="1">
        <v>50</v>
      </c>
      <c r="C2152" s="393">
        <v>42590</v>
      </c>
      <c r="M2152" s="365">
        <v>6.8666666666666671</v>
      </c>
      <c r="N2152" s="398">
        <v>0.97343133874573329</v>
      </c>
    </row>
    <row r="2153" spans="1:14" x14ac:dyDescent="0.3">
      <c r="A2153" s="1">
        <v>53</v>
      </c>
      <c r="C2153" s="393">
        <v>42590</v>
      </c>
      <c r="M2153" s="365">
        <v>7.0333333333333341</v>
      </c>
      <c r="N2153" s="398">
        <v>0.97722004785378636</v>
      </c>
    </row>
    <row r="2154" spans="1:14" x14ac:dyDescent="0.3">
      <c r="A2154" s="1">
        <v>56</v>
      </c>
      <c r="C2154" s="393">
        <v>42590</v>
      </c>
      <c r="M2154" s="365">
        <v>6.833333333333333</v>
      </c>
      <c r="N2154" s="398">
        <v>0.96828782152446147</v>
      </c>
    </row>
    <row r="2155" spans="1:14" x14ac:dyDescent="0.3">
      <c r="A2155" s="1">
        <v>56</v>
      </c>
      <c r="C2155" s="393">
        <v>42590</v>
      </c>
      <c r="M2155" s="365">
        <v>6.0333333333333341</v>
      </c>
      <c r="N2155" s="398">
        <v>0.93604526074116012</v>
      </c>
    </row>
    <row r="2156" spans="1:14" x14ac:dyDescent="0.3">
      <c r="A2156" s="1">
        <v>62</v>
      </c>
      <c r="C2156" s="393">
        <v>42590</v>
      </c>
      <c r="M2156" s="365">
        <v>6.2</v>
      </c>
      <c r="N2156" s="398">
        <v>0.95268764706540621</v>
      </c>
    </row>
    <row r="2157" spans="1:14" x14ac:dyDescent="0.3">
      <c r="A2157" s="1">
        <v>65</v>
      </c>
      <c r="C2157" s="393">
        <v>42590</v>
      </c>
      <c r="M2157" s="365">
        <v>5.333333333333333</v>
      </c>
      <c r="N2157" s="398">
        <v>0.93065199419424138</v>
      </c>
    </row>
    <row r="2158" spans="1:14" x14ac:dyDescent="0.3">
      <c r="A2158" s="1">
        <v>68</v>
      </c>
      <c r="C2158" s="393">
        <v>42590</v>
      </c>
      <c r="M2158" s="365">
        <v>6.3666666666666671</v>
      </c>
      <c r="N2158" s="398">
        <v>0.95248065447311292</v>
      </c>
    </row>
    <row r="2159" spans="1:14" x14ac:dyDescent="0.3">
      <c r="A2159" s="1">
        <v>71</v>
      </c>
      <c r="C2159" s="393">
        <v>42590</v>
      </c>
      <c r="M2159" s="365">
        <v>7.7</v>
      </c>
      <c r="N2159" s="398">
        <v>0.97126122401671877</v>
      </c>
    </row>
    <row r="2160" spans="1:14" x14ac:dyDescent="0.3">
      <c r="A2160" s="1">
        <v>74</v>
      </c>
      <c r="C2160" s="393">
        <v>42590</v>
      </c>
      <c r="M2160" s="365">
        <v>6.0333333333333323</v>
      </c>
      <c r="N2160" s="398">
        <v>0.94200240763048582</v>
      </c>
    </row>
    <row r="2161" spans="1:14" x14ac:dyDescent="0.3">
      <c r="A2161" s="1">
        <v>77</v>
      </c>
      <c r="C2161" s="393">
        <v>42590</v>
      </c>
      <c r="M2161" s="365">
        <v>6.0333333333333341</v>
      </c>
      <c r="N2161" s="398">
        <v>0.95478589421223381</v>
      </c>
    </row>
    <row r="2162" spans="1:14" x14ac:dyDescent="0.3">
      <c r="A2162" s="1">
        <v>80</v>
      </c>
      <c r="C2162" s="393">
        <v>42590</v>
      </c>
      <c r="M2162" s="365">
        <v>6.0333333333333341</v>
      </c>
      <c r="N2162" s="398">
        <v>0.94563895410846011</v>
      </c>
    </row>
    <row r="2163" spans="1:14" x14ac:dyDescent="0.3">
      <c r="A2163" s="1">
        <v>38</v>
      </c>
      <c r="C2163" s="393">
        <v>42594</v>
      </c>
      <c r="M2163" s="365">
        <v>7.0666666666666664</v>
      </c>
      <c r="N2163" s="398">
        <v>0.97384541293425653</v>
      </c>
    </row>
    <row r="2164" spans="1:14" x14ac:dyDescent="0.3">
      <c r="A2164" s="1">
        <v>41</v>
      </c>
      <c r="C2164" s="393">
        <v>42594</v>
      </c>
      <c r="M2164" s="365">
        <v>5.8666666666666671</v>
      </c>
      <c r="N2164" s="398">
        <v>0.95283065261144795</v>
      </c>
    </row>
    <row r="2165" spans="1:14" x14ac:dyDescent="0.3">
      <c r="A2165" s="1">
        <v>44</v>
      </c>
      <c r="C2165" s="393">
        <v>42594</v>
      </c>
      <c r="M2165" s="365">
        <v>5.5666666666666664</v>
      </c>
      <c r="N2165" s="398">
        <v>0.94792021756720191</v>
      </c>
    </row>
    <row r="2166" spans="1:14" x14ac:dyDescent="0.3">
      <c r="A2166" s="1">
        <v>47</v>
      </c>
      <c r="C2166" s="393">
        <v>42594</v>
      </c>
      <c r="M2166" s="365">
        <v>5.4666666666666659</v>
      </c>
      <c r="N2166" s="398">
        <v>0.93437993813075515</v>
      </c>
    </row>
    <row r="2167" spans="1:14" x14ac:dyDescent="0.3">
      <c r="A2167" s="1">
        <v>50</v>
      </c>
      <c r="C2167" s="393">
        <v>42594</v>
      </c>
      <c r="M2167" s="365">
        <v>6.5666666666666664</v>
      </c>
      <c r="N2167" s="398">
        <v>0.96408546300733733</v>
      </c>
    </row>
    <row r="2168" spans="1:14" x14ac:dyDescent="0.3">
      <c r="A2168" s="1">
        <v>53</v>
      </c>
      <c r="C2168" s="393">
        <v>42594</v>
      </c>
      <c r="M2168" s="365">
        <v>5.5</v>
      </c>
      <c r="N2168" s="398">
        <v>0.922849588175508</v>
      </c>
    </row>
    <row r="2169" spans="1:14" x14ac:dyDescent="0.3">
      <c r="A2169" s="1">
        <v>56</v>
      </c>
      <c r="C2169" s="393">
        <v>42594</v>
      </c>
      <c r="M2169" s="365">
        <v>5.9666666666666659</v>
      </c>
      <c r="N2169" s="398">
        <v>0.95720111236061556</v>
      </c>
    </row>
    <row r="2170" spans="1:14" x14ac:dyDescent="0.3">
      <c r="A2170" s="1">
        <v>56</v>
      </c>
      <c r="C2170" s="393">
        <v>42594</v>
      </c>
      <c r="M2170" s="365">
        <v>5.333333333333333</v>
      </c>
      <c r="N2170" s="398">
        <v>0.94294173558119543</v>
      </c>
    </row>
    <row r="2171" spans="1:14" x14ac:dyDescent="0.3">
      <c r="A2171" s="1">
        <v>62</v>
      </c>
      <c r="C2171" s="393">
        <v>42594</v>
      </c>
      <c r="M2171" s="365">
        <v>6.4333333333333336</v>
      </c>
      <c r="N2171" s="398">
        <v>0.96687964096553369</v>
      </c>
    </row>
    <row r="2172" spans="1:14" x14ac:dyDescent="0.3">
      <c r="A2172" s="1">
        <v>65</v>
      </c>
      <c r="C2172" s="393">
        <v>42594</v>
      </c>
      <c r="M2172" s="365">
        <v>3.7333333333333329</v>
      </c>
      <c r="N2172" s="398">
        <v>0.8703351856396665</v>
      </c>
    </row>
    <row r="2173" spans="1:14" x14ac:dyDescent="0.3">
      <c r="A2173" s="1">
        <v>68</v>
      </c>
      <c r="C2173" s="393">
        <v>42594</v>
      </c>
      <c r="M2173" s="365">
        <v>7.666666666666667</v>
      </c>
      <c r="N2173" s="398">
        <v>0.98354754958970958</v>
      </c>
    </row>
    <row r="2174" spans="1:14" x14ac:dyDescent="0.3">
      <c r="A2174" s="1">
        <v>71</v>
      </c>
      <c r="C2174" s="393">
        <v>42594</v>
      </c>
      <c r="M2174" s="365">
        <v>6.7</v>
      </c>
      <c r="N2174" s="398">
        <v>0.96114068408919628</v>
      </c>
    </row>
    <row r="2175" spans="1:14" x14ac:dyDescent="0.3">
      <c r="A2175" s="1">
        <v>74</v>
      </c>
      <c r="C2175" s="393">
        <v>42594</v>
      </c>
      <c r="M2175" s="365">
        <v>6.2666666666666657</v>
      </c>
      <c r="N2175" s="398">
        <v>0.95512269515522297</v>
      </c>
    </row>
    <row r="2176" spans="1:14" x14ac:dyDescent="0.3">
      <c r="A2176" s="1">
        <v>77</v>
      </c>
      <c r="C2176" s="393">
        <v>42594</v>
      </c>
      <c r="M2176" s="365">
        <v>6.8666666666666671</v>
      </c>
      <c r="N2176" s="398">
        <v>0.96769684313732396</v>
      </c>
    </row>
    <row r="2177" spans="1:14" x14ac:dyDescent="0.3">
      <c r="A2177" s="1">
        <v>80</v>
      </c>
      <c r="C2177" s="393">
        <v>42594</v>
      </c>
      <c r="M2177" s="365">
        <v>5.833333333333333</v>
      </c>
      <c r="N2177" s="398">
        <v>0.95449710464602677</v>
      </c>
    </row>
    <row r="2178" spans="1:14" x14ac:dyDescent="0.3">
      <c r="A2178" s="1">
        <v>38</v>
      </c>
      <c r="C2178" s="393">
        <v>42601</v>
      </c>
      <c r="M2178" s="365">
        <v>5.833333333333333</v>
      </c>
      <c r="N2178" s="398">
        <v>0.96998026852284858</v>
      </c>
    </row>
    <row r="2179" spans="1:14" x14ac:dyDescent="0.3">
      <c r="A2179" s="1">
        <v>41</v>
      </c>
      <c r="C2179" s="393">
        <v>42601</v>
      </c>
      <c r="M2179" s="365">
        <v>6.3666666666666671</v>
      </c>
      <c r="N2179" s="398">
        <v>0.97688894179971308</v>
      </c>
    </row>
    <row r="2180" spans="1:14" x14ac:dyDescent="0.3">
      <c r="A2180" s="1">
        <v>44</v>
      </c>
      <c r="C2180" s="393">
        <v>42601</v>
      </c>
      <c r="M2180" s="365">
        <v>4.3999999999999995</v>
      </c>
      <c r="N2180" s="398">
        <v>0.93566206602593327</v>
      </c>
    </row>
    <row r="2181" spans="1:14" x14ac:dyDescent="0.3">
      <c r="A2181" s="1">
        <v>47</v>
      </c>
      <c r="C2181" s="393">
        <v>42601</v>
      </c>
      <c r="M2181" s="365">
        <v>6.0666666666666673</v>
      </c>
      <c r="N2181" s="398">
        <v>0.97492458010564398</v>
      </c>
    </row>
    <row r="2182" spans="1:14" x14ac:dyDescent="0.3">
      <c r="A2182" s="1">
        <v>50</v>
      </c>
      <c r="C2182" s="393">
        <v>42601</v>
      </c>
      <c r="M2182" s="365">
        <v>5.7333333333333343</v>
      </c>
      <c r="N2182" s="398">
        <v>0.9683852396893281</v>
      </c>
    </row>
    <row r="2183" spans="1:14" x14ac:dyDescent="0.3">
      <c r="A2183" s="1">
        <v>53</v>
      </c>
      <c r="C2183" s="393">
        <v>42601</v>
      </c>
      <c r="M2183" s="365">
        <v>5.3999999999999995</v>
      </c>
      <c r="N2183" s="398">
        <v>0.961155234566483</v>
      </c>
    </row>
    <row r="2184" spans="1:14" x14ac:dyDescent="0.3">
      <c r="A2184" s="1">
        <v>56</v>
      </c>
      <c r="C2184" s="393">
        <v>42601</v>
      </c>
      <c r="M2184" s="365">
        <v>5.3</v>
      </c>
      <c r="N2184" s="398">
        <v>0.9607994406485022</v>
      </c>
    </row>
    <row r="2185" spans="1:14" x14ac:dyDescent="0.3">
      <c r="A2185" s="1">
        <v>56</v>
      </c>
      <c r="C2185" s="393">
        <v>42601</v>
      </c>
      <c r="M2185" s="365">
        <v>5.1333333333333337</v>
      </c>
      <c r="N2185" s="398">
        <v>0.95338568277369007</v>
      </c>
    </row>
    <row r="2186" spans="1:14" x14ac:dyDescent="0.3">
      <c r="A2186" s="1">
        <v>62</v>
      </c>
      <c r="C2186" s="393">
        <v>42601</v>
      </c>
      <c r="M2186" s="365">
        <v>4.5333333333333332</v>
      </c>
      <c r="N2186" s="398">
        <v>0.94034729005841677</v>
      </c>
    </row>
    <row r="2187" spans="1:14" x14ac:dyDescent="0.3">
      <c r="A2187" s="1">
        <v>65</v>
      </c>
      <c r="C2187" s="393">
        <v>42601</v>
      </c>
      <c r="M2187" s="365">
        <v>4.4666666666666668</v>
      </c>
      <c r="N2187" s="398">
        <v>0.93740598300670097</v>
      </c>
    </row>
    <row r="2188" spans="1:14" x14ac:dyDescent="0.3">
      <c r="A2188" s="1">
        <v>68</v>
      </c>
      <c r="C2188" s="393">
        <v>42601</v>
      </c>
      <c r="M2188" s="365">
        <v>5.4666666666666659</v>
      </c>
      <c r="N2188" s="398">
        <v>0.9627115992273455</v>
      </c>
    </row>
    <row r="2189" spans="1:14" x14ac:dyDescent="0.3">
      <c r="A2189" s="1">
        <v>71</v>
      </c>
      <c r="C2189" s="393">
        <v>42601</v>
      </c>
      <c r="M2189" s="365">
        <v>6.166666666666667</v>
      </c>
      <c r="N2189" s="398">
        <v>0.97104870613690253</v>
      </c>
    </row>
    <row r="2190" spans="1:14" x14ac:dyDescent="0.3">
      <c r="A2190" s="1">
        <v>74</v>
      </c>
      <c r="C2190" s="393">
        <v>42601</v>
      </c>
      <c r="M2190" s="365">
        <v>6.833333333333333</v>
      </c>
      <c r="N2190" s="398">
        <v>0.97507496896577706</v>
      </c>
    </row>
    <row r="2191" spans="1:14" x14ac:dyDescent="0.3">
      <c r="A2191" s="1">
        <v>77</v>
      </c>
      <c r="C2191" s="393">
        <v>42601</v>
      </c>
      <c r="M2191" s="365">
        <v>4.833333333333333</v>
      </c>
      <c r="N2191" s="398">
        <v>0.9197368881098672</v>
      </c>
    </row>
    <row r="2192" spans="1:14" x14ac:dyDescent="0.3">
      <c r="A2192" s="1">
        <v>80</v>
      </c>
      <c r="C2192" s="393">
        <v>42601</v>
      </c>
      <c r="M2192" s="365">
        <v>6.0333333333333341</v>
      </c>
      <c r="N2192" s="398">
        <v>0.96349823621704</v>
      </c>
    </row>
    <row r="2193" spans="1:14" x14ac:dyDescent="0.3">
      <c r="A2193" s="1">
        <v>38</v>
      </c>
      <c r="C2193" s="393">
        <v>42604</v>
      </c>
      <c r="M2193" s="365">
        <v>5.7666666666666666</v>
      </c>
      <c r="N2193" s="398">
        <v>0.96552070818140967</v>
      </c>
    </row>
    <row r="2194" spans="1:14" x14ac:dyDescent="0.3">
      <c r="A2194" s="1">
        <v>41</v>
      </c>
      <c r="C2194" s="393">
        <v>42604</v>
      </c>
      <c r="M2194" s="365">
        <v>7.333333333333333</v>
      </c>
      <c r="N2194" s="398">
        <v>0.98538819560416091</v>
      </c>
    </row>
    <row r="2195" spans="1:14" x14ac:dyDescent="0.3">
      <c r="A2195" s="1">
        <v>44</v>
      </c>
      <c r="C2195" s="393">
        <v>42604</v>
      </c>
      <c r="M2195" s="365">
        <v>5.6000000000000005</v>
      </c>
      <c r="N2195" s="398">
        <v>0.95947545963023495</v>
      </c>
    </row>
    <row r="2196" spans="1:14" x14ac:dyDescent="0.3">
      <c r="A2196" s="1">
        <v>47</v>
      </c>
      <c r="C2196" s="393">
        <v>42604</v>
      </c>
      <c r="M2196" s="365">
        <v>6.6333333333333329</v>
      </c>
      <c r="N2196" s="398">
        <v>0.96727126441399014</v>
      </c>
    </row>
    <row r="2197" spans="1:14" x14ac:dyDescent="0.3">
      <c r="A2197" s="1">
        <v>50</v>
      </c>
      <c r="C2197" s="393">
        <v>42604</v>
      </c>
      <c r="M2197" s="365">
        <v>7.0666666666666664</v>
      </c>
      <c r="N2197" s="398">
        <v>0.9790513660320338</v>
      </c>
    </row>
    <row r="2198" spans="1:14" x14ac:dyDescent="0.3">
      <c r="A2198" s="1">
        <v>53</v>
      </c>
      <c r="C2198" s="393">
        <v>42604</v>
      </c>
      <c r="M2198" s="365">
        <v>5.8</v>
      </c>
      <c r="N2198" s="398">
        <v>0.95498122890227288</v>
      </c>
    </row>
    <row r="2199" spans="1:14" x14ac:dyDescent="0.3">
      <c r="A2199" s="1">
        <v>56</v>
      </c>
      <c r="C2199" s="393">
        <v>42604</v>
      </c>
      <c r="M2199" s="365">
        <v>6.0666666666666664</v>
      </c>
      <c r="N2199" s="398">
        <v>0.95809751142650679</v>
      </c>
    </row>
    <row r="2200" spans="1:14" x14ac:dyDescent="0.3">
      <c r="A2200" s="1">
        <v>56</v>
      </c>
      <c r="C2200" s="393">
        <v>42604</v>
      </c>
      <c r="M2200" s="365">
        <v>5.7</v>
      </c>
      <c r="N2200" s="398">
        <v>0.91851926928925309</v>
      </c>
    </row>
    <row r="2201" spans="1:14" x14ac:dyDescent="0.3">
      <c r="A2201" s="1">
        <v>62</v>
      </c>
      <c r="C2201" s="393">
        <v>42604</v>
      </c>
      <c r="M2201" s="365">
        <v>6.6000000000000005</v>
      </c>
      <c r="N2201" s="398">
        <v>0.97848964998097199</v>
      </c>
    </row>
    <row r="2202" spans="1:14" x14ac:dyDescent="0.3">
      <c r="A2202" s="1">
        <v>65</v>
      </c>
      <c r="C2202" s="393">
        <v>42604</v>
      </c>
      <c r="M2202" s="365">
        <v>6.0999999999999988</v>
      </c>
      <c r="N2202" s="398">
        <v>0.96903469945865572</v>
      </c>
    </row>
    <row r="2203" spans="1:14" x14ac:dyDescent="0.3">
      <c r="A2203" s="1">
        <v>68</v>
      </c>
      <c r="C2203" s="393">
        <v>42604</v>
      </c>
      <c r="M2203" s="365">
        <v>6.0666666666666673</v>
      </c>
      <c r="N2203" s="398">
        <v>0.95910731450986175</v>
      </c>
    </row>
    <row r="2204" spans="1:14" x14ac:dyDescent="0.3">
      <c r="A2204" s="1">
        <v>71</v>
      </c>
      <c r="C2204" s="393">
        <v>42604</v>
      </c>
      <c r="M2204" s="365">
        <v>7.4666666666666659</v>
      </c>
      <c r="N2204" s="398">
        <v>0.9831488405709542</v>
      </c>
    </row>
    <row r="2205" spans="1:14" x14ac:dyDescent="0.3">
      <c r="A2205" s="1">
        <v>74</v>
      </c>
      <c r="C2205" s="393">
        <v>42604</v>
      </c>
      <c r="M2205" s="365">
        <v>6.2</v>
      </c>
      <c r="N2205" s="398">
        <v>0.96226719399121574</v>
      </c>
    </row>
    <row r="2206" spans="1:14" x14ac:dyDescent="0.3">
      <c r="A2206" s="1">
        <v>77</v>
      </c>
      <c r="C2206" s="393">
        <v>42604</v>
      </c>
      <c r="M2206" s="365">
        <v>7.2</v>
      </c>
      <c r="N2206" s="398">
        <v>0.97979014954474708</v>
      </c>
    </row>
    <row r="2207" spans="1:14" x14ac:dyDescent="0.3">
      <c r="A2207" s="1">
        <v>80</v>
      </c>
      <c r="C2207" s="393">
        <v>42604</v>
      </c>
      <c r="M2207" s="365">
        <v>6.4666666666666659</v>
      </c>
      <c r="N2207" s="398">
        <v>0.95961953302341951</v>
      </c>
    </row>
    <row r="2208" spans="1:14" x14ac:dyDescent="0.3">
      <c r="A2208" s="1">
        <v>38</v>
      </c>
      <c r="C2208" s="393">
        <v>42608</v>
      </c>
      <c r="M2208" s="365">
        <v>4.3666666666666663</v>
      </c>
      <c r="N2208" s="398">
        <v>0.91289486626897853</v>
      </c>
    </row>
    <row r="2209" spans="1:14" x14ac:dyDescent="0.3">
      <c r="A2209" s="1">
        <v>41</v>
      </c>
      <c r="C2209" s="393">
        <v>42608</v>
      </c>
      <c r="M2209" s="365">
        <v>4.0666666666666664</v>
      </c>
      <c r="N2209" s="398">
        <v>0.89466403268438055</v>
      </c>
    </row>
    <row r="2210" spans="1:14" x14ac:dyDescent="0.3">
      <c r="A2210" s="1">
        <v>44</v>
      </c>
      <c r="C2210" s="393">
        <v>42608</v>
      </c>
      <c r="M2210" s="365">
        <v>3.7999999999999994</v>
      </c>
      <c r="N2210" s="398">
        <v>0.8716758873485233</v>
      </c>
    </row>
    <row r="2211" spans="1:14" x14ac:dyDescent="0.3">
      <c r="A2211" s="1">
        <v>47</v>
      </c>
      <c r="C2211" s="393">
        <v>42608</v>
      </c>
      <c r="M2211" s="365">
        <v>4.5</v>
      </c>
      <c r="N2211" s="398">
        <v>0.9182653585653705</v>
      </c>
    </row>
    <row r="2212" spans="1:14" x14ac:dyDescent="0.3">
      <c r="A2212" s="1">
        <v>50</v>
      </c>
      <c r="C2212" s="393">
        <v>42608</v>
      </c>
      <c r="M2212" s="365">
        <v>5.4666666666666659</v>
      </c>
      <c r="N2212" s="398">
        <v>0.9339527829527392</v>
      </c>
    </row>
    <row r="2213" spans="1:14" x14ac:dyDescent="0.3">
      <c r="A2213" s="1">
        <v>53</v>
      </c>
      <c r="C2213" s="393">
        <v>42608</v>
      </c>
      <c r="M2213" s="365">
        <v>4.6333333333333337</v>
      </c>
      <c r="N2213" s="398">
        <v>0.91468786197300433</v>
      </c>
    </row>
    <row r="2214" spans="1:14" x14ac:dyDescent="0.3">
      <c r="A2214" s="1">
        <v>56</v>
      </c>
      <c r="C2214" s="393">
        <v>42608</v>
      </c>
      <c r="M2214" s="365">
        <v>6.3999999999999995</v>
      </c>
      <c r="N2214" s="398">
        <v>0.9676369714191484</v>
      </c>
    </row>
    <row r="2215" spans="1:14" x14ac:dyDescent="0.3">
      <c r="A2215" s="1">
        <v>56</v>
      </c>
      <c r="C2215" s="393">
        <v>42608</v>
      </c>
      <c r="M2215" s="365">
        <v>3.7666666666666671</v>
      </c>
      <c r="N2215" s="398">
        <v>0.87398296861620806</v>
      </c>
    </row>
    <row r="2216" spans="1:14" x14ac:dyDescent="0.3">
      <c r="A2216" s="1">
        <v>62</v>
      </c>
      <c r="C2216" s="393">
        <v>42608</v>
      </c>
      <c r="M2216" s="365">
        <v>4.4333333333333336</v>
      </c>
      <c r="N2216" s="398">
        <v>0.90016279195331306</v>
      </c>
    </row>
    <row r="2217" spans="1:14" x14ac:dyDescent="0.3">
      <c r="A2217" s="1">
        <v>65</v>
      </c>
      <c r="C2217" s="393">
        <v>42608</v>
      </c>
      <c r="M2217" s="365">
        <v>5.5</v>
      </c>
      <c r="N2217" s="398">
        <v>0.94787121244506445</v>
      </c>
    </row>
    <row r="2218" spans="1:14" x14ac:dyDescent="0.3">
      <c r="A2218" s="1">
        <v>68</v>
      </c>
      <c r="C2218" s="393">
        <v>42608</v>
      </c>
      <c r="M2218" s="365">
        <v>4.6333333333333337</v>
      </c>
      <c r="N2218" s="398">
        <v>0.91220861069348969</v>
      </c>
    </row>
    <row r="2219" spans="1:14" x14ac:dyDescent="0.3">
      <c r="A2219" s="1">
        <v>71</v>
      </c>
      <c r="C2219" s="393">
        <v>42608</v>
      </c>
      <c r="M2219" s="365">
        <v>4.0666666666666664</v>
      </c>
      <c r="N2219" s="398">
        <v>0.89647181569926071</v>
      </c>
    </row>
    <row r="2220" spans="1:14" x14ac:dyDescent="0.3">
      <c r="A2220" s="1">
        <v>74</v>
      </c>
      <c r="C2220" s="393">
        <v>42608</v>
      </c>
      <c r="M2220" s="365">
        <v>5.9333333333333327</v>
      </c>
      <c r="N2220" s="398">
        <v>0.96211189368812533</v>
      </c>
    </row>
    <row r="2221" spans="1:14" x14ac:dyDescent="0.3">
      <c r="A2221" s="1">
        <v>77</v>
      </c>
      <c r="C2221" s="393">
        <v>42608</v>
      </c>
      <c r="M2221" s="365">
        <v>5.3666666666666663</v>
      </c>
      <c r="N2221" s="398">
        <v>0.93014644622198794</v>
      </c>
    </row>
    <row r="2222" spans="1:14" x14ac:dyDescent="0.3">
      <c r="A2222" s="1">
        <v>80</v>
      </c>
      <c r="C2222" s="393">
        <v>42608</v>
      </c>
      <c r="M2222" s="365">
        <v>4.8666666666666663</v>
      </c>
      <c r="N2222" s="398">
        <v>0.92631535323375813</v>
      </c>
    </row>
    <row r="2223" spans="1:14" x14ac:dyDescent="0.3">
      <c r="A2223" s="1">
        <v>38</v>
      </c>
      <c r="C2223" s="393">
        <v>42611</v>
      </c>
      <c r="M2223" s="365">
        <v>4.7</v>
      </c>
      <c r="N2223" s="398">
        <v>0.93289474074729439</v>
      </c>
    </row>
    <row r="2224" spans="1:14" x14ac:dyDescent="0.3">
      <c r="A2224" s="1">
        <v>41</v>
      </c>
      <c r="C2224" s="393">
        <v>42611</v>
      </c>
      <c r="M2224" s="365">
        <v>6.333333333333333</v>
      </c>
      <c r="N2224" s="398">
        <v>0.9733284469322635</v>
      </c>
    </row>
    <row r="2225" spans="1:14" x14ac:dyDescent="0.3">
      <c r="A2225" s="1">
        <v>44</v>
      </c>
      <c r="C2225" s="393">
        <v>42611</v>
      </c>
      <c r="M2225" s="365">
        <v>5.3666666666666671</v>
      </c>
      <c r="N2225" s="398">
        <v>0.95744161506410119</v>
      </c>
    </row>
    <row r="2226" spans="1:14" x14ac:dyDescent="0.3">
      <c r="A2226" s="1">
        <v>47</v>
      </c>
      <c r="C2226" s="393">
        <v>42611</v>
      </c>
      <c r="M2226" s="365">
        <v>5.166666666666667</v>
      </c>
      <c r="N2226" s="398">
        <v>0.94953844919876274</v>
      </c>
    </row>
    <row r="2227" spans="1:14" x14ac:dyDescent="0.3">
      <c r="A2227" s="1">
        <v>50</v>
      </c>
      <c r="C2227" s="393">
        <v>42611</v>
      </c>
      <c r="M2227" s="365">
        <v>5.5333333333333341</v>
      </c>
      <c r="N2227" s="398">
        <v>0.96004334932256619</v>
      </c>
    </row>
    <row r="2228" spans="1:14" x14ac:dyDescent="0.3">
      <c r="A2228" s="1">
        <v>53</v>
      </c>
      <c r="C2228" s="393">
        <v>42611</v>
      </c>
      <c r="M2228" s="365">
        <v>4.3999999999999995</v>
      </c>
      <c r="N2228" s="398">
        <v>0.92619720802095928</v>
      </c>
    </row>
    <row r="2229" spans="1:14" x14ac:dyDescent="0.3">
      <c r="A2229" s="1">
        <v>56</v>
      </c>
      <c r="C2229" s="393">
        <v>42611</v>
      </c>
      <c r="M2229" s="365">
        <v>5.3</v>
      </c>
      <c r="N2229" s="398">
        <v>0.95666177111978767</v>
      </c>
    </row>
    <row r="2230" spans="1:14" x14ac:dyDescent="0.3">
      <c r="A2230" s="1">
        <v>56</v>
      </c>
      <c r="C2230" s="393">
        <v>42611</v>
      </c>
      <c r="M2230" s="365">
        <v>4.0999999999999996</v>
      </c>
      <c r="N2230" s="398">
        <v>0.88359693416559415</v>
      </c>
    </row>
    <row r="2231" spans="1:14" x14ac:dyDescent="0.3">
      <c r="A2231" s="1">
        <v>62</v>
      </c>
      <c r="C2231" s="393">
        <v>42611</v>
      </c>
      <c r="M2231" s="365">
        <v>4.9333333333333336</v>
      </c>
      <c r="N2231" s="398">
        <v>0.94132197777603011</v>
      </c>
    </row>
    <row r="2232" spans="1:14" x14ac:dyDescent="0.3">
      <c r="A2232" s="1">
        <v>65</v>
      </c>
      <c r="C2232" s="393">
        <v>42611</v>
      </c>
      <c r="M2232" s="365">
        <v>5.7666666666666666</v>
      </c>
      <c r="N2232" s="398">
        <v>0.96734866786671614</v>
      </c>
    </row>
    <row r="2233" spans="1:14" x14ac:dyDescent="0.3">
      <c r="A2233" s="1">
        <v>68</v>
      </c>
      <c r="C2233" s="393">
        <v>42611</v>
      </c>
      <c r="M2233" s="365">
        <v>4.2333333333333334</v>
      </c>
      <c r="N2233" s="398">
        <v>0.89529650003489891</v>
      </c>
    </row>
    <row r="2234" spans="1:14" x14ac:dyDescent="0.3">
      <c r="A2234" s="1">
        <v>71</v>
      </c>
      <c r="C2234" s="393">
        <v>42611</v>
      </c>
      <c r="M2234" s="365">
        <v>4.3999999999999995</v>
      </c>
      <c r="N2234" s="398">
        <v>0.91998210484919918</v>
      </c>
    </row>
    <row r="2235" spans="1:14" x14ac:dyDescent="0.3">
      <c r="A2235" s="1">
        <v>74</v>
      </c>
      <c r="C2235" s="393">
        <v>42611</v>
      </c>
      <c r="M2235" s="365">
        <v>5.7</v>
      </c>
      <c r="N2235" s="398">
        <v>0.96436082293511982</v>
      </c>
    </row>
    <row r="2236" spans="1:14" x14ac:dyDescent="0.3">
      <c r="A2236" s="1">
        <v>77</v>
      </c>
      <c r="C2236" s="393">
        <v>42611</v>
      </c>
      <c r="M2236" s="365">
        <v>5.5333333333333341</v>
      </c>
      <c r="N2236" s="398">
        <v>0.94983260609373088</v>
      </c>
    </row>
    <row r="2237" spans="1:14" x14ac:dyDescent="0.3">
      <c r="A2237" s="1">
        <v>80</v>
      </c>
      <c r="C2237" s="393">
        <v>42611</v>
      </c>
      <c r="M2237" s="365">
        <v>6</v>
      </c>
      <c r="N2237" s="398">
        <v>0.97019471409564761</v>
      </c>
    </row>
    <row r="2238" spans="1:14" x14ac:dyDescent="0.3">
      <c r="A2238" s="1">
        <v>38</v>
      </c>
      <c r="C2238" s="393">
        <v>42615</v>
      </c>
      <c r="M2238" s="365">
        <v>3.7666666666666662</v>
      </c>
      <c r="N2238" s="398">
        <v>0.86069714607980963</v>
      </c>
    </row>
    <row r="2239" spans="1:14" x14ac:dyDescent="0.3">
      <c r="A2239" s="1">
        <v>41</v>
      </c>
      <c r="C2239" s="393">
        <v>42615</v>
      </c>
      <c r="M2239" s="365">
        <v>3.9666666666666663</v>
      </c>
      <c r="N2239" s="398">
        <v>0.89569436202402652</v>
      </c>
    </row>
    <row r="2240" spans="1:14" x14ac:dyDescent="0.3">
      <c r="A2240" s="1">
        <v>44</v>
      </c>
      <c r="C2240" s="393">
        <v>42615</v>
      </c>
      <c r="M2240" s="365">
        <v>4.4333333333333336</v>
      </c>
      <c r="N2240" s="398">
        <v>0.91637783080027846</v>
      </c>
    </row>
    <row r="2241" spans="1:14" x14ac:dyDescent="0.3">
      <c r="A2241" s="1">
        <v>47</v>
      </c>
      <c r="C2241" s="393">
        <v>42615</v>
      </c>
      <c r="M2241" s="365">
        <v>4.166666666666667</v>
      </c>
      <c r="N2241" s="398">
        <v>0.90770775551155536</v>
      </c>
    </row>
    <row r="2242" spans="1:14" x14ac:dyDescent="0.3">
      <c r="A2242" s="1">
        <v>50</v>
      </c>
      <c r="C2242" s="393">
        <v>42615</v>
      </c>
      <c r="M2242" s="365">
        <v>5.3</v>
      </c>
      <c r="N2242" s="398">
        <v>0.94931346825958185</v>
      </c>
    </row>
    <row r="2243" spans="1:14" x14ac:dyDescent="0.3">
      <c r="A2243" s="1">
        <v>53</v>
      </c>
      <c r="C2243" s="393">
        <v>42615</v>
      </c>
      <c r="M2243" s="365">
        <v>2.8666666666666667</v>
      </c>
      <c r="N2243" s="398">
        <v>0.80661600920382404</v>
      </c>
    </row>
    <row r="2244" spans="1:14" x14ac:dyDescent="0.3">
      <c r="A2244" s="1">
        <v>56</v>
      </c>
      <c r="C2244" s="393">
        <v>42615</v>
      </c>
      <c r="M2244" s="365">
        <v>4.9333333333333336</v>
      </c>
      <c r="N2244" s="398">
        <v>0.91263742628495814</v>
      </c>
    </row>
    <row r="2245" spans="1:14" x14ac:dyDescent="0.3">
      <c r="A2245" s="1">
        <v>56</v>
      </c>
      <c r="C2245" s="393">
        <v>42615</v>
      </c>
      <c r="M2245" s="365">
        <v>4.0666666666666664</v>
      </c>
      <c r="N2245" s="398">
        <v>0.87541002361870912</v>
      </c>
    </row>
    <row r="2246" spans="1:14" x14ac:dyDescent="0.3">
      <c r="A2246" s="1">
        <v>62</v>
      </c>
      <c r="C2246" s="393">
        <v>42615</v>
      </c>
      <c r="M2246" s="365">
        <v>4</v>
      </c>
      <c r="N2246" s="398">
        <v>0.87101485881015994</v>
      </c>
    </row>
    <row r="2247" spans="1:14" x14ac:dyDescent="0.3">
      <c r="A2247" s="1">
        <v>65</v>
      </c>
      <c r="C2247" s="393">
        <v>42615</v>
      </c>
      <c r="M2247" s="365">
        <v>3.9</v>
      </c>
      <c r="N2247" s="398">
        <v>0.89531071087153036</v>
      </c>
    </row>
    <row r="2248" spans="1:14" x14ac:dyDescent="0.3">
      <c r="A2248" s="1">
        <v>68</v>
      </c>
      <c r="C2248" s="393">
        <v>42615</v>
      </c>
      <c r="M2248" s="365">
        <v>4.2</v>
      </c>
      <c r="N2248" s="398">
        <v>0.90375995839001311</v>
      </c>
    </row>
    <row r="2249" spans="1:14" x14ac:dyDescent="0.3">
      <c r="A2249" s="1">
        <v>71</v>
      </c>
      <c r="C2249" s="393">
        <v>42615</v>
      </c>
      <c r="M2249" s="365">
        <v>4.2333333333333334</v>
      </c>
      <c r="N2249" s="398">
        <v>0.90161684394231667</v>
      </c>
    </row>
    <row r="2250" spans="1:14" x14ac:dyDescent="0.3">
      <c r="A2250" s="1">
        <v>74</v>
      </c>
      <c r="C2250" s="393">
        <v>42615</v>
      </c>
      <c r="M2250" s="365">
        <v>4.333333333333333</v>
      </c>
      <c r="N2250" s="398">
        <v>0.90564738608754547</v>
      </c>
    </row>
    <row r="2251" spans="1:14" x14ac:dyDescent="0.3">
      <c r="A2251" s="1">
        <v>77</v>
      </c>
      <c r="C2251" s="393">
        <v>42615</v>
      </c>
      <c r="M2251" s="365">
        <v>4.7666666666666666</v>
      </c>
      <c r="N2251" s="398">
        <v>0.92693896389782837</v>
      </c>
    </row>
    <row r="2252" spans="1:14" x14ac:dyDescent="0.3">
      <c r="A2252" s="1">
        <v>80</v>
      </c>
      <c r="C2252" s="393">
        <v>42615</v>
      </c>
      <c r="M2252" s="365">
        <v>5.6333333333333329</v>
      </c>
      <c r="N2252" s="398">
        <v>0.94994084974119797</v>
      </c>
    </row>
    <row r="2253" spans="1:14" x14ac:dyDescent="0.3">
      <c r="A2253" s="1">
        <v>38</v>
      </c>
      <c r="C2253" s="393">
        <v>42618</v>
      </c>
      <c r="M2253" s="365">
        <v>3.0666666666666669</v>
      </c>
      <c r="N2253" s="398">
        <v>0.8631154418411594</v>
      </c>
    </row>
    <row r="2254" spans="1:14" x14ac:dyDescent="0.3">
      <c r="A2254" s="1">
        <v>41</v>
      </c>
      <c r="C2254" s="393">
        <v>42618</v>
      </c>
      <c r="M2254" s="365">
        <v>3.0333333333333337</v>
      </c>
      <c r="N2254" s="398">
        <v>0.83565295657283178</v>
      </c>
    </row>
    <row r="2255" spans="1:14" x14ac:dyDescent="0.3">
      <c r="A2255" s="1">
        <v>44</v>
      </c>
      <c r="C2255" s="393">
        <v>42618</v>
      </c>
      <c r="M2255" s="365">
        <v>3.6999999999999997</v>
      </c>
      <c r="N2255" s="398">
        <v>0.88621464552969831</v>
      </c>
    </row>
    <row r="2256" spans="1:14" x14ac:dyDescent="0.3">
      <c r="A2256" s="1">
        <v>47</v>
      </c>
      <c r="C2256" s="393">
        <v>42618</v>
      </c>
      <c r="M2256" s="365">
        <v>4.6333333333333337</v>
      </c>
      <c r="N2256" s="398">
        <v>0.93306785962463445</v>
      </c>
    </row>
    <row r="2257" spans="1:14" x14ac:dyDescent="0.3">
      <c r="A2257" s="1">
        <v>50</v>
      </c>
      <c r="C2257" s="393">
        <v>42618</v>
      </c>
      <c r="M2257" s="365">
        <v>3.7666666666666671</v>
      </c>
      <c r="N2257" s="398">
        <v>0.88762953925117427</v>
      </c>
    </row>
    <row r="2258" spans="1:14" x14ac:dyDescent="0.3">
      <c r="A2258" s="1">
        <v>53</v>
      </c>
      <c r="C2258" s="393">
        <v>42618</v>
      </c>
      <c r="M2258" s="365">
        <v>2.7333333333333329</v>
      </c>
      <c r="N2258" s="398">
        <v>0.80097589074947217</v>
      </c>
    </row>
    <row r="2259" spans="1:14" x14ac:dyDescent="0.3">
      <c r="A2259" s="1">
        <v>56</v>
      </c>
      <c r="C2259" s="393">
        <v>42618</v>
      </c>
      <c r="M2259" s="365">
        <v>3.1999999999999997</v>
      </c>
      <c r="N2259" s="398">
        <v>0.8500048781707702</v>
      </c>
    </row>
    <row r="2260" spans="1:14" x14ac:dyDescent="0.3">
      <c r="A2260" s="1">
        <v>56</v>
      </c>
      <c r="C2260" s="393">
        <v>42618</v>
      </c>
      <c r="M2260" s="365">
        <v>4.333333333333333</v>
      </c>
      <c r="N2260" s="398">
        <v>0.91086889189901987</v>
      </c>
    </row>
    <row r="2261" spans="1:14" x14ac:dyDescent="0.3">
      <c r="A2261" s="1">
        <v>62</v>
      </c>
      <c r="C2261" s="393">
        <v>42618</v>
      </c>
      <c r="M2261" s="365">
        <v>3.2666666666666671</v>
      </c>
      <c r="N2261" s="398">
        <v>0.8548320402329016</v>
      </c>
    </row>
    <row r="2262" spans="1:14" x14ac:dyDescent="0.3">
      <c r="A2262" s="1">
        <v>65</v>
      </c>
      <c r="C2262" s="393">
        <v>42618</v>
      </c>
      <c r="M2262" s="365">
        <v>3.8333333333333335</v>
      </c>
      <c r="N2262" s="398">
        <v>0.8965672365729368</v>
      </c>
    </row>
    <row r="2263" spans="1:14" x14ac:dyDescent="0.3">
      <c r="A2263" s="1">
        <v>68</v>
      </c>
      <c r="C2263" s="393">
        <v>42618</v>
      </c>
      <c r="M2263" s="365">
        <v>2.8666666666666667</v>
      </c>
      <c r="N2263" s="398">
        <v>0.81150302230818827</v>
      </c>
    </row>
    <row r="2264" spans="1:14" x14ac:dyDescent="0.3">
      <c r="A2264" s="1">
        <v>71</v>
      </c>
      <c r="C2264" s="393">
        <v>42618</v>
      </c>
      <c r="M2264" s="365">
        <v>3.2000000000000006</v>
      </c>
      <c r="N2264" s="398">
        <v>0.84917006156257047</v>
      </c>
    </row>
    <row r="2265" spans="1:14" x14ac:dyDescent="0.3">
      <c r="A2265" s="1">
        <v>74</v>
      </c>
      <c r="C2265" s="393">
        <v>42618</v>
      </c>
      <c r="M2265" s="365">
        <v>3.8333333333333335</v>
      </c>
      <c r="N2265" s="398">
        <v>0.89562493612626037</v>
      </c>
    </row>
    <row r="2266" spans="1:14" x14ac:dyDescent="0.3">
      <c r="A2266" s="1">
        <v>77</v>
      </c>
      <c r="C2266" s="393">
        <v>42618</v>
      </c>
      <c r="M2266" s="365">
        <v>3.2333333333333329</v>
      </c>
      <c r="N2266" s="398">
        <v>0.85268478264097991</v>
      </c>
    </row>
    <row r="2267" spans="1:14" x14ac:dyDescent="0.3">
      <c r="A2267" s="1">
        <v>80</v>
      </c>
      <c r="C2267" s="393">
        <v>42618</v>
      </c>
      <c r="M2267" s="365">
        <v>4.9333333333333336</v>
      </c>
      <c r="N2267" s="398">
        <v>0.94286477674947122</v>
      </c>
    </row>
    <row r="2268" spans="1:14" x14ac:dyDescent="0.3">
      <c r="A2268" s="1">
        <v>38</v>
      </c>
      <c r="C2268" s="393">
        <v>42622</v>
      </c>
      <c r="M2268" s="365">
        <v>2.6333333333333333</v>
      </c>
      <c r="N2268" s="398">
        <v>0.79207410603553574</v>
      </c>
    </row>
    <row r="2269" spans="1:14" x14ac:dyDescent="0.3">
      <c r="A2269" s="1">
        <v>41</v>
      </c>
      <c r="C2269" s="393">
        <v>42622</v>
      </c>
      <c r="M2269" s="365">
        <v>3</v>
      </c>
      <c r="N2269" s="398">
        <v>0.8230462207130339</v>
      </c>
    </row>
    <row r="2270" spans="1:14" x14ac:dyDescent="0.3">
      <c r="A2270" s="1">
        <v>44</v>
      </c>
      <c r="C2270" s="393">
        <v>42622</v>
      </c>
      <c r="M2270" s="365">
        <v>2.6666666666666665</v>
      </c>
      <c r="N2270" s="398">
        <v>0.79922720310342987</v>
      </c>
    </row>
    <row r="2271" spans="1:14" x14ac:dyDescent="0.3">
      <c r="A2271" s="1">
        <v>47</v>
      </c>
      <c r="C2271" s="393">
        <v>42622</v>
      </c>
      <c r="M2271" s="365">
        <v>3.9</v>
      </c>
      <c r="N2271" s="398">
        <v>0.89720796406757974</v>
      </c>
    </row>
    <row r="2272" spans="1:14" x14ac:dyDescent="0.3">
      <c r="A2272" s="1">
        <v>50</v>
      </c>
      <c r="C2272" s="393">
        <v>42622</v>
      </c>
      <c r="M2272" s="365">
        <v>3.6999999999999997</v>
      </c>
      <c r="N2272" s="398">
        <v>0.88608563121237072</v>
      </c>
    </row>
    <row r="2273" spans="1:14" x14ac:dyDescent="0.3">
      <c r="A2273" s="1">
        <v>53</v>
      </c>
      <c r="C2273" s="393">
        <v>42622</v>
      </c>
      <c r="M2273" s="365">
        <v>2.1666666666666665</v>
      </c>
      <c r="N2273" s="398">
        <v>0.7325742976407783</v>
      </c>
    </row>
    <row r="2274" spans="1:14" x14ac:dyDescent="0.3">
      <c r="A2274" s="1">
        <v>56</v>
      </c>
      <c r="C2274" s="393">
        <v>42622</v>
      </c>
      <c r="M2274" s="365">
        <v>3.6666666666666665</v>
      </c>
      <c r="N2274" s="398">
        <v>0.86409538885140658</v>
      </c>
    </row>
    <row r="2275" spans="1:14" x14ac:dyDescent="0.3">
      <c r="A2275" s="1">
        <v>56</v>
      </c>
      <c r="C2275" s="393">
        <v>42622</v>
      </c>
      <c r="M2275" s="365">
        <v>3.4666666666666668</v>
      </c>
      <c r="N2275" s="398">
        <v>0.86354988696856505</v>
      </c>
    </row>
    <row r="2276" spans="1:14" x14ac:dyDescent="0.3">
      <c r="A2276" s="1">
        <v>62</v>
      </c>
      <c r="C2276" s="393">
        <v>42622</v>
      </c>
      <c r="M2276" s="365">
        <v>2.4</v>
      </c>
      <c r="N2276" s="398">
        <v>0.74871781572357554</v>
      </c>
    </row>
    <row r="2277" spans="1:14" x14ac:dyDescent="0.3">
      <c r="A2277" s="1">
        <v>65</v>
      </c>
      <c r="C2277" s="393">
        <v>42622</v>
      </c>
      <c r="M2277" s="365">
        <v>2.9333333333333336</v>
      </c>
      <c r="N2277" s="398">
        <v>0.82938664448552413</v>
      </c>
    </row>
    <row r="2278" spans="1:14" x14ac:dyDescent="0.3">
      <c r="A2278" s="1">
        <v>68</v>
      </c>
      <c r="C2278" s="393">
        <v>42622</v>
      </c>
      <c r="M2278" s="365">
        <v>2.8000000000000003</v>
      </c>
      <c r="N2278" s="398">
        <v>0.80993949053229419</v>
      </c>
    </row>
    <row r="2279" spans="1:14" x14ac:dyDescent="0.3">
      <c r="A2279" s="1">
        <v>71</v>
      </c>
      <c r="C2279" s="393">
        <v>42622</v>
      </c>
      <c r="M2279" s="365">
        <v>2.4666666666666668</v>
      </c>
      <c r="N2279" s="398">
        <v>0.77506047478059548</v>
      </c>
    </row>
    <row r="2280" spans="1:14" x14ac:dyDescent="0.3">
      <c r="A2280" s="1">
        <v>74</v>
      </c>
      <c r="C2280" s="393">
        <v>42622</v>
      </c>
      <c r="M2280" s="365">
        <v>3.4333333333333336</v>
      </c>
      <c r="N2280" s="398">
        <v>0.8539175591163265</v>
      </c>
    </row>
    <row r="2281" spans="1:14" x14ac:dyDescent="0.3">
      <c r="A2281" s="1">
        <v>77</v>
      </c>
      <c r="C2281" s="393">
        <v>42622</v>
      </c>
      <c r="M2281" s="365">
        <v>3.3000000000000003</v>
      </c>
      <c r="N2281" s="398">
        <v>0.85644841222915369</v>
      </c>
    </row>
    <row r="2282" spans="1:14" x14ac:dyDescent="0.3">
      <c r="A2282" s="1">
        <v>80</v>
      </c>
      <c r="C2282" s="393">
        <v>42622</v>
      </c>
      <c r="M2282" s="365">
        <v>4.3666666666666663</v>
      </c>
      <c r="N2282" s="398">
        <v>0.91638906070217219</v>
      </c>
    </row>
    <row r="2283" spans="1:14" x14ac:dyDescent="0.3">
      <c r="A2283" s="1">
        <v>38</v>
      </c>
      <c r="C2283" s="393">
        <v>42625</v>
      </c>
      <c r="M2283" s="365">
        <v>1.6000000000000003</v>
      </c>
      <c r="N2283" s="398">
        <v>0.62970155223017388</v>
      </c>
    </row>
    <row r="2284" spans="1:14" x14ac:dyDescent="0.3">
      <c r="A2284" s="1">
        <v>41</v>
      </c>
      <c r="C2284" s="393">
        <v>42625</v>
      </c>
      <c r="M2284" s="365">
        <v>1.2666666666666668</v>
      </c>
      <c r="N2284" s="398">
        <v>0.54796361288367612</v>
      </c>
    </row>
    <row r="2285" spans="1:14" x14ac:dyDescent="0.3">
      <c r="A2285" s="1">
        <v>44</v>
      </c>
      <c r="C2285" s="393">
        <v>42625</v>
      </c>
      <c r="M2285" s="365">
        <v>1.7333333333333334</v>
      </c>
      <c r="N2285" s="398">
        <v>0.64412229834420209</v>
      </c>
    </row>
    <row r="2286" spans="1:14" x14ac:dyDescent="0.3">
      <c r="A2286" s="1">
        <v>47</v>
      </c>
      <c r="C2286" s="393">
        <v>42625</v>
      </c>
      <c r="M2286" s="365">
        <v>1.6666666666666667</v>
      </c>
      <c r="N2286" s="398">
        <v>0.64597217505722238</v>
      </c>
    </row>
    <row r="2287" spans="1:14" x14ac:dyDescent="0.3">
      <c r="A2287" s="1">
        <v>50</v>
      </c>
      <c r="C2287" s="393">
        <v>42625</v>
      </c>
      <c r="M2287" s="365">
        <v>3.3000000000000003</v>
      </c>
      <c r="N2287" s="398">
        <v>0.83816799370554795</v>
      </c>
    </row>
    <row r="2288" spans="1:14" x14ac:dyDescent="0.3">
      <c r="A2288" s="1">
        <v>53</v>
      </c>
      <c r="C2288" s="393">
        <v>42625</v>
      </c>
      <c r="M2288" s="365">
        <v>1.8666666666666665</v>
      </c>
      <c r="N2288" s="398">
        <v>0.68823483073946556</v>
      </c>
    </row>
    <row r="2289" spans="1:14" x14ac:dyDescent="0.3">
      <c r="A2289" s="1">
        <v>56</v>
      </c>
      <c r="C2289" s="393">
        <v>42625</v>
      </c>
      <c r="M2289" s="365">
        <v>2.7333333333333329</v>
      </c>
      <c r="N2289" s="398">
        <v>0.81231452022213479</v>
      </c>
    </row>
    <row r="2290" spans="1:14" x14ac:dyDescent="0.3">
      <c r="A2290" s="1">
        <v>56</v>
      </c>
      <c r="C2290" s="393">
        <v>42625</v>
      </c>
      <c r="M2290" s="365">
        <v>2.5</v>
      </c>
      <c r="N2290" s="398">
        <v>0.78534254667392078</v>
      </c>
    </row>
    <row r="2291" spans="1:14" x14ac:dyDescent="0.3">
      <c r="A2291" s="1">
        <v>62</v>
      </c>
      <c r="C2291" s="393">
        <v>42625</v>
      </c>
      <c r="M2291" s="365">
        <v>2.4333333333333331</v>
      </c>
      <c r="N2291" s="398">
        <v>0.75613424515394645</v>
      </c>
    </row>
    <row r="2292" spans="1:14" x14ac:dyDescent="0.3">
      <c r="A2292" s="1">
        <v>65</v>
      </c>
      <c r="C2292" s="393">
        <v>42625</v>
      </c>
      <c r="M2292" s="365">
        <v>2.6666666666666665</v>
      </c>
      <c r="N2292" s="398">
        <v>0.80722615312957491</v>
      </c>
    </row>
    <row r="2293" spans="1:14" x14ac:dyDescent="0.3">
      <c r="A2293" s="1">
        <v>68</v>
      </c>
      <c r="C2293" s="393">
        <v>42625</v>
      </c>
      <c r="M2293" s="365">
        <v>1.9666666666666666</v>
      </c>
      <c r="N2293" s="398">
        <v>0.69963531196369555</v>
      </c>
    </row>
    <row r="2294" spans="1:14" x14ac:dyDescent="0.3">
      <c r="A2294" s="1">
        <v>71</v>
      </c>
      <c r="C2294" s="393">
        <v>42625</v>
      </c>
      <c r="M2294" s="365">
        <v>2.6666666666666665</v>
      </c>
      <c r="N2294" s="398">
        <v>0.79434527961933366</v>
      </c>
    </row>
    <row r="2295" spans="1:14" x14ac:dyDescent="0.3">
      <c r="A2295" s="1">
        <v>74</v>
      </c>
      <c r="C2295" s="393">
        <v>42625</v>
      </c>
      <c r="M2295" s="365">
        <v>2.7000000000000006</v>
      </c>
      <c r="N2295" s="398">
        <v>0.80227101666439804</v>
      </c>
    </row>
    <row r="2296" spans="1:14" x14ac:dyDescent="0.3">
      <c r="A2296" s="1">
        <v>77</v>
      </c>
      <c r="C2296" s="393">
        <v>42625</v>
      </c>
      <c r="M2296" s="365">
        <v>2.9333333333333336</v>
      </c>
      <c r="N2296" s="398">
        <v>0.82238205876362269</v>
      </c>
    </row>
    <row r="2297" spans="1:14" x14ac:dyDescent="0.3">
      <c r="A2297" s="1">
        <v>80</v>
      </c>
      <c r="C2297" s="393">
        <v>42625</v>
      </c>
      <c r="M2297" s="365">
        <v>3.8000000000000003</v>
      </c>
      <c r="N2297" s="398">
        <v>0.89828920451626171</v>
      </c>
    </row>
    <row r="2298" spans="1:14" x14ac:dyDescent="0.3">
      <c r="A2298" s="1">
        <v>38</v>
      </c>
      <c r="C2298" s="393">
        <v>42634</v>
      </c>
      <c r="M2298" s="365">
        <v>0.73333333333333339</v>
      </c>
      <c r="N2298" s="398">
        <v>0.46998736813427167</v>
      </c>
    </row>
    <row r="2299" spans="1:14" x14ac:dyDescent="0.3">
      <c r="A2299" s="1">
        <v>41</v>
      </c>
      <c r="C2299" s="393">
        <v>42634</v>
      </c>
      <c r="M2299" s="365">
        <v>2</v>
      </c>
      <c r="N2299" s="398">
        <v>0.80314535774715912</v>
      </c>
    </row>
    <row r="2300" spans="1:14" x14ac:dyDescent="0.3">
      <c r="A2300" s="1">
        <v>44</v>
      </c>
      <c r="C2300" s="393">
        <v>42634</v>
      </c>
      <c r="M2300" s="365">
        <v>1.8666666666666665</v>
      </c>
      <c r="N2300" s="398">
        <v>0.77864161961569101</v>
      </c>
    </row>
    <row r="2301" spans="1:14" x14ac:dyDescent="0.3">
      <c r="A2301" s="1">
        <v>47</v>
      </c>
      <c r="C2301" s="393">
        <v>42634</v>
      </c>
      <c r="M2301" s="365">
        <v>2.8666666666666667</v>
      </c>
      <c r="N2301" s="398">
        <v>0.88363951274798469</v>
      </c>
    </row>
    <row r="2302" spans="1:14" x14ac:dyDescent="0.3">
      <c r="A2302" s="1">
        <v>50</v>
      </c>
      <c r="C2302" s="393">
        <v>42634</v>
      </c>
      <c r="M2302" s="365">
        <v>2.4333333333333331</v>
      </c>
      <c r="N2302" s="398">
        <v>0.8531052499664179</v>
      </c>
    </row>
    <row r="2303" spans="1:14" x14ac:dyDescent="0.3">
      <c r="A2303" s="1">
        <v>53</v>
      </c>
      <c r="C2303" s="393">
        <v>42634</v>
      </c>
      <c r="M2303" s="365">
        <v>1.3666666666666665</v>
      </c>
      <c r="N2303" s="398">
        <v>0.66406762821001919</v>
      </c>
    </row>
    <row r="2304" spans="1:14" x14ac:dyDescent="0.3">
      <c r="A2304" s="1">
        <v>56</v>
      </c>
      <c r="C2304" s="393">
        <v>42634</v>
      </c>
      <c r="M2304" s="365">
        <v>1.3</v>
      </c>
      <c r="N2304" s="398">
        <v>0.62613785029572311</v>
      </c>
    </row>
    <row r="2305" spans="1:14" x14ac:dyDescent="0.3">
      <c r="A2305" s="1">
        <v>56</v>
      </c>
      <c r="C2305" s="393">
        <v>42634</v>
      </c>
      <c r="M2305" s="365">
        <v>1.5666666666666664</v>
      </c>
      <c r="N2305" s="398">
        <v>0.68537763083501524</v>
      </c>
    </row>
    <row r="2306" spans="1:14" x14ac:dyDescent="0.3">
      <c r="A2306" s="1">
        <v>62</v>
      </c>
      <c r="C2306" s="393">
        <v>42634</v>
      </c>
      <c r="M2306" s="365">
        <v>1.5333333333333332</v>
      </c>
      <c r="N2306" s="398">
        <v>0.7107335305690391</v>
      </c>
    </row>
    <row r="2307" spans="1:14" x14ac:dyDescent="0.3">
      <c r="A2307" s="1">
        <v>65</v>
      </c>
      <c r="C2307" s="393">
        <v>42634</v>
      </c>
      <c r="M2307" s="365">
        <v>2.5</v>
      </c>
      <c r="N2307" s="398">
        <v>0.8610470128920108</v>
      </c>
    </row>
    <row r="2308" spans="1:14" x14ac:dyDescent="0.3">
      <c r="A2308" s="1">
        <v>68</v>
      </c>
      <c r="C2308" s="393">
        <v>42634</v>
      </c>
      <c r="M2308" s="365">
        <v>1.5999999999999999</v>
      </c>
      <c r="N2308" s="398">
        <v>0.71094402468291984</v>
      </c>
    </row>
    <row r="2309" spans="1:14" x14ac:dyDescent="0.3">
      <c r="A2309" s="1">
        <v>71</v>
      </c>
      <c r="C2309" s="393">
        <v>42634</v>
      </c>
      <c r="M2309" s="365">
        <v>2.0666666666666669</v>
      </c>
      <c r="N2309" s="398">
        <v>0.79485897936065797</v>
      </c>
    </row>
    <row r="2310" spans="1:14" x14ac:dyDescent="0.3">
      <c r="A2310" s="1">
        <v>74</v>
      </c>
      <c r="C2310" s="393">
        <v>42634</v>
      </c>
      <c r="M2310" s="365">
        <v>2</v>
      </c>
      <c r="N2310" s="398">
        <v>0.79216604569903704</v>
      </c>
    </row>
    <row r="2311" spans="1:14" x14ac:dyDescent="0.3">
      <c r="A2311" s="1">
        <v>77</v>
      </c>
      <c r="C2311" s="393">
        <v>42634</v>
      </c>
      <c r="M2311" s="365">
        <v>2.8333333333333335</v>
      </c>
      <c r="N2311" s="398">
        <v>0.87681734665114552</v>
      </c>
    </row>
    <row r="2312" spans="1:14" x14ac:dyDescent="0.3">
      <c r="A2312" s="1">
        <v>80</v>
      </c>
      <c r="C2312" s="393">
        <v>42634</v>
      </c>
      <c r="M2312" s="365">
        <v>3.4333333333333336</v>
      </c>
      <c r="N2312" s="398">
        <v>0.87734930190093152</v>
      </c>
    </row>
    <row r="2313" spans="1:14" x14ac:dyDescent="0.3">
      <c r="A2313" s="1">
        <v>38</v>
      </c>
      <c r="C2313" s="393">
        <v>42636</v>
      </c>
      <c r="M2313" s="365">
        <v>1.7</v>
      </c>
      <c r="N2313" s="398">
        <v>0.682277880133762</v>
      </c>
    </row>
    <row r="2314" spans="1:14" x14ac:dyDescent="0.3">
      <c r="A2314" s="1">
        <v>41</v>
      </c>
      <c r="C2314" s="393">
        <v>42636</v>
      </c>
      <c r="M2314" s="365">
        <v>1.5666666666666664</v>
      </c>
      <c r="N2314" s="398">
        <v>0.65363078148036136</v>
      </c>
    </row>
    <row r="2315" spans="1:14" x14ac:dyDescent="0.3">
      <c r="A2315" s="1">
        <v>44</v>
      </c>
      <c r="C2315" s="393">
        <v>42636</v>
      </c>
      <c r="M2315" s="365">
        <v>1.7333333333333334</v>
      </c>
      <c r="N2315" s="398">
        <v>0.69468439679804084</v>
      </c>
    </row>
    <row r="2316" spans="1:14" x14ac:dyDescent="0.3">
      <c r="A2316" s="1">
        <v>47</v>
      </c>
      <c r="C2316" s="393">
        <v>42636</v>
      </c>
      <c r="M2316" s="365">
        <v>2.5</v>
      </c>
      <c r="N2316" s="398">
        <v>0.79642935278377192</v>
      </c>
    </row>
    <row r="2317" spans="1:14" x14ac:dyDescent="0.3">
      <c r="A2317" s="1">
        <v>50</v>
      </c>
      <c r="C2317" s="393">
        <v>42636</v>
      </c>
      <c r="M2317" s="365">
        <v>2.6</v>
      </c>
      <c r="N2317" s="398">
        <v>0.81324884711634582</v>
      </c>
    </row>
    <row r="2318" spans="1:14" x14ac:dyDescent="0.3">
      <c r="A2318" s="1">
        <v>53</v>
      </c>
      <c r="C2318" s="393">
        <v>42636</v>
      </c>
      <c r="M2318" s="365">
        <v>1.4666666666666668</v>
      </c>
      <c r="N2318" s="398">
        <v>0.63722898506202241</v>
      </c>
    </row>
    <row r="2319" spans="1:14" x14ac:dyDescent="0.3">
      <c r="A2319" s="1">
        <v>56</v>
      </c>
      <c r="C2319" s="393">
        <v>42636</v>
      </c>
      <c r="M2319" s="365">
        <v>1.6666666666666667</v>
      </c>
      <c r="N2319" s="398">
        <v>0.68026889315261208</v>
      </c>
    </row>
    <row r="2320" spans="1:14" x14ac:dyDescent="0.3">
      <c r="A2320" s="1">
        <v>56</v>
      </c>
      <c r="C2320" s="393">
        <v>42636</v>
      </c>
      <c r="M2320" s="365">
        <v>1.7</v>
      </c>
      <c r="N2320" s="398">
        <v>0.6806278044163987</v>
      </c>
    </row>
    <row r="2321" spans="1:14" x14ac:dyDescent="0.3">
      <c r="A2321" s="1">
        <v>62</v>
      </c>
      <c r="C2321" s="393">
        <v>42636</v>
      </c>
      <c r="M2321" s="365">
        <v>1.8333333333333333</v>
      </c>
      <c r="N2321" s="398">
        <v>0.70264272099728087</v>
      </c>
    </row>
    <row r="2322" spans="1:14" x14ac:dyDescent="0.3">
      <c r="A2322" s="1">
        <v>65</v>
      </c>
      <c r="C2322" s="393">
        <v>42636</v>
      </c>
      <c r="M2322" s="365">
        <v>2.2333333333333329</v>
      </c>
      <c r="N2322" s="398">
        <v>0.76886532317209033</v>
      </c>
    </row>
    <row r="2323" spans="1:14" x14ac:dyDescent="0.3">
      <c r="A2323" s="1">
        <v>68</v>
      </c>
      <c r="C2323" s="393">
        <v>42636</v>
      </c>
      <c r="M2323" s="365">
        <v>1.3666666666666665</v>
      </c>
      <c r="N2323" s="398">
        <v>0.6091887781684594</v>
      </c>
    </row>
    <row r="2324" spans="1:14" x14ac:dyDescent="0.3">
      <c r="A2324" s="1">
        <v>71</v>
      </c>
      <c r="C2324" s="393">
        <v>42636</v>
      </c>
      <c r="M2324" s="365">
        <v>1.6666666666666667</v>
      </c>
      <c r="N2324" s="398">
        <v>0.67931626417580737</v>
      </c>
    </row>
    <row r="2325" spans="1:14" x14ac:dyDescent="0.3">
      <c r="A2325" s="1">
        <v>74</v>
      </c>
      <c r="C2325" s="393">
        <v>42636</v>
      </c>
      <c r="M2325" s="365">
        <v>1.7666666666666668</v>
      </c>
      <c r="N2325" s="398">
        <v>0.69959259091384896</v>
      </c>
    </row>
    <row r="2326" spans="1:14" x14ac:dyDescent="0.3">
      <c r="A2326" s="1">
        <v>77</v>
      </c>
      <c r="C2326" s="393">
        <v>42636</v>
      </c>
      <c r="M2326" s="365">
        <v>2.6</v>
      </c>
      <c r="N2326" s="398">
        <v>0.81863475288583298</v>
      </c>
    </row>
    <row r="2327" spans="1:14" x14ac:dyDescent="0.3">
      <c r="A2327" s="1">
        <v>80</v>
      </c>
      <c r="C2327" s="393">
        <v>42636</v>
      </c>
      <c r="M2327" s="365">
        <v>3.1</v>
      </c>
      <c r="N2327" s="398">
        <v>0.8671571661466374</v>
      </c>
    </row>
    <row r="2328" spans="1:14" x14ac:dyDescent="0.3">
      <c r="A2328" s="1">
        <v>38</v>
      </c>
      <c r="C2328" s="393">
        <v>42639</v>
      </c>
      <c r="M2328" s="365">
        <v>1.4666666666666668</v>
      </c>
      <c r="N2328" s="398">
        <v>0.61052619069817837</v>
      </c>
    </row>
    <row r="2329" spans="1:14" x14ac:dyDescent="0.3">
      <c r="A2329" s="1">
        <v>41</v>
      </c>
      <c r="C2329" s="393">
        <v>42639</v>
      </c>
      <c r="M2329" s="365">
        <v>1.7333333333333334</v>
      </c>
      <c r="N2329" s="398">
        <v>0.66148521809094041</v>
      </c>
    </row>
    <row r="2330" spans="1:14" x14ac:dyDescent="0.3">
      <c r="A2330" s="1">
        <v>44</v>
      </c>
      <c r="C2330" s="393">
        <v>42639</v>
      </c>
      <c r="M2330" s="365">
        <v>1.7666666666666668</v>
      </c>
      <c r="N2330" s="398">
        <v>0.67480475456781175</v>
      </c>
    </row>
    <row r="2331" spans="1:14" x14ac:dyDescent="0.3">
      <c r="A2331" s="1">
        <v>47</v>
      </c>
      <c r="C2331" s="393">
        <v>42639</v>
      </c>
      <c r="M2331" s="365">
        <v>2.4333333333333336</v>
      </c>
      <c r="N2331" s="398">
        <v>0.77000168618875164</v>
      </c>
    </row>
    <row r="2332" spans="1:14" x14ac:dyDescent="0.3">
      <c r="A2332" s="1">
        <v>50</v>
      </c>
      <c r="C2332" s="393">
        <v>42639</v>
      </c>
      <c r="M2332" s="365">
        <v>2.8000000000000003</v>
      </c>
      <c r="N2332" s="398">
        <v>0.81541482991580949</v>
      </c>
    </row>
    <row r="2333" spans="1:14" x14ac:dyDescent="0.3">
      <c r="A2333" s="1">
        <v>53</v>
      </c>
      <c r="C2333" s="393">
        <v>42639</v>
      </c>
      <c r="M2333" s="365">
        <v>1.6666666666666667</v>
      </c>
      <c r="N2333" s="398">
        <v>0.65058848162115435</v>
      </c>
    </row>
    <row r="2334" spans="1:14" x14ac:dyDescent="0.3">
      <c r="A2334" s="1">
        <v>56</v>
      </c>
      <c r="C2334" s="393">
        <v>42639</v>
      </c>
      <c r="M2334" s="365">
        <v>1.6333333333333335</v>
      </c>
      <c r="N2334" s="398">
        <v>0.65194144285854716</v>
      </c>
    </row>
    <row r="2335" spans="1:14" x14ac:dyDescent="0.3">
      <c r="A2335" s="1">
        <v>56</v>
      </c>
      <c r="C2335" s="393">
        <v>42639</v>
      </c>
      <c r="M2335" s="365">
        <v>2.1</v>
      </c>
      <c r="N2335" s="398">
        <v>0.74383730795103264</v>
      </c>
    </row>
    <row r="2336" spans="1:14" x14ac:dyDescent="0.3">
      <c r="A2336" s="1">
        <v>62</v>
      </c>
      <c r="C2336" s="393">
        <v>42639</v>
      </c>
      <c r="M2336" s="365">
        <v>1.9333333333333336</v>
      </c>
      <c r="N2336" s="398">
        <v>0.6899396724324669</v>
      </c>
    </row>
    <row r="2337" spans="1:14" x14ac:dyDescent="0.3">
      <c r="A2337" s="1">
        <v>65</v>
      </c>
      <c r="C2337" s="393">
        <v>42639</v>
      </c>
      <c r="M2337" s="365">
        <v>2.3666666666666667</v>
      </c>
      <c r="N2337" s="398">
        <v>0.74283539138338861</v>
      </c>
    </row>
    <row r="2338" spans="1:14" x14ac:dyDescent="0.3">
      <c r="A2338" s="1">
        <v>68</v>
      </c>
      <c r="C2338" s="393">
        <v>42639</v>
      </c>
      <c r="M2338" s="365">
        <v>1.8666666666666665</v>
      </c>
      <c r="N2338" s="398">
        <v>0.69892043323372199</v>
      </c>
    </row>
    <row r="2339" spans="1:14" x14ac:dyDescent="0.3">
      <c r="A2339" s="1">
        <v>71</v>
      </c>
      <c r="C2339" s="393">
        <v>42639</v>
      </c>
      <c r="M2339" s="365">
        <v>1.9666666666666668</v>
      </c>
      <c r="N2339" s="398">
        <v>0.70672855192974893</v>
      </c>
    </row>
    <row r="2340" spans="1:14" x14ac:dyDescent="0.3">
      <c r="A2340" s="1">
        <v>74</v>
      </c>
      <c r="C2340" s="393">
        <v>42639</v>
      </c>
      <c r="M2340" s="365">
        <v>2</v>
      </c>
      <c r="N2340" s="398">
        <v>0.72363744698532395</v>
      </c>
    </row>
    <row r="2341" spans="1:14" x14ac:dyDescent="0.3">
      <c r="A2341" s="1">
        <v>77</v>
      </c>
      <c r="C2341" s="393">
        <v>42639</v>
      </c>
      <c r="M2341" s="365">
        <v>2.7333333333333329</v>
      </c>
      <c r="N2341" s="398">
        <v>0.82404814422048511</v>
      </c>
    </row>
    <row r="2342" spans="1:14" x14ac:dyDescent="0.3">
      <c r="A2342" s="1">
        <v>80</v>
      </c>
      <c r="C2342" s="393">
        <v>42639</v>
      </c>
      <c r="M2342" s="365">
        <v>3.0333333333333332</v>
      </c>
      <c r="N2342" s="398">
        <v>0.85862903191833861</v>
      </c>
    </row>
    <row r="2343" spans="1:14" x14ac:dyDescent="0.3">
      <c r="A2343" s="1">
        <v>38</v>
      </c>
      <c r="C2343" s="393">
        <v>42643</v>
      </c>
      <c r="M2343" s="365">
        <v>1.4666666666666668</v>
      </c>
      <c r="N2343" s="398">
        <v>0.60333934489938201</v>
      </c>
    </row>
    <row r="2344" spans="1:14" x14ac:dyDescent="0.3">
      <c r="A2344" s="1">
        <v>41</v>
      </c>
      <c r="C2344" s="393">
        <v>42643</v>
      </c>
      <c r="M2344" s="365">
        <v>1.4666666666666668</v>
      </c>
      <c r="N2344" s="398">
        <v>0.6073731312037709</v>
      </c>
    </row>
    <row r="2345" spans="1:14" x14ac:dyDescent="0.3">
      <c r="A2345" s="1">
        <v>44</v>
      </c>
      <c r="C2345" s="393">
        <v>42643</v>
      </c>
      <c r="M2345" s="365">
        <v>1.4666666666666668</v>
      </c>
      <c r="N2345" s="398">
        <v>0.62378441529913753</v>
      </c>
    </row>
    <row r="2346" spans="1:14" x14ac:dyDescent="0.3">
      <c r="A2346" s="1">
        <v>47</v>
      </c>
      <c r="C2346" s="393">
        <v>42643</v>
      </c>
      <c r="M2346" s="365">
        <v>1.8666666666666665</v>
      </c>
      <c r="N2346" s="398">
        <v>0.70063938285814265</v>
      </c>
    </row>
    <row r="2347" spans="1:14" x14ac:dyDescent="0.3">
      <c r="A2347" s="1">
        <v>50</v>
      </c>
      <c r="C2347" s="393">
        <v>42643</v>
      </c>
      <c r="M2347" s="365">
        <v>2.4333333333333336</v>
      </c>
      <c r="N2347" s="398">
        <v>0.79831915072174875</v>
      </c>
    </row>
    <row r="2348" spans="1:14" x14ac:dyDescent="0.3">
      <c r="A2348" s="1">
        <v>53</v>
      </c>
      <c r="C2348" s="393">
        <v>42643</v>
      </c>
      <c r="M2348" s="365">
        <v>1.1666666666666667</v>
      </c>
      <c r="N2348" s="398">
        <v>0.53086804625519168</v>
      </c>
    </row>
    <row r="2349" spans="1:14" x14ac:dyDescent="0.3">
      <c r="A2349" s="1">
        <v>56</v>
      </c>
      <c r="C2349" s="393">
        <v>42643</v>
      </c>
      <c r="M2349" s="365">
        <v>1.7999999999999998</v>
      </c>
      <c r="N2349" s="398">
        <v>0.69260038806178204</v>
      </c>
    </row>
    <row r="2350" spans="1:14" x14ac:dyDescent="0.3">
      <c r="A2350" s="1">
        <v>56</v>
      </c>
      <c r="C2350" s="393">
        <v>42643</v>
      </c>
      <c r="M2350" s="365">
        <v>1.7000000000000002</v>
      </c>
      <c r="N2350" s="398">
        <v>0.66493040764180822</v>
      </c>
    </row>
    <row r="2351" spans="1:14" x14ac:dyDescent="0.3">
      <c r="A2351" s="1">
        <v>62</v>
      </c>
      <c r="C2351" s="393">
        <v>42643</v>
      </c>
      <c r="M2351" s="365">
        <v>1.5999999999999999</v>
      </c>
      <c r="N2351" s="398">
        <v>0.6523508659863847</v>
      </c>
    </row>
    <row r="2352" spans="1:14" x14ac:dyDescent="0.3">
      <c r="A2352" s="1">
        <v>65</v>
      </c>
      <c r="C2352" s="393">
        <v>42643</v>
      </c>
      <c r="M2352" s="365">
        <v>2.5333333333333332</v>
      </c>
      <c r="N2352" s="398">
        <v>0.80393452397549225</v>
      </c>
    </row>
    <row r="2353" spans="1:14" x14ac:dyDescent="0.3">
      <c r="A2353" s="1">
        <v>68</v>
      </c>
      <c r="C2353" s="393">
        <v>42643</v>
      </c>
      <c r="M2353" s="365">
        <v>1.6666666666666667</v>
      </c>
      <c r="N2353" s="398">
        <v>0.66154265873999618</v>
      </c>
    </row>
    <row r="2354" spans="1:14" x14ac:dyDescent="0.3">
      <c r="A2354" s="1">
        <v>71</v>
      </c>
      <c r="C2354" s="393">
        <v>42643</v>
      </c>
      <c r="M2354" s="365">
        <v>1.5</v>
      </c>
      <c r="N2354" s="398">
        <v>0.62063134854600854</v>
      </c>
    </row>
    <row r="2355" spans="1:14" x14ac:dyDescent="0.3">
      <c r="A2355" s="1">
        <v>74</v>
      </c>
      <c r="C2355" s="393">
        <v>42643</v>
      </c>
      <c r="M2355" s="365">
        <v>1.9000000000000001</v>
      </c>
      <c r="N2355" s="398">
        <v>0.70951112690826823</v>
      </c>
    </row>
    <row r="2356" spans="1:14" x14ac:dyDescent="0.3">
      <c r="A2356" s="1">
        <v>77</v>
      </c>
      <c r="C2356" s="393">
        <v>42643</v>
      </c>
      <c r="M2356" s="365">
        <v>2.7666666666666662</v>
      </c>
      <c r="N2356" s="398">
        <v>0.81010667396650871</v>
      </c>
    </row>
    <row r="2357" spans="1:14" x14ac:dyDescent="0.3">
      <c r="A2357" s="1">
        <v>80</v>
      </c>
      <c r="C2357" s="393">
        <v>42643</v>
      </c>
      <c r="M2357" s="365">
        <v>3.2666666666666671</v>
      </c>
      <c r="N2357" s="398">
        <v>0.87835865380686051</v>
      </c>
    </row>
    <row r="2358" spans="1:14" x14ac:dyDescent="0.3">
      <c r="A2358" s="1">
        <v>38</v>
      </c>
      <c r="C2358" s="393">
        <v>42646</v>
      </c>
      <c r="M2358" s="365">
        <v>1.7333333333333334</v>
      </c>
      <c r="N2358" s="398">
        <v>0.68267615858724728</v>
      </c>
    </row>
    <row r="2359" spans="1:14" x14ac:dyDescent="0.3">
      <c r="A2359" s="1">
        <v>41</v>
      </c>
      <c r="C2359" s="393">
        <v>42646</v>
      </c>
      <c r="M2359" s="365">
        <v>1.6000000000000003</v>
      </c>
      <c r="N2359" s="398">
        <v>0.66254244882462032</v>
      </c>
    </row>
    <row r="2360" spans="1:14" x14ac:dyDescent="0.3">
      <c r="A2360" s="1">
        <v>44</v>
      </c>
      <c r="C2360" s="393">
        <v>42646</v>
      </c>
      <c r="M2360" s="365">
        <v>2.0333333333333332</v>
      </c>
      <c r="N2360" s="398">
        <v>0.73728991347221295</v>
      </c>
    </row>
    <row r="2361" spans="1:14" x14ac:dyDescent="0.3">
      <c r="A2361" s="1">
        <v>47</v>
      </c>
      <c r="C2361" s="393">
        <v>42646</v>
      </c>
      <c r="M2361" s="365">
        <v>1.8333333333333333</v>
      </c>
      <c r="N2361" s="398">
        <v>0.70302183135140661</v>
      </c>
    </row>
    <row r="2362" spans="1:14" x14ac:dyDescent="0.3">
      <c r="A2362" s="1">
        <v>50</v>
      </c>
      <c r="C2362" s="393">
        <v>42646</v>
      </c>
      <c r="M2362" s="365">
        <v>2.1999999999999997</v>
      </c>
      <c r="N2362" s="398">
        <v>0.77420973013831496</v>
      </c>
    </row>
    <row r="2363" spans="1:14" x14ac:dyDescent="0.3">
      <c r="A2363" s="1">
        <v>53</v>
      </c>
      <c r="C2363" s="393">
        <v>42646</v>
      </c>
      <c r="M2363" s="365">
        <v>1.7666666666666666</v>
      </c>
      <c r="N2363" s="398">
        <v>0.69711283869303997</v>
      </c>
    </row>
    <row r="2364" spans="1:14" x14ac:dyDescent="0.3">
      <c r="A2364" s="1">
        <v>56</v>
      </c>
      <c r="C2364" s="393">
        <v>42646</v>
      </c>
      <c r="M2364" s="365">
        <v>1.7666666666666666</v>
      </c>
      <c r="N2364" s="398">
        <v>0.69540581464665341</v>
      </c>
    </row>
    <row r="2365" spans="1:14" x14ac:dyDescent="0.3">
      <c r="A2365" s="1">
        <v>56</v>
      </c>
      <c r="C2365" s="393">
        <v>42646</v>
      </c>
      <c r="M2365" s="365">
        <v>1.5</v>
      </c>
      <c r="N2365" s="398">
        <v>0.64359844691717172</v>
      </c>
    </row>
    <row r="2366" spans="1:14" x14ac:dyDescent="0.3">
      <c r="A2366" s="1">
        <v>62</v>
      </c>
      <c r="C2366" s="393">
        <v>42646</v>
      </c>
      <c r="M2366" s="365">
        <v>1.5999999999999999</v>
      </c>
      <c r="N2366" s="398">
        <v>0.66431727462684054</v>
      </c>
    </row>
    <row r="2367" spans="1:14" x14ac:dyDescent="0.3">
      <c r="A2367" s="1">
        <v>65</v>
      </c>
      <c r="C2367" s="393">
        <v>42646</v>
      </c>
      <c r="M2367" s="365">
        <v>3.1333333333333333</v>
      </c>
      <c r="N2367" s="398">
        <v>0.86358977633679179</v>
      </c>
    </row>
    <row r="2368" spans="1:14" x14ac:dyDescent="0.3">
      <c r="A2368" s="1">
        <v>68</v>
      </c>
      <c r="C2368" s="393">
        <v>42646</v>
      </c>
      <c r="M2368" s="365">
        <v>2.0666666666666669</v>
      </c>
      <c r="N2368" s="398">
        <v>0.74768982009031326</v>
      </c>
    </row>
    <row r="2369" spans="1:14" x14ac:dyDescent="0.3">
      <c r="A2369" s="1">
        <v>71</v>
      </c>
      <c r="C2369" s="393">
        <v>42646</v>
      </c>
      <c r="M2369" s="365">
        <v>1.7</v>
      </c>
      <c r="N2369" s="398">
        <v>0.68126560287750826</v>
      </c>
    </row>
    <row r="2370" spans="1:14" x14ac:dyDescent="0.3">
      <c r="A2370" s="1">
        <v>74</v>
      </c>
      <c r="C2370" s="393">
        <v>42646</v>
      </c>
      <c r="M2370" s="365">
        <v>2.1666666666666665</v>
      </c>
      <c r="N2370" s="398">
        <v>0.7744784147851892</v>
      </c>
    </row>
    <row r="2371" spans="1:14" x14ac:dyDescent="0.3">
      <c r="A2371" s="1">
        <v>77</v>
      </c>
      <c r="C2371" s="393">
        <v>42646</v>
      </c>
      <c r="M2371" s="365">
        <v>2.4</v>
      </c>
      <c r="N2371" s="398">
        <v>0.8016162897705339</v>
      </c>
    </row>
    <row r="2372" spans="1:14" x14ac:dyDescent="0.3">
      <c r="A2372" s="1">
        <v>80</v>
      </c>
      <c r="C2372" s="393">
        <v>42646</v>
      </c>
      <c r="M2372" s="365">
        <v>2.9666666666666663</v>
      </c>
      <c r="N2372" s="398">
        <v>0.86213432717128413</v>
      </c>
    </row>
    <row r="2373" spans="1:14" x14ac:dyDescent="0.3">
      <c r="A2373" s="1">
        <v>39</v>
      </c>
      <c r="C2373" s="393">
        <v>42558</v>
      </c>
      <c r="E2373" s="1">
        <v>2.2999999999999998</v>
      </c>
      <c r="M2373" s="365"/>
      <c r="N2373" s="398"/>
    </row>
    <row r="2374" spans="1:14" x14ac:dyDescent="0.3">
      <c r="A2374" s="1">
        <v>42</v>
      </c>
      <c r="C2374" s="393">
        <v>42558</v>
      </c>
      <c r="E2374" s="1">
        <v>2</v>
      </c>
      <c r="M2374" s="365"/>
      <c r="N2374" s="398"/>
    </row>
    <row r="2375" spans="1:14" x14ac:dyDescent="0.3">
      <c r="A2375" s="1">
        <v>45</v>
      </c>
      <c r="C2375" s="393">
        <v>42558</v>
      </c>
      <c r="E2375" s="1">
        <v>2</v>
      </c>
      <c r="M2375" s="365"/>
      <c r="N2375" s="398"/>
    </row>
    <row r="2376" spans="1:14" x14ac:dyDescent="0.3">
      <c r="A2376" s="1">
        <v>48</v>
      </c>
      <c r="C2376" s="393">
        <v>42558</v>
      </c>
      <c r="E2376" s="1">
        <v>2</v>
      </c>
      <c r="M2376" s="365"/>
      <c r="N2376" s="398"/>
    </row>
    <row r="2377" spans="1:14" x14ac:dyDescent="0.3">
      <c r="A2377" s="1">
        <v>51</v>
      </c>
      <c r="C2377" s="393">
        <v>42558</v>
      </c>
      <c r="E2377" s="1">
        <v>3</v>
      </c>
      <c r="M2377" s="365"/>
      <c r="N2377" s="398"/>
    </row>
    <row r="2378" spans="1:14" x14ac:dyDescent="0.3">
      <c r="A2378" s="1">
        <v>54</v>
      </c>
      <c r="C2378" s="393">
        <v>42558</v>
      </c>
      <c r="E2378" s="1">
        <v>2.2999999999999998</v>
      </c>
      <c r="M2378" s="365"/>
      <c r="N2378" s="398"/>
    </row>
    <row r="2379" spans="1:14" x14ac:dyDescent="0.3">
      <c r="A2379" s="1">
        <v>57</v>
      </c>
      <c r="C2379" s="393">
        <v>42558</v>
      </c>
      <c r="E2379" s="1">
        <v>2</v>
      </c>
      <c r="M2379" s="365"/>
      <c r="N2379" s="398"/>
    </row>
    <row r="2380" spans="1:14" x14ac:dyDescent="0.3">
      <c r="A2380" s="1">
        <v>60</v>
      </c>
      <c r="C2380" s="393">
        <v>42558</v>
      </c>
      <c r="E2380" s="1">
        <v>2</v>
      </c>
      <c r="M2380" s="365"/>
      <c r="N2380" s="398"/>
    </row>
    <row r="2381" spans="1:14" x14ac:dyDescent="0.3">
      <c r="A2381" s="1">
        <v>63</v>
      </c>
      <c r="C2381" s="393">
        <v>42558</v>
      </c>
      <c r="E2381" s="1">
        <v>2</v>
      </c>
      <c r="M2381" s="365"/>
      <c r="N2381" s="398"/>
    </row>
    <row r="2382" spans="1:14" x14ac:dyDescent="0.3">
      <c r="A2382" s="1">
        <v>66</v>
      </c>
      <c r="C2382" s="393">
        <v>42558</v>
      </c>
      <c r="E2382" s="1">
        <v>3</v>
      </c>
      <c r="M2382" s="365"/>
      <c r="N2382" s="398"/>
    </row>
    <row r="2383" spans="1:14" x14ac:dyDescent="0.3">
      <c r="A2383" s="1">
        <v>69</v>
      </c>
      <c r="C2383" s="393">
        <v>42558</v>
      </c>
      <c r="E2383" s="1">
        <v>2.2999999999999998</v>
      </c>
      <c r="M2383" s="365"/>
      <c r="N2383" s="398"/>
    </row>
    <row r="2384" spans="1:14" x14ac:dyDescent="0.3">
      <c r="A2384" s="1">
        <v>72</v>
      </c>
      <c r="C2384" s="393">
        <v>42558</v>
      </c>
      <c r="E2384" s="1">
        <v>2</v>
      </c>
      <c r="M2384" s="365"/>
      <c r="N2384" s="398"/>
    </row>
    <row r="2385" spans="1:14" x14ac:dyDescent="0.3">
      <c r="A2385" s="1">
        <v>75</v>
      </c>
      <c r="C2385" s="393">
        <v>42558</v>
      </c>
      <c r="E2385" s="1">
        <v>2</v>
      </c>
      <c r="M2385" s="365"/>
      <c r="N2385" s="398"/>
    </row>
    <row r="2386" spans="1:14" x14ac:dyDescent="0.3">
      <c r="A2386" s="1">
        <v>78</v>
      </c>
      <c r="C2386" s="393">
        <v>42558</v>
      </c>
      <c r="E2386" s="1">
        <v>2</v>
      </c>
      <c r="M2386" s="365"/>
      <c r="N2386" s="398"/>
    </row>
    <row r="2387" spans="1:14" x14ac:dyDescent="0.3">
      <c r="A2387" s="1">
        <v>81</v>
      </c>
      <c r="C2387" s="393">
        <v>42558</v>
      </c>
      <c r="E2387" s="1">
        <v>3</v>
      </c>
      <c r="M2387" s="365"/>
      <c r="N2387" s="398"/>
    </row>
    <row r="2388" spans="1:14" x14ac:dyDescent="0.3">
      <c r="A2388" s="1">
        <v>39</v>
      </c>
      <c r="C2388" s="393">
        <v>42559</v>
      </c>
      <c r="M2388" s="365">
        <v>0.56666666666666665</v>
      </c>
      <c r="N2388" s="398">
        <v>0.28293189641027128</v>
      </c>
    </row>
    <row r="2389" spans="1:14" x14ac:dyDescent="0.3">
      <c r="A2389" s="1">
        <v>42</v>
      </c>
      <c r="C2389" s="393">
        <v>42559</v>
      </c>
      <c r="M2389" s="365">
        <v>0.43333333333333335</v>
      </c>
      <c r="N2389" s="398">
        <v>0.24251423069754954</v>
      </c>
    </row>
    <row r="2390" spans="1:14" x14ac:dyDescent="0.3">
      <c r="A2390" s="1">
        <v>45</v>
      </c>
      <c r="C2390" s="393">
        <v>42559</v>
      </c>
      <c r="M2390" s="365">
        <v>0.43333333333333335</v>
      </c>
      <c r="N2390" s="398">
        <v>0.23195793727546996</v>
      </c>
    </row>
    <row r="2391" spans="1:14" x14ac:dyDescent="0.3">
      <c r="A2391" s="1">
        <v>48</v>
      </c>
      <c r="C2391" s="393">
        <v>42559</v>
      </c>
      <c r="M2391" s="365">
        <v>0.53333333333333333</v>
      </c>
      <c r="N2391" s="398">
        <v>0.26620445006185844</v>
      </c>
    </row>
    <row r="2392" spans="1:14" x14ac:dyDescent="0.3">
      <c r="A2392" s="1">
        <v>51</v>
      </c>
      <c r="C2392" s="393">
        <v>42559</v>
      </c>
      <c r="M2392" s="365">
        <v>0.5</v>
      </c>
      <c r="N2392" s="398">
        <v>0.2457866437610291</v>
      </c>
    </row>
    <row r="2393" spans="1:14" x14ac:dyDescent="0.3">
      <c r="A2393" s="1">
        <v>54</v>
      </c>
      <c r="C2393" s="393">
        <v>42559</v>
      </c>
      <c r="M2393" s="365">
        <v>0.39999999999999997</v>
      </c>
      <c r="N2393" s="398">
        <v>0.22969923931843328</v>
      </c>
    </row>
    <row r="2394" spans="1:14" x14ac:dyDescent="0.3">
      <c r="A2394" s="1">
        <v>57</v>
      </c>
      <c r="C2394" s="393">
        <v>42559</v>
      </c>
      <c r="M2394" s="365">
        <v>0.3666666666666667</v>
      </c>
      <c r="N2394" s="398">
        <v>0.21243575691307129</v>
      </c>
    </row>
    <row r="2395" spans="1:14" x14ac:dyDescent="0.3">
      <c r="A2395" s="1">
        <v>60</v>
      </c>
      <c r="C2395" s="393">
        <v>42559</v>
      </c>
      <c r="M2395" s="365">
        <v>0.3666666666666667</v>
      </c>
      <c r="N2395" s="398">
        <v>0.20417398899709274</v>
      </c>
    </row>
    <row r="2396" spans="1:14" x14ac:dyDescent="0.3">
      <c r="A2396" s="1">
        <v>63</v>
      </c>
      <c r="C2396" s="393">
        <v>42559</v>
      </c>
      <c r="M2396" s="365">
        <v>0.26666666666666666</v>
      </c>
      <c r="N2396" s="398">
        <v>0.16290575421019829</v>
      </c>
    </row>
    <row r="2397" spans="1:14" x14ac:dyDescent="0.3">
      <c r="A2397" s="1">
        <v>66</v>
      </c>
      <c r="C2397" s="393">
        <v>42559</v>
      </c>
      <c r="M2397" s="365">
        <v>0.46666666666666662</v>
      </c>
      <c r="N2397" s="398">
        <v>0.24860424734418651</v>
      </c>
    </row>
    <row r="2398" spans="1:14" x14ac:dyDescent="0.3">
      <c r="A2398" s="1">
        <v>69</v>
      </c>
      <c r="C2398" s="393">
        <v>42559</v>
      </c>
      <c r="M2398" s="365">
        <v>0.40000000000000008</v>
      </c>
      <c r="N2398" s="398">
        <v>0.22976717544926287</v>
      </c>
    </row>
    <row r="2399" spans="1:14" x14ac:dyDescent="0.3">
      <c r="A2399" s="1">
        <v>72</v>
      </c>
      <c r="C2399" s="393">
        <v>42559</v>
      </c>
      <c r="M2399" s="365">
        <v>0.33333333333333331</v>
      </c>
      <c r="N2399" s="398">
        <v>0.18964674487284072</v>
      </c>
    </row>
    <row r="2400" spans="1:14" x14ac:dyDescent="0.3">
      <c r="A2400" s="1">
        <v>75</v>
      </c>
      <c r="C2400" s="393">
        <v>42559</v>
      </c>
      <c r="M2400" s="365">
        <v>0.56666666666666676</v>
      </c>
      <c r="N2400" s="398">
        <v>0.27551806751957519</v>
      </c>
    </row>
    <row r="2401" spans="1:14" x14ac:dyDescent="0.3">
      <c r="A2401" s="1">
        <v>78</v>
      </c>
      <c r="C2401" s="393">
        <v>42559</v>
      </c>
      <c r="M2401" s="365">
        <v>0.46666666666666662</v>
      </c>
      <c r="N2401" s="398">
        <v>0.23403118855994912</v>
      </c>
    </row>
    <row r="2402" spans="1:14" x14ac:dyDescent="0.3">
      <c r="A2402" s="1">
        <v>81</v>
      </c>
      <c r="C2402" s="393">
        <v>42559</v>
      </c>
      <c r="M2402" s="365">
        <v>0.39999999999999997</v>
      </c>
      <c r="N2402" s="398">
        <v>0.21675372107971091</v>
      </c>
    </row>
    <row r="2403" spans="1:14" x14ac:dyDescent="0.3">
      <c r="A2403" s="1">
        <v>39</v>
      </c>
      <c r="C2403" s="393">
        <v>42562</v>
      </c>
      <c r="E2403" s="1">
        <v>4</v>
      </c>
      <c r="M2403" s="365"/>
      <c r="N2403" s="398"/>
    </row>
    <row r="2404" spans="1:14" x14ac:dyDescent="0.3">
      <c r="A2404" s="1">
        <v>42</v>
      </c>
      <c r="C2404" s="393">
        <v>42562</v>
      </c>
      <c r="E2404" s="1">
        <v>3.5</v>
      </c>
      <c r="M2404" s="365"/>
      <c r="N2404" s="398"/>
    </row>
    <row r="2405" spans="1:14" x14ac:dyDescent="0.3">
      <c r="A2405" s="1">
        <v>45</v>
      </c>
      <c r="C2405" s="393">
        <v>42562</v>
      </c>
      <c r="E2405" s="1">
        <v>3.4</v>
      </c>
      <c r="M2405" s="365"/>
      <c r="N2405" s="398"/>
    </row>
    <row r="2406" spans="1:14" x14ac:dyDescent="0.3">
      <c r="A2406" s="1">
        <v>48</v>
      </c>
      <c r="C2406" s="393">
        <v>42562</v>
      </c>
      <c r="E2406" s="1">
        <v>3.7</v>
      </c>
      <c r="M2406" s="365"/>
      <c r="N2406" s="398"/>
    </row>
    <row r="2407" spans="1:14" x14ac:dyDescent="0.3">
      <c r="A2407" s="1">
        <v>51</v>
      </c>
      <c r="C2407" s="393">
        <v>42562</v>
      </c>
      <c r="E2407" s="1">
        <v>4.4000000000000004</v>
      </c>
      <c r="M2407" s="365"/>
      <c r="N2407" s="398"/>
    </row>
    <row r="2408" spans="1:14" x14ac:dyDescent="0.3">
      <c r="A2408" s="1">
        <v>54</v>
      </c>
      <c r="C2408" s="393">
        <v>42562</v>
      </c>
      <c r="E2408" s="1">
        <v>4</v>
      </c>
      <c r="M2408" s="365"/>
      <c r="N2408" s="398"/>
    </row>
    <row r="2409" spans="1:14" x14ac:dyDescent="0.3">
      <c r="A2409" s="1">
        <v>57</v>
      </c>
      <c r="C2409" s="393">
        <v>42562</v>
      </c>
      <c r="E2409" s="1">
        <v>3.5</v>
      </c>
      <c r="M2409" s="365"/>
      <c r="N2409" s="398"/>
    </row>
    <row r="2410" spans="1:14" x14ac:dyDescent="0.3">
      <c r="A2410" s="1">
        <v>60</v>
      </c>
      <c r="C2410" s="393">
        <v>42562</v>
      </c>
      <c r="E2410" s="1">
        <v>3.4</v>
      </c>
      <c r="M2410" s="365"/>
      <c r="N2410" s="398"/>
    </row>
    <row r="2411" spans="1:14" x14ac:dyDescent="0.3">
      <c r="A2411" s="1">
        <v>63</v>
      </c>
      <c r="C2411" s="393">
        <v>42562</v>
      </c>
      <c r="E2411" s="1">
        <v>3.7</v>
      </c>
      <c r="M2411" s="365"/>
      <c r="N2411" s="398"/>
    </row>
    <row r="2412" spans="1:14" x14ac:dyDescent="0.3">
      <c r="A2412" s="1">
        <v>66</v>
      </c>
      <c r="C2412" s="393">
        <v>42562</v>
      </c>
      <c r="E2412" s="1">
        <v>4.4000000000000004</v>
      </c>
      <c r="M2412" s="365"/>
      <c r="N2412" s="398"/>
    </row>
    <row r="2413" spans="1:14" x14ac:dyDescent="0.3">
      <c r="A2413" s="1">
        <v>69</v>
      </c>
      <c r="C2413" s="393">
        <v>42562</v>
      </c>
      <c r="E2413" s="1">
        <v>4</v>
      </c>
      <c r="M2413" s="365"/>
      <c r="N2413" s="398"/>
    </row>
    <row r="2414" spans="1:14" x14ac:dyDescent="0.3">
      <c r="A2414" s="1">
        <v>72</v>
      </c>
      <c r="C2414" s="393">
        <v>42562</v>
      </c>
      <c r="E2414" s="1">
        <v>3.5</v>
      </c>
      <c r="M2414" s="365"/>
      <c r="N2414" s="398"/>
    </row>
    <row r="2415" spans="1:14" x14ac:dyDescent="0.3">
      <c r="A2415" s="1">
        <v>75</v>
      </c>
      <c r="C2415" s="393">
        <v>42562</v>
      </c>
      <c r="E2415" s="1">
        <v>3.4</v>
      </c>
      <c r="M2415" s="365"/>
      <c r="N2415" s="398"/>
    </row>
    <row r="2416" spans="1:14" x14ac:dyDescent="0.3">
      <c r="A2416" s="1">
        <v>78</v>
      </c>
      <c r="C2416" s="393">
        <v>42562</v>
      </c>
      <c r="E2416" s="1">
        <v>3.7</v>
      </c>
      <c r="M2416" s="365"/>
      <c r="N2416" s="398"/>
    </row>
    <row r="2417" spans="1:14" x14ac:dyDescent="0.3">
      <c r="A2417" s="1">
        <v>81</v>
      </c>
      <c r="C2417" s="393">
        <v>42562</v>
      </c>
      <c r="E2417" s="1">
        <v>4.4000000000000004</v>
      </c>
      <c r="M2417" s="365"/>
      <c r="N2417" s="398"/>
    </row>
    <row r="2418" spans="1:14" x14ac:dyDescent="0.3">
      <c r="A2418" s="1">
        <v>39</v>
      </c>
      <c r="C2418" s="393">
        <v>42563</v>
      </c>
      <c r="M2418" s="365">
        <v>1</v>
      </c>
      <c r="N2418" s="398">
        <v>0.42226301454349469</v>
      </c>
    </row>
    <row r="2419" spans="1:14" x14ac:dyDescent="0.3">
      <c r="A2419" s="1">
        <v>42</v>
      </c>
      <c r="C2419" s="393">
        <v>42563</v>
      </c>
      <c r="M2419" s="365">
        <v>0.93333333333333324</v>
      </c>
      <c r="N2419" s="398">
        <v>0.40109074683184937</v>
      </c>
    </row>
    <row r="2420" spans="1:14" x14ac:dyDescent="0.3">
      <c r="A2420" s="1">
        <v>45</v>
      </c>
      <c r="C2420" s="393">
        <v>42563</v>
      </c>
      <c r="M2420" s="365">
        <v>0.83333333333333337</v>
      </c>
      <c r="N2420" s="398">
        <v>0.36575132354918277</v>
      </c>
    </row>
    <row r="2421" spans="1:14" x14ac:dyDescent="0.3">
      <c r="A2421" s="1">
        <v>48</v>
      </c>
      <c r="C2421" s="393">
        <v>42563</v>
      </c>
      <c r="M2421" s="365">
        <v>0.6</v>
      </c>
      <c r="N2421" s="398">
        <v>0.27637715987331662</v>
      </c>
    </row>
    <row r="2422" spans="1:14" x14ac:dyDescent="0.3">
      <c r="A2422" s="1">
        <v>51</v>
      </c>
      <c r="C2422" s="393">
        <v>42563</v>
      </c>
      <c r="M2422" s="365">
        <v>0.96666666666666667</v>
      </c>
      <c r="N2422" s="398">
        <v>0.4171854456281176</v>
      </c>
    </row>
    <row r="2423" spans="1:14" x14ac:dyDescent="0.3">
      <c r="A2423" s="1">
        <v>54</v>
      </c>
      <c r="C2423" s="393">
        <v>42563</v>
      </c>
      <c r="M2423" s="365">
        <v>1.0333333333333332</v>
      </c>
      <c r="N2423" s="398">
        <v>0.42601924864588242</v>
      </c>
    </row>
    <row r="2424" spans="1:14" x14ac:dyDescent="0.3">
      <c r="A2424" s="1">
        <v>57</v>
      </c>
      <c r="C2424" s="393">
        <v>42563</v>
      </c>
      <c r="M2424" s="365">
        <v>0.53333333333333333</v>
      </c>
      <c r="N2424" s="398">
        <v>0.25691860744879319</v>
      </c>
    </row>
    <row r="2425" spans="1:14" x14ac:dyDescent="0.3">
      <c r="A2425" s="1">
        <v>60</v>
      </c>
      <c r="C2425" s="393">
        <v>42563</v>
      </c>
      <c r="M2425" s="365">
        <v>0.9</v>
      </c>
      <c r="N2425" s="398">
        <v>0.3866503813201792</v>
      </c>
    </row>
    <row r="2426" spans="1:14" x14ac:dyDescent="0.3">
      <c r="A2426" s="1">
        <v>63</v>
      </c>
      <c r="C2426" s="393">
        <v>42563</v>
      </c>
      <c r="M2426" s="365">
        <v>0.76666666666666672</v>
      </c>
      <c r="N2426" s="398">
        <v>0.35014917605522627</v>
      </c>
    </row>
    <row r="2427" spans="1:14" x14ac:dyDescent="0.3">
      <c r="A2427" s="1">
        <v>66</v>
      </c>
      <c r="C2427" s="393">
        <v>42563</v>
      </c>
      <c r="M2427" s="365">
        <v>0.83333333333333337</v>
      </c>
      <c r="N2427" s="398">
        <v>0.35716511425688385</v>
      </c>
    </row>
    <row r="2428" spans="1:14" x14ac:dyDescent="0.3">
      <c r="A2428" s="1">
        <v>69</v>
      </c>
      <c r="C2428" s="393">
        <v>42563</v>
      </c>
      <c r="M2428" s="365">
        <v>0.76666666666666661</v>
      </c>
      <c r="N2428" s="398">
        <v>0.3483372357831942</v>
      </c>
    </row>
    <row r="2429" spans="1:14" x14ac:dyDescent="0.3">
      <c r="A2429" s="1">
        <v>72</v>
      </c>
      <c r="C2429" s="393">
        <v>42563</v>
      </c>
      <c r="M2429" s="365">
        <v>0.76666666666666661</v>
      </c>
      <c r="N2429" s="398">
        <v>0.34192851103854899</v>
      </c>
    </row>
    <row r="2430" spans="1:14" x14ac:dyDescent="0.3">
      <c r="A2430" s="1">
        <v>75</v>
      </c>
      <c r="C2430" s="393">
        <v>42563</v>
      </c>
      <c r="M2430" s="365">
        <v>0.66666666666666663</v>
      </c>
      <c r="N2430" s="398">
        <v>0.30408182127918409</v>
      </c>
    </row>
    <row r="2431" spans="1:14" x14ac:dyDescent="0.3">
      <c r="A2431" s="1">
        <v>78</v>
      </c>
      <c r="C2431" s="393">
        <v>42563</v>
      </c>
      <c r="M2431" s="365">
        <v>0.6333333333333333</v>
      </c>
      <c r="N2431" s="398">
        <v>0.29307499447558688</v>
      </c>
    </row>
    <row r="2432" spans="1:14" x14ac:dyDescent="0.3">
      <c r="A2432" s="1">
        <v>81</v>
      </c>
      <c r="C2432" s="393">
        <v>42563</v>
      </c>
      <c r="M2432" s="365">
        <v>1.0666666666666667</v>
      </c>
      <c r="N2432" s="398">
        <v>0.43599662411050155</v>
      </c>
    </row>
    <row r="2433" spans="1:14" x14ac:dyDescent="0.3">
      <c r="A2433" s="1">
        <v>39</v>
      </c>
      <c r="C2433" s="393">
        <v>42566</v>
      </c>
      <c r="E2433" s="1">
        <v>4.9000000000000004</v>
      </c>
      <c r="M2433" s="365">
        <v>1.0999999999999999</v>
      </c>
      <c r="N2433" s="398">
        <v>0.44591568657947933</v>
      </c>
    </row>
    <row r="2434" spans="1:14" x14ac:dyDescent="0.3">
      <c r="A2434" s="1">
        <v>42</v>
      </c>
      <c r="C2434" s="393">
        <v>42566</v>
      </c>
      <c r="E2434" s="1">
        <v>4.5999999999999996</v>
      </c>
      <c r="M2434" s="365">
        <v>0.93333333333333346</v>
      </c>
      <c r="N2434" s="398">
        <v>0.39152750334326508</v>
      </c>
    </row>
    <row r="2435" spans="1:14" x14ac:dyDescent="0.3">
      <c r="A2435" s="1">
        <v>45</v>
      </c>
      <c r="C2435" s="393">
        <v>42566</v>
      </c>
      <c r="E2435" s="1">
        <v>4.5999999999999996</v>
      </c>
      <c r="M2435" s="365">
        <v>1.0333333333333334</v>
      </c>
      <c r="N2435" s="398">
        <v>0.42316868682348491</v>
      </c>
    </row>
    <row r="2436" spans="1:14" x14ac:dyDescent="0.3">
      <c r="A2436" s="1">
        <v>48</v>
      </c>
      <c r="C2436" s="393">
        <v>42566</v>
      </c>
      <c r="E2436" s="1">
        <v>4.9000000000000004</v>
      </c>
      <c r="M2436" s="365">
        <v>1.2333333333333334</v>
      </c>
      <c r="N2436" s="398">
        <v>0.48449013005486891</v>
      </c>
    </row>
    <row r="2437" spans="1:14" x14ac:dyDescent="0.3">
      <c r="A2437" s="1">
        <v>51</v>
      </c>
      <c r="C2437" s="393">
        <v>42566</v>
      </c>
      <c r="E2437" s="1">
        <v>5.9</v>
      </c>
      <c r="M2437" s="365">
        <v>1.5999999999999999</v>
      </c>
      <c r="N2437" s="398">
        <v>0.56542276087439258</v>
      </c>
    </row>
    <row r="2438" spans="1:14" x14ac:dyDescent="0.3">
      <c r="A2438" s="1">
        <v>54</v>
      </c>
      <c r="C2438" s="393">
        <v>42566</v>
      </c>
      <c r="E2438" s="1">
        <v>4.9000000000000004</v>
      </c>
      <c r="M2438" s="365">
        <v>1.5333333333333332</v>
      </c>
      <c r="N2438" s="398">
        <v>0.55537482271123417</v>
      </c>
    </row>
    <row r="2439" spans="1:14" x14ac:dyDescent="0.3">
      <c r="A2439" s="1">
        <v>57</v>
      </c>
      <c r="C2439" s="393">
        <v>42566</v>
      </c>
      <c r="E2439" s="1">
        <v>4.5999999999999996</v>
      </c>
      <c r="M2439" s="365">
        <v>0.86666666666666659</v>
      </c>
      <c r="N2439" s="398">
        <v>0.37059000479207543</v>
      </c>
    </row>
    <row r="2440" spans="1:14" x14ac:dyDescent="0.3">
      <c r="A2440" s="1">
        <v>60</v>
      </c>
      <c r="C2440" s="393">
        <v>42566</v>
      </c>
      <c r="E2440" s="1">
        <v>4.5999999999999996</v>
      </c>
      <c r="M2440" s="365">
        <v>0.93333333333333324</v>
      </c>
      <c r="N2440" s="398">
        <v>0.40824726534904038</v>
      </c>
    </row>
    <row r="2441" spans="1:14" x14ac:dyDescent="0.3">
      <c r="A2441" s="1">
        <v>63</v>
      </c>
      <c r="C2441" s="393">
        <v>42566</v>
      </c>
      <c r="E2441" s="1">
        <v>4.9000000000000004</v>
      </c>
      <c r="M2441" s="365">
        <v>1.3666666666666665</v>
      </c>
      <c r="N2441" s="398">
        <v>0.51809804496111467</v>
      </c>
    </row>
    <row r="2442" spans="1:14" x14ac:dyDescent="0.3">
      <c r="A2442" s="1">
        <v>66</v>
      </c>
      <c r="C2442" s="393">
        <v>42566</v>
      </c>
      <c r="E2442" s="1">
        <v>5.9</v>
      </c>
      <c r="M2442" s="365">
        <v>1.3666666666666665</v>
      </c>
      <c r="N2442" s="398">
        <v>0.499191057812787</v>
      </c>
    </row>
    <row r="2443" spans="1:14" x14ac:dyDescent="0.3">
      <c r="A2443" s="1">
        <v>69</v>
      </c>
      <c r="C2443" s="393">
        <v>42566</v>
      </c>
      <c r="E2443" s="1">
        <v>4.9000000000000004</v>
      </c>
      <c r="M2443" s="365">
        <v>1.5</v>
      </c>
      <c r="N2443" s="398">
        <v>0.53443309893685087</v>
      </c>
    </row>
    <row r="2444" spans="1:14" x14ac:dyDescent="0.3">
      <c r="A2444" s="1">
        <v>72</v>
      </c>
      <c r="C2444" s="393">
        <v>42566</v>
      </c>
      <c r="E2444" s="1">
        <v>4.5999999999999996</v>
      </c>
      <c r="M2444" s="365">
        <v>1.0666666666666667</v>
      </c>
      <c r="N2444" s="398">
        <v>0.43538426452345025</v>
      </c>
    </row>
    <row r="2445" spans="1:14" x14ac:dyDescent="0.3">
      <c r="A2445" s="1">
        <v>75</v>
      </c>
      <c r="C2445" s="393">
        <v>42566</v>
      </c>
      <c r="E2445" s="1">
        <v>4.5999999999999996</v>
      </c>
      <c r="M2445" s="365">
        <v>0.93333333333333324</v>
      </c>
      <c r="N2445" s="398">
        <v>0.38859109629178468</v>
      </c>
    </row>
    <row r="2446" spans="1:14" x14ac:dyDescent="0.3">
      <c r="A2446" s="1">
        <v>78</v>
      </c>
      <c r="C2446" s="393">
        <v>42566</v>
      </c>
      <c r="E2446" s="1">
        <v>4.9000000000000004</v>
      </c>
      <c r="M2446" s="365">
        <v>1.0666666666666667</v>
      </c>
      <c r="N2446" s="398">
        <v>0.43930905040929163</v>
      </c>
    </row>
    <row r="2447" spans="1:14" x14ac:dyDescent="0.3">
      <c r="A2447" s="1">
        <v>81</v>
      </c>
      <c r="C2447" s="393">
        <v>42566</v>
      </c>
      <c r="E2447" s="1">
        <v>5.9</v>
      </c>
      <c r="M2447" s="365">
        <v>1.5</v>
      </c>
      <c r="N2447" s="398">
        <v>0.54133978877179623</v>
      </c>
    </row>
    <row r="2448" spans="1:14" x14ac:dyDescent="0.3">
      <c r="A2448" s="1">
        <v>39</v>
      </c>
      <c r="C2448" s="393">
        <v>42569</v>
      </c>
      <c r="E2448" s="1">
        <v>5.3</v>
      </c>
      <c r="M2448" s="365">
        <v>2.1</v>
      </c>
      <c r="N2448" s="398">
        <v>0.66466639872863953</v>
      </c>
    </row>
    <row r="2449" spans="1:14" x14ac:dyDescent="0.3">
      <c r="A2449" s="1">
        <v>42</v>
      </c>
      <c r="C2449" s="393">
        <v>42569</v>
      </c>
      <c r="E2449" s="1">
        <v>5.2</v>
      </c>
      <c r="M2449" s="365">
        <v>1.8333333333333333</v>
      </c>
      <c r="N2449" s="398">
        <v>0.62057395985377839</v>
      </c>
    </row>
    <row r="2450" spans="1:14" x14ac:dyDescent="0.3">
      <c r="A2450" s="1">
        <v>45</v>
      </c>
      <c r="C2450" s="393">
        <v>42569</v>
      </c>
      <c r="E2450" s="1">
        <v>5</v>
      </c>
      <c r="M2450" s="365">
        <v>1.3333333333333333</v>
      </c>
      <c r="N2450" s="398">
        <v>0.49528548954773205</v>
      </c>
    </row>
    <row r="2451" spans="1:14" x14ac:dyDescent="0.3">
      <c r="A2451" s="1">
        <v>48</v>
      </c>
      <c r="C2451" s="393">
        <v>42569</v>
      </c>
      <c r="E2451" s="1">
        <v>5.0999999999999996</v>
      </c>
      <c r="M2451" s="365">
        <v>2</v>
      </c>
      <c r="N2451" s="398">
        <v>0.64811464734910718</v>
      </c>
    </row>
    <row r="2452" spans="1:14" x14ac:dyDescent="0.3">
      <c r="A2452" s="1">
        <v>51</v>
      </c>
      <c r="C2452" s="393">
        <v>42569</v>
      </c>
      <c r="E2452" s="1">
        <v>6.6</v>
      </c>
      <c r="M2452" s="365">
        <v>1.7666666666666666</v>
      </c>
      <c r="N2452" s="398">
        <v>0.60266646423569614</v>
      </c>
    </row>
    <row r="2453" spans="1:14" x14ac:dyDescent="0.3">
      <c r="A2453" s="1">
        <v>54</v>
      </c>
      <c r="C2453" s="393">
        <v>42569</v>
      </c>
      <c r="E2453" s="1">
        <v>5.3</v>
      </c>
      <c r="M2453" s="365">
        <v>2.4</v>
      </c>
      <c r="N2453" s="398">
        <v>0.70376612328763199</v>
      </c>
    </row>
    <row r="2454" spans="1:14" x14ac:dyDescent="0.3">
      <c r="A2454" s="1">
        <v>57</v>
      </c>
      <c r="C2454" s="393">
        <v>42569</v>
      </c>
      <c r="E2454" s="1">
        <v>5.2</v>
      </c>
      <c r="M2454" s="365">
        <v>1.6666666666666667</v>
      </c>
      <c r="N2454" s="398">
        <v>0.57828503037879952</v>
      </c>
    </row>
    <row r="2455" spans="1:14" x14ac:dyDescent="0.3">
      <c r="A2455" s="1">
        <v>60</v>
      </c>
      <c r="C2455" s="393">
        <v>42569</v>
      </c>
      <c r="E2455" s="1">
        <v>5</v>
      </c>
      <c r="M2455" s="365">
        <v>1.1666666666666667</v>
      </c>
      <c r="N2455" s="398">
        <v>0.45530120156386555</v>
      </c>
    </row>
    <row r="2456" spans="1:14" x14ac:dyDescent="0.3">
      <c r="A2456" s="1">
        <v>63</v>
      </c>
      <c r="C2456" s="393">
        <v>42569</v>
      </c>
      <c r="E2456" s="1">
        <v>5.0999999999999996</v>
      </c>
      <c r="M2456" s="365">
        <v>1.9000000000000001</v>
      </c>
      <c r="N2456" s="398">
        <v>0.62833958916301758</v>
      </c>
    </row>
    <row r="2457" spans="1:14" x14ac:dyDescent="0.3">
      <c r="A2457" s="1">
        <v>66</v>
      </c>
      <c r="C2457" s="393">
        <v>42569</v>
      </c>
      <c r="E2457" s="1">
        <v>6.6</v>
      </c>
      <c r="M2457" s="365">
        <v>1.7666666666666666</v>
      </c>
      <c r="N2457" s="398">
        <v>0.60156809759694074</v>
      </c>
    </row>
    <row r="2458" spans="1:14" x14ac:dyDescent="0.3">
      <c r="A2458" s="1">
        <v>69</v>
      </c>
      <c r="C2458" s="393">
        <v>42569</v>
      </c>
      <c r="E2458" s="1">
        <v>5.3</v>
      </c>
      <c r="M2458" s="365">
        <v>1.6666666666666667</v>
      </c>
      <c r="N2458" s="398">
        <v>0.56851668919242593</v>
      </c>
    </row>
    <row r="2459" spans="1:14" x14ac:dyDescent="0.3">
      <c r="A2459" s="1">
        <v>72</v>
      </c>
      <c r="C2459" s="393">
        <v>42569</v>
      </c>
      <c r="E2459" s="1">
        <v>5.2</v>
      </c>
      <c r="M2459" s="365">
        <v>1.2</v>
      </c>
      <c r="N2459" s="398">
        <v>0.46755353725530452</v>
      </c>
    </row>
    <row r="2460" spans="1:14" x14ac:dyDescent="0.3">
      <c r="A2460" s="1">
        <v>75</v>
      </c>
      <c r="C2460" s="393">
        <v>42569</v>
      </c>
      <c r="E2460" s="1">
        <v>5</v>
      </c>
      <c r="M2460" s="365">
        <v>1.0333333333333334</v>
      </c>
      <c r="N2460" s="398">
        <v>0.42659513669153437</v>
      </c>
    </row>
    <row r="2461" spans="1:14" x14ac:dyDescent="0.3">
      <c r="A2461" s="1">
        <v>78</v>
      </c>
      <c r="C2461" s="393">
        <v>42569</v>
      </c>
      <c r="E2461" s="1">
        <v>5.0999999999999996</v>
      </c>
      <c r="M2461" s="365">
        <v>1.5333333333333332</v>
      </c>
      <c r="N2461" s="398">
        <v>0.55336061980684736</v>
      </c>
    </row>
    <row r="2462" spans="1:14" x14ac:dyDescent="0.3">
      <c r="A2462" s="1">
        <v>81</v>
      </c>
      <c r="C2462" s="393">
        <v>42569</v>
      </c>
      <c r="E2462" s="1">
        <v>6.6</v>
      </c>
      <c r="M2462" s="365">
        <v>2.1</v>
      </c>
      <c r="N2462" s="398">
        <v>0.61934078121073244</v>
      </c>
    </row>
    <row r="2463" spans="1:14" x14ac:dyDescent="0.3">
      <c r="A2463" s="1">
        <v>39</v>
      </c>
      <c r="C2463" s="393">
        <v>42573</v>
      </c>
      <c r="E2463" s="1">
        <v>6.4</v>
      </c>
      <c r="M2463" s="365">
        <v>2.8333333333333335</v>
      </c>
      <c r="N2463" s="398">
        <v>0.78495381556646393</v>
      </c>
    </row>
    <row r="2464" spans="1:14" x14ac:dyDescent="0.3">
      <c r="A2464" s="1">
        <v>42</v>
      </c>
      <c r="C2464" s="393">
        <v>42573</v>
      </c>
      <c r="E2464" s="1">
        <v>6.3</v>
      </c>
      <c r="M2464" s="365">
        <v>2.3000000000000003</v>
      </c>
      <c r="N2464" s="398">
        <v>0.72931006080880245</v>
      </c>
    </row>
    <row r="2465" spans="1:14" x14ac:dyDescent="0.3">
      <c r="A2465" s="1">
        <v>45</v>
      </c>
      <c r="C2465" s="393">
        <v>42573</v>
      </c>
      <c r="E2465" s="1">
        <v>6</v>
      </c>
      <c r="M2465" s="365">
        <v>2.4666666666666668</v>
      </c>
      <c r="N2465" s="398">
        <v>0.73646832192540901</v>
      </c>
    </row>
    <row r="2466" spans="1:14" x14ac:dyDescent="0.3">
      <c r="A2466" s="1">
        <v>48</v>
      </c>
      <c r="C2466" s="393">
        <v>42573</v>
      </c>
      <c r="E2466" s="1">
        <v>6</v>
      </c>
      <c r="M2466" s="365">
        <v>2.4666666666666668</v>
      </c>
      <c r="N2466" s="398">
        <v>0.75406981833071107</v>
      </c>
    </row>
    <row r="2467" spans="1:14" x14ac:dyDescent="0.3">
      <c r="A2467" s="1">
        <v>51</v>
      </c>
      <c r="C2467" s="393">
        <v>42573</v>
      </c>
      <c r="E2467" s="1">
        <v>7.7</v>
      </c>
      <c r="M2467" s="365">
        <v>3</v>
      </c>
      <c r="N2467" s="398">
        <v>0.80379986753651478</v>
      </c>
    </row>
    <row r="2468" spans="1:14" x14ac:dyDescent="0.3">
      <c r="A2468" s="1">
        <v>54</v>
      </c>
      <c r="C2468" s="393">
        <v>42573</v>
      </c>
      <c r="E2468" s="1">
        <v>6.4</v>
      </c>
      <c r="M2468" s="365">
        <v>2.9333333333333336</v>
      </c>
      <c r="N2468" s="398">
        <v>0.81290423952241608</v>
      </c>
    </row>
    <row r="2469" spans="1:14" x14ac:dyDescent="0.3">
      <c r="A2469" s="1">
        <v>57</v>
      </c>
      <c r="C2469" s="393">
        <v>42573</v>
      </c>
      <c r="E2469" s="1">
        <v>6.3</v>
      </c>
      <c r="M2469" s="365">
        <v>2.4333333333333331</v>
      </c>
      <c r="N2469" s="398">
        <v>0.75068125072875225</v>
      </c>
    </row>
    <row r="2470" spans="1:14" x14ac:dyDescent="0.3">
      <c r="A2470" s="1">
        <v>60</v>
      </c>
      <c r="C2470" s="393">
        <v>42573</v>
      </c>
      <c r="E2470" s="1">
        <v>6</v>
      </c>
      <c r="M2470" s="365">
        <v>2.2666666666666662</v>
      </c>
      <c r="N2470" s="398">
        <v>0.72664889142849987</v>
      </c>
    </row>
    <row r="2471" spans="1:14" x14ac:dyDescent="0.3">
      <c r="A2471" s="1">
        <v>63</v>
      </c>
      <c r="C2471" s="393">
        <v>42573</v>
      </c>
      <c r="E2471" s="1">
        <v>6</v>
      </c>
      <c r="M2471" s="365">
        <v>2.4666666666666668</v>
      </c>
      <c r="N2471" s="398">
        <v>0.75675350932300134</v>
      </c>
    </row>
    <row r="2472" spans="1:14" x14ac:dyDescent="0.3">
      <c r="A2472" s="1">
        <v>66</v>
      </c>
      <c r="C2472" s="393">
        <v>42573</v>
      </c>
      <c r="E2472" s="1">
        <v>7.7</v>
      </c>
      <c r="M2472" s="365">
        <v>2.9666666666666668</v>
      </c>
      <c r="N2472" s="398">
        <v>0.81140775457294667</v>
      </c>
    </row>
    <row r="2473" spans="1:14" x14ac:dyDescent="0.3">
      <c r="A2473" s="1">
        <v>69</v>
      </c>
      <c r="C2473" s="393">
        <v>42573</v>
      </c>
      <c r="E2473" s="1">
        <v>6.4</v>
      </c>
      <c r="M2473" s="365">
        <v>2.4666666666666668</v>
      </c>
      <c r="N2473" s="398">
        <v>0.75603458278229374</v>
      </c>
    </row>
    <row r="2474" spans="1:14" x14ac:dyDescent="0.3">
      <c r="A2474" s="1">
        <v>72</v>
      </c>
      <c r="C2474" s="393">
        <v>42573</v>
      </c>
      <c r="E2474" s="1">
        <v>6.3</v>
      </c>
      <c r="M2474" s="365">
        <v>2.3333333333333335</v>
      </c>
      <c r="N2474" s="398">
        <v>0.7403272799215378</v>
      </c>
    </row>
    <row r="2475" spans="1:14" x14ac:dyDescent="0.3">
      <c r="A2475" s="1">
        <v>75</v>
      </c>
      <c r="C2475" s="393">
        <v>42573</v>
      </c>
      <c r="E2475" s="1">
        <v>6</v>
      </c>
      <c r="M2475" s="365">
        <v>2.4</v>
      </c>
      <c r="N2475" s="398">
        <v>0.73888839361338243</v>
      </c>
    </row>
    <row r="2476" spans="1:14" x14ac:dyDescent="0.3">
      <c r="A2476" s="1">
        <v>78</v>
      </c>
      <c r="C2476" s="393">
        <v>42573</v>
      </c>
      <c r="E2476" s="1">
        <v>6</v>
      </c>
      <c r="M2476" s="365">
        <v>1.8333333333333333</v>
      </c>
      <c r="N2476" s="398">
        <v>0.645360992667255</v>
      </c>
    </row>
    <row r="2477" spans="1:14" x14ac:dyDescent="0.3">
      <c r="A2477" s="1">
        <v>81</v>
      </c>
      <c r="C2477" s="393">
        <v>42573</v>
      </c>
      <c r="E2477" s="1">
        <v>7.7</v>
      </c>
      <c r="M2477" s="365">
        <v>1.8666666666666665</v>
      </c>
      <c r="N2477" s="398">
        <v>0.66095162187099021</v>
      </c>
    </row>
    <row r="2478" spans="1:14" x14ac:dyDescent="0.3">
      <c r="A2478" s="1">
        <v>39</v>
      </c>
      <c r="C2478" s="393">
        <v>42576</v>
      </c>
      <c r="E2478" s="1">
        <v>7.2</v>
      </c>
      <c r="M2478" s="365">
        <v>3.6666666666666665</v>
      </c>
      <c r="N2478" s="398">
        <v>0.84793701344835126</v>
      </c>
    </row>
    <row r="2479" spans="1:14" x14ac:dyDescent="0.3">
      <c r="A2479" s="1">
        <v>42</v>
      </c>
      <c r="C2479" s="393">
        <v>42576</v>
      </c>
      <c r="E2479" s="1">
        <v>7.3</v>
      </c>
      <c r="M2479" s="365">
        <v>2.8333333333333335</v>
      </c>
      <c r="N2479" s="398">
        <v>0.77737348306818799</v>
      </c>
    </row>
    <row r="2480" spans="1:14" x14ac:dyDescent="0.3">
      <c r="A2480" s="1">
        <v>45</v>
      </c>
      <c r="C2480" s="393">
        <v>42576</v>
      </c>
      <c r="E2480" s="1">
        <v>6.6</v>
      </c>
      <c r="M2480" s="365">
        <v>3.6</v>
      </c>
      <c r="N2480" s="398">
        <v>0.84887559978061111</v>
      </c>
    </row>
    <row r="2481" spans="1:14" x14ac:dyDescent="0.3">
      <c r="A2481" s="1">
        <v>48</v>
      </c>
      <c r="C2481" s="393">
        <v>42576</v>
      </c>
      <c r="E2481" s="1">
        <v>7</v>
      </c>
      <c r="M2481" s="365">
        <v>3.0333333333333332</v>
      </c>
      <c r="N2481" s="398">
        <v>0.80381544293067453</v>
      </c>
    </row>
    <row r="2482" spans="1:14" x14ac:dyDescent="0.3">
      <c r="A2482" s="1">
        <v>51</v>
      </c>
      <c r="C2482" s="393">
        <v>42576</v>
      </c>
      <c r="E2482" s="1">
        <v>8.6999999999999993</v>
      </c>
      <c r="M2482" s="365">
        <v>3.2666666666666671</v>
      </c>
      <c r="N2482" s="398">
        <v>0.82154604804179321</v>
      </c>
    </row>
    <row r="2483" spans="1:14" x14ac:dyDescent="0.3">
      <c r="A2483" s="1">
        <v>54</v>
      </c>
      <c r="C2483" s="393">
        <v>42576</v>
      </c>
      <c r="E2483" s="1">
        <v>7.2</v>
      </c>
      <c r="M2483" s="365">
        <v>3.1333333333333329</v>
      </c>
      <c r="N2483" s="398">
        <v>0.78686354299602235</v>
      </c>
    </row>
    <row r="2484" spans="1:14" x14ac:dyDescent="0.3">
      <c r="A2484" s="1">
        <v>57</v>
      </c>
      <c r="C2484" s="393">
        <v>42576</v>
      </c>
      <c r="E2484" s="1">
        <v>7.3</v>
      </c>
      <c r="M2484" s="365">
        <v>2.8666666666666667</v>
      </c>
      <c r="N2484" s="398">
        <v>0.76580786927260569</v>
      </c>
    </row>
    <row r="2485" spans="1:14" x14ac:dyDescent="0.3">
      <c r="A2485" s="1">
        <v>60</v>
      </c>
      <c r="C2485" s="393">
        <v>42576</v>
      </c>
      <c r="E2485" s="1">
        <v>6.6</v>
      </c>
      <c r="M2485" s="365">
        <v>2.8666666666666667</v>
      </c>
      <c r="N2485" s="398">
        <v>0.77757809850545268</v>
      </c>
    </row>
    <row r="2486" spans="1:14" x14ac:dyDescent="0.3">
      <c r="A2486" s="1">
        <v>63</v>
      </c>
      <c r="C2486" s="393">
        <v>42576</v>
      </c>
      <c r="E2486" s="1">
        <v>7</v>
      </c>
      <c r="M2486" s="365">
        <v>3.0333333333333332</v>
      </c>
      <c r="N2486" s="398">
        <v>0.8075575743189235</v>
      </c>
    </row>
    <row r="2487" spans="1:14" x14ac:dyDescent="0.3">
      <c r="A2487" s="1">
        <v>66</v>
      </c>
      <c r="C2487" s="393">
        <v>42576</v>
      </c>
      <c r="E2487" s="1">
        <v>8.6999999999999993</v>
      </c>
      <c r="M2487" s="365">
        <v>4.333333333333333</v>
      </c>
      <c r="N2487" s="398">
        <v>0.89267698321321498</v>
      </c>
    </row>
    <row r="2488" spans="1:14" x14ac:dyDescent="0.3">
      <c r="A2488" s="1">
        <v>69</v>
      </c>
      <c r="C2488" s="393">
        <v>42576</v>
      </c>
      <c r="E2488" s="1">
        <v>7.2</v>
      </c>
      <c r="M2488" s="365">
        <v>3.8000000000000003</v>
      </c>
      <c r="N2488" s="398">
        <v>0.8439546096677244</v>
      </c>
    </row>
    <row r="2489" spans="1:14" x14ac:dyDescent="0.3">
      <c r="A2489" s="1">
        <v>72</v>
      </c>
      <c r="C2489" s="393">
        <v>42576</v>
      </c>
      <c r="E2489" s="1">
        <v>7.3</v>
      </c>
      <c r="M2489" s="365">
        <v>3.2333333333333329</v>
      </c>
      <c r="N2489" s="398">
        <v>0.8207740039719128</v>
      </c>
    </row>
    <row r="2490" spans="1:14" x14ac:dyDescent="0.3">
      <c r="A2490" s="1">
        <v>75</v>
      </c>
      <c r="C2490" s="393">
        <v>42576</v>
      </c>
      <c r="E2490" s="1">
        <v>6.6</v>
      </c>
      <c r="M2490" s="365">
        <v>2.0666666666666664</v>
      </c>
      <c r="N2490" s="398">
        <v>0.6592475095289122</v>
      </c>
    </row>
    <row r="2491" spans="1:14" x14ac:dyDescent="0.3">
      <c r="A2491" s="1">
        <v>78</v>
      </c>
      <c r="C2491" s="393">
        <v>42576</v>
      </c>
      <c r="E2491" s="1">
        <v>7</v>
      </c>
      <c r="M2491" s="365">
        <v>2.8000000000000003</v>
      </c>
      <c r="N2491" s="398">
        <v>0.76763999821943074</v>
      </c>
    </row>
    <row r="2492" spans="1:14" x14ac:dyDescent="0.3">
      <c r="A2492" s="1">
        <v>81</v>
      </c>
      <c r="C2492" s="393">
        <v>42576</v>
      </c>
      <c r="E2492" s="1">
        <v>8.6999999999999993</v>
      </c>
      <c r="M2492" s="365">
        <v>2.7333333333333329</v>
      </c>
      <c r="N2492" s="398">
        <v>0.77414159846239716</v>
      </c>
    </row>
    <row r="2493" spans="1:14" x14ac:dyDescent="0.3">
      <c r="A2493" s="1">
        <v>39</v>
      </c>
      <c r="C2493" s="393">
        <v>42580</v>
      </c>
      <c r="M2493" s="365">
        <v>5.666666666666667</v>
      </c>
      <c r="N2493" s="398">
        <v>0.88585750523495976</v>
      </c>
    </row>
    <row r="2494" spans="1:14" x14ac:dyDescent="0.3">
      <c r="A2494" s="1">
        <v>42</v>
      </c>
      <c r="C2494" s="393">
        <v>42580</v>
      </c>
      <c r="M2494" s="365">
        <v>4.9333333333333336</v>
      </c>
      <c r="N2494" s="398">
        <v>0.91377105479124798</v>
      </c>
    </row>
    <row r="2495" spans="1:14" x14ac:dyDescent="0.3">
      <c r="A2495" s="1">
        <v>45</v>
      </c>
      <c r="C2495" s="393">
        <v>42580</v>
      </c>
      <c r="M2495" s="365">
        <v>3.1666666666666665</v>
      </c>
      <c r="N2495" s="398">
        <v>0.80462323122592094</v>
      </c>
    </row>
    <row r="2496" spans="1:14" x14ac:dyDescent="0.3">
      <c r="A2496" s="1">
        <v>48</v>
      </c>
      <c r="C2496" s="393">
        <v>42580</v>
      </c>
      <c r="M2496" s="365">
        <v>5.6999999999999993</v>
      </c>
      <c r="N2496" s="398">
        <v>0.92006914528812178</v>
      </c>
    </row>
    <row r="2497" spans="1:14" x14ac:dyDescent="0.3">
      <c r="A2497" s="1">
        <v>51</v>
      </c>
      <c r="C2497" s="393">
        <v>42580</v>
      </c>
      <c r="M2497" s="365">
        <v>4.9000000000000004</v>
      </c>
      <c r="N2497" s="398">
        <v>0.92069387471788833</v>
      </c>
    </row>
    <row r="2498" spans="1:14" x14ac:dyDescent="0.3">
      <c r="A2498" s="1">
        <v>54</v>
      </c>
      <c r="C2498" s="393">
        <v>42580</v>
      </c>
      <c r="M2498" s="365">
        <v>6.2333333333333334</v>
      </c>
      <c r="N2498" s="398">
        <v>0.94565450574920906</v>
      </c>
    </row>
    <row r="2499" spans="1:14" x14ac:dyDescent="0.3">
      <c r="A2499" s="1">
        <v>57</v>
      </c>
      <c r="C2499" s="393">
        <v>42580</v>
      </c>
      <c r="M2499" s="365">
        <v>4.7333333333333334</v>
      </c>
      <c r="N2499" s="398">
        <v>0.88946741929883222</v>
      </c>
    </row>
    <row r="2500" spans="1:14" x14ac:dyDescent="0.3">
      <c r="A2500" s="1">
        <v>60</v>
      </c>
      <c r="C2500" s="393">
        <v>42580</v>
      </c>
      <c r="M2500" s="365">
        <v>4.8999999999999995</v>
      </c>
      <c r="N2500" s="398">
        <v>0.90988891645950132</v>
      </c>
    </row>
    <row r="2501" spans="1:14" x14ac:dyDescent="0.3">
      <c r="A2501" s="1">
        <v>63</v>
      </c>
      <c r="C2501" s="393">
        <v>42580</v>
      </c>
      <c r="M2501" s="365">
        <v>3.9666666666666663</v>
      </c>
      <c r="N2501" s="398">
        <v>0.87303183039736376</v>
      </c>
    </row>
    <row r="2502" spans="1:14" x14ac:dyDescent="0.3">
      <c r="A2502" s="1">
        <v>66</v>
      </c>
      <c r="C2502" s="393">
        <v>42580</v>
      </c>
      <c r="M2502" s="365">
        <v>5.2333333333333334</v>
      </c>
      <c r="N2502" s="398">
        <v>0.88518961539978669</v>
      </c>
    </row>
    <row r="2503" spans="1:14" x14ac:dyDescent="0.3">
      <c r="A2503" s="1">
        <v>69</v>
      </c>
      <c r="C2503" s="393">
        <v>42580</v>
      </c>
      <c r="M2503" s="365">
        <v>3.6666666666666665</v>
      </c>
      <c r="N2503" s="398">
        <v>0.84621510174394599</v>
      </c>
    </row>
    <row r="2504" spans="1:14" x14ac:dyDescent="0.3">
      <c r="A2504" s="1">
        <v>72</v>
      </c>
      <c r="C2504" s="393">
        <v>42580</v>
      </c>
      <c r="M2504" s="365">
        <v>5.0333333333333332</v>
      </c>
      <c r="N2504" s="398">
        <v>0.92305728706026924</v>
      </c>
    </row>
    <row r="2505" spans="1:14" x14ac:dyDescent="0.3">
      <c r="A2505" s="1">
        <v>75</v>
      </c>
      <c r="C2505" s="393">
        <v>42580</v>
      </c>
      <c r="M2505" s="365">
        <v>4.4333333333333327</v>
      </c>
      <c r="N2505" s="398">
        <v>0.90416507302241877</v>
      </c>
    </row>
    <row r="2506" spans="1:14" x14ac:dyDescent="0.3">
      <c r="A2506" s="1">
        <v>78</v>
      </c>
      <c r="C2506" s="393">
        <v>42580</v>
      </c>
      <c r="M2506" s="365">
        <v>4.1333333333333329</v>
      </c>
      <c r="N2506" s="398">
        <v>0.87976292791596367</v>
      </c>
    </row>
    <row r="2507" spans="1:14" x14ac:dyDescent="0.3">
      <c r="A2507" s="1">
        <v>81</v>
      </c>
      <c r="C2507" s="393">
        <v>42580</v>
      </c>
      <c r="M2507" s="365">
        <v>3.9666666666666663</v>
      </c>
      <c r="N2507" s="398">
        <v>0.85124972941773835</v>
      </c>
    </row>
    <row r="2508" spans="1:14" x14ac:dyDescent="0.3">
      <c r="A2508" s="1">
        <v>39</v>
      </c>
      <c r="C2508" s="393">
        <v>42583</v>
      </c>
      <c r="M2508" s="365">
        <v>4.5</v>
      </c>
      <c r="N2508" s="398">
        <v>0.90572675665317881</v>
      </c>
    </row>
    <row r="2509" spans="1:14" x14ac:dyDescent="0.3">
      <c r="A2509" s="1">
        <v>42</v>
      </c>
      <c r="C2509" s="393">
        <v>42583</v>
      </c>
      <c r="M2509" s="365">
        <v>4.5000000000000009</v>
      </c>
      <c r="N2509" s="398">
        <v>0.88738435688600081</v>
      </c>
    </row>
    <row r="2510" spans="1:14" x14ac:dyDescent="0.3">
      <c r="A2510" s="1">
        <v>45</v>
      </c>
      <c r="C2510" s="393">
        <v>42583</v>
      </c>
      <c r="M2510" s="365">
        <v>5.8</v>
      </c>
      <c r="N2510" s="398">
        <v>0.9374974764054006</v>
      </c>
    </row>
    <row r="2511" spans="1:14" x14ac:dyDescent="0.3">
      <c r="A2511" s="1">
        <v>48</v>
      </c>
      <c r="C2511" s="393">
        <v>42583</v>
      </c>
      <c r="M2511" s="365">
        <v>5.2</v>
      </c>
      <c r="N2511" s="398">
        <v>0.92976396645988479</v>
      </c>
    </row>
    <row r="2512" spans="1:14" x14ac:dyDescent="0.3">
      <c r="A2512" s="1">
        <v>51</v>
      </c>
      <c r="C2512" s="393">
        <v>42583</v>
      </c>
      <c r="M2512" s="365">
        <v>4.2333333333333334</v>
      </c>
      <c r="N2512" s="398">
        <v>0.86348597846585218</v>
      </c>
    </row>
    <row r="2513" spans="1:14" x14ac:dyDescent="0.3">
      <c r="A2513" s="1">
        <v>54</v>
      </c>
      <c r="C2513" s="393">
        <v>42583</v>
      </c>
      <c r="M2513" s="365">
        <v>5.5</v>
      </c>
      <c r="N2513" s="398">
        <v>0.92616701812891178</v>
      </c>
    </row>
    <row r="2514" spans="1:14" x14ac:dyDescent="0.3">
      <c r="A2514" s="1">
        <v>57</v>
      </c>
      <c r="C2514" s="393">
        <v>42583</v>
      </c>
      <c r="M2514" s="365">
        <v>5.4333333333333336</v>
      </c>
      <c r="N2514" s="398">
        <v>0.93558905513448831</v>
      </c>
    </row>
    <row r="2515" spans="1:14" x14ac:dyDescent="0.3">
      <c r="A2515" s="1">
        <v>60</v>
      </c>
      <c r="C2515" s="393">
        <v>42583</v>
      </c>
      <c r="M2515" s="365">
        <v>5.2666666666666666</v>
      </c>
      <c r="N2515" s="398">
        <v>0.93656692762467308</v>
      </c>
    </row>
    <row r="2516" spans="1:14" x14ac:dyDescent="0.3">
      <c r="A2516" s="1">
        <v>63</v>
      </c>
      <c r="C2516" s="393">
        <v>42583</v>
      </c>
      <c r="M2516" s="365">
        <v>4.2666666666666666</v>
      </c>
      <c r="N2516" s="398">
        <v>0.89007085405379038</v>
      </c>
    </row>
    <row r="2517" spans="1:14" x14ac:dyDescent="0.3">
      <c r="A2517" s="1">
        <v>66</v>
      </c>
      <c r="C2517" s="393">
        <v>42583</v>
      </c>
      <c r="M2517" s="365">
        <v>7.7666666666666666</v>
      </c>
      <c r="N2517" s="398">
        <v>0.98326741616116975</v>
      </c>
    </row>
    <row r="2518" spans="1:14" x14ac:dyDescent="0.3">
      <c r="A2518" s="1">
        <v>69</v>
      </c>
      <c r="C2518" s="393">
        <v>42583</v>
      </c>
      <c r="M2518" s="365">
        <v>6.0333333333333341</v>
      </c>
      <c r="N2518" s="398">
        <v>0.94739476273862067</v>
      </c>
    </row>
    <row r="2519" spans="1:14" x14ac:dyDescent="0.3">
      <c r="A2519" s="1">
        <v>72</v>
      </c>
      <c r="C2519" s="393">
        <v>42583</v>
      </c>
      <c r="M2519" s="365">
        <v>5.1000000000000005</v>
      </c>
      <c r="N2519" s="398">
        <v>0.88577654979461196</v>
      </c>
    </row>
    <row r="2520" spans="1:14" x14ac:dyDescent="0.3">
      <c r="A2520" s="1">
        <v>75</v>
      </c>
      <c r="C2520" s="393">
        <v>42583</v>
      </c>
      <c r="M2520" s="365">
        <v>3.8666666666666667</v>
      </c>
      <c r="N2520" s="398">
        <v>0.87031332511859727</v>
      </c>
    </row>
    <row r="2521" spans="1:14" x14ac:dyDescent="0.3">
      <c r="A2521" s="1">
        <v>78</v>
      </c>
      <c r="C2521" s="393">
        <v>42583</v>
      </c>
      <c r="M2521" s="365">
        <v>5.8</v>
      </c>
      <c r="N2521" s="398">
        <v>0.95354355045057071</v>
      </c>
    </row>
    <row r="2522" spans="1:14" x14ac:dyDescent="0.3">
      <c r="A2522" s="1">
        <v>81</v>
      </c>
      <c r="C2522" s="393">
        <v>42583</v>
      </c>
      <c r="M2522" s="365">
        <v>5.166666666666667</v>
      </c>
      <c r="N2522" s="398">
        <v>0.9288145639734805</v>
      </c>
    </row>
    <row r="2523" spans="1:14" x14ac:dyDescent="0.3">
      <c r="A2523" s="1">
        <v>39</v>
      </c>
      <c r="C2523" s="393">
        <v>42585</v>
      </c>
      <c r="M2523" s="365">
        <v>7.4666666666666659</v>
      </c>
      <c r="N2523" s="398">
        <v>0.98039251764852109</v>
      </c>
    </row>
    <row r="2524" spans="1:14" x14ac:dyDescent="0.3">
      <c r="A2524" s="1">
        <v>42</v>
      </c>
      <c r="C2524" s="393">
        <v>42585</v>
      </c>
      <c r="M2524" s="365">
        <v>5.1333333333333329</v>
      </c>
      <c r="N2524" s="398">
        <v>0.93239443348393569</v>
      </c>
    </row>
    <row r="2525" spans="1:14" x14ac:dyDescent="0.3">
      <c r="A2525" s="1">
        <v>45</v>
      </c>
      <c r="C2525" s="393">
        <v>42585</v>
      </c>
      <c r="M2525" s="365">
        <v>5.4333333333333327</v>
      </c>
      <c r="N2525" s="398">
        <v>0.90198581222508623</v>
      </c>
    </row>
    <row r="2526" spans="1:14" x14ac:dyDescent="0.3">
      <c r="A2526" s="1">
        <v>48</v>
      </c>
      <c r="C2526" s="393">
        <v>42585</v>
      </c>
      <c r="M2526" s="365">
        <v>8.6333333333333329</v>
      </c>
      <c r="N2526" s="398">
        <v>0.98905323858524608</v>
      </c>
    </row>
    <row r="2527" spans="1:14" x14ac:dyDescent="0.3">
      <c r="A2527" s="1">
        <v>51</v>
      </c>
      <c r="C2527" s="393">
        <v>42585</v>
      </c>
      <c r="M2527" s="365">
        <v>5.7666666666666666</v>
      </c>
      <c r="N2527" s="398">
        <v>0.95096472694320033</v>
      </c>
    </row>
    <row r="2528" spans="1:14" x14ac:dyDescent="0.3">
      <c r="A2528" s="1">
        <v>54</v>
      </c>
      <c r="C2528" s="393">
        <v>42585</v>
      </c>
      <c r="M2528" s="365">
        <v>5.0333333333333341</v>
      </c>
      <c r="N2528" s="398">
        <v>0.92399514482283518</v>
      </c>
    </row>
    <row r="2529" spans="1:14" x14ac:dyDescent="0.3">
      <c r="A2529" s="1">
        <v>57</v>
      </c>
      <c r="C2529" s="393">
        <v>42585</v>
      </c>
      <c r="M2529" s="365">
        <v>5.166666666666667</v>
      </c>
      <c r="N2529" s="398">
        <v>0.9281130461725029</v>
      </c>
    </row>
    <row r="2530" spans="1:14" x14ac:dyDescent="0.3">
      <c r="A2530" s="1">
        <v>60</v>
      </c>
      <c r="C2530" s="393">
        <v>42585</v>
      </c>
      <c r="M2530" s="365">
        <v>6.4333333333333336</v>
      </c>
      <c r="N2530" s="398">
        <v>0.95402796113642874</v>
      </c>
    </row>
    <row r="2531" spans="1:14" x14ac:dyDescent="0.3">
      <c r="A2531" s="1">
        <v>63</v>
      </c>
      <c r="C2531" s="393">
        <v>42585</v>
      </c>
      <c r="M2531" s="365">
        <v>7.4333333333333327</v>
      </c>
      <c r="N2531" s="398">
        <v>0.9760775870284838</v>
      </c>
    </row>
    <row r="2532" spans="1:14" x14ac:dyDescent="0.3">
      <c r="A2532" s="1">
        <v>66</v>
      </c>
      <c r="C2532" s="393">
        <v>42585</v>
      </c>
      <c r="M2532" s="365">
        <v>5.8666666666666671</v>
      </c>
      <c r="N2532" s="398">
        <v>0.95401344183975956</v>
      </c>
    </row>
    <row r="2533" spans="1:14" x14ac:dyDescent="0.3">
      <c r="A2533" s="1">
        <v>69</v>
      </c>
      <c r="C2533" s="393">
        <v>42585</v>
      </c>
      <c r="M2533" s="365">
        <v>5.7</v>
      </c>
      <c r="N2533" s="398">
        <v>0.94020769877833799</v>
      </c>
    </row>
    <row r="2534" spans="1:14" x14ac:dyDescent="0.3">
      <c r="A2534" s="1">
        <v>72</v>
      </c>
      <c r="C2534" s="393">
        <v>42585</v>
      </c>
      <c r="M2534" s="365">
        <v>5.166666666666667</v>
      </c>
      <c r="N2534" s="398">
        <v>0.90057086265729092</v>
      </c>
    </row>
    <row r="2535" spans="1:14" x14ac:dyDescent="0.3">
      <c r="A2535" s="1">
        <v>75</v>
      </c>
      <c r="C2535" s="393">
        <v>42585</v>
      </c>
      <c r="M2535" s="365">
        <v>2.8666666666666667</v>
      </c>
      <c r="N2535" s="398">
        <v>0.7766403846546801</v>
      </c>
    </row>
    <row r="2536" spans="1:14" x14ac:dyDescent="0.3">
      <c r="A2536" s="1">
        <v>78</v>
      </c>
      <c r="C2536" s="393">
        <v>42585</v>
      </c>
      <c r="M2536" s="365">
        <v>6.1333333333333337</v>
      </c>
      <c r="N2536" s="398">
        <v>0.94036226888535623</v>
      </c>
    </row>
    <row r="2537" spans="1:14" x14ac:dyDescent="0.3">
      <c r="A2537" s="1">
        <v>81</v>
      </c>
      <c r="C2537" s="393">
        <v>42585</v>
      </c>
      <c r="M2537" s="365">
        <v>4.9333333333333336</v>
      </c>
      <c r="N2537" s="398">
        <v>0.92673623293496465</v>
      </c>
    </row>
    <row r="2538" spans="1:14" x14ac:dyDescent="0.3">
      <c r="A2538" s="1">
        <v>39</v>
      </c>
      <c r="C2538" s="393">
        <v>42587</v>
      </c>
      <c r="M2538" s="365">
        <v>5.3666666666666671</v>
      </c>
      <c r="N2538" s="398">
        <v>0.96079772886305859</v>
      </c>
    </row>
    <row r="2539" spans="1:14" x14ac:dyDescent="0.3">
      <c r="A2539" s="1">
        <v>42</v>
      </c>
      <c r="C2539" s="393">
        <v>42587</v>
      </c>
      <c r="M2539" s="365">
        <v>5.3666666666666663</v>
      </c>
      <c r="N2539" s="398">
        <v>0.96319009716845161</v>
      </c>
    </row>
    <row r="2540" spans="1:14" x14ac:dyDescent="0.3">
      <c r="A2540" s="1">
        <v>45</v>
      </c>
      <c r="C2540" s="393">
        <v>42587</v>
      </c>
      <c r="M2540" s="365">
        <v>4.7333333333333334</v>
      </c>
      <c r="N2540" s="398">
        <v>0.94775993974793182</v>
      </c>
    </row>
    <row r="2541" spans="1:14" x14ac:dyDescent="0.3">
      <c r="A2541" s="1">
        <v>48</v>
      </c>
      <c r="C2541" s="393">
        <v>42587</v>
      </c>
      <c r="M2541" s="365">
        <v>5.7666666666666666</v>
      </c>
      <c r="N2541" s="398">
        <v>0.9691868448981108</v>
      </c>
    </row>
    <row r="2542" spans="1:14" x14ac:dyDescent="0.3">
      <c r="A2542" s="1">
        <v>51</v>
      </c>
      <c r="C2542" s="393">
        <v>42587</v>
      </c>
      <c r="M2542" s="365">
        <v>5.3666666666666663</v>
      </c>
      <c r="N2542" s="398">
        <v>0.96088615973492308</v>
      </c>
    </row>
    <row r="2543" spans="1:14" x14ac:dyDescent="0.3">
      <c r="A2543" s="1">
        <v>54</v>
      </c>
      <c r="C2543" s="393">
        <v>42587</v>
      </c>
      <c r="M2543" s="365">
        <v>5.5</v>
      </c>
      <c r="N2543" s="398">
        <v>0.96559930291672591</v>
      </c>
    </row>
    <row r="2544" spans="1:14" x14ac:dyDescent="0.3">
      <c r="A2544" s="1">
        <v>57</v>
      </c>
      <c r="C2544" s="393">
        <v>42587</v>
      </c>
      <c r="M2544" s="365">
        <v>6.5333333333333341</v>
      </c>
      <c r="N2544" s="398">
        <v>0.97778880398435053</v>
      </c>
    </row>
    <row r="2545" spans="1:14" x14ac:dyDescent="0.3">
      <c r="A2545" s="1">
        <v>60</v>
      </c>
      <c r="C2545" s="393">
        <v>42587</v>
      </c>
      <c r="M2545" s="365">
        <v>4.9666666666666659</v>
      </c>
      <c r="N2545" s="398">
        <v>0.95099141648784247</v>
      </c>
    </row>
    <row r="2546" spans="1:14" x14ac:dyDescent="0.3">
      <c r="A2546" s="1">
        <v>63</v>
      </c>
      <c r="C2546" s="393">
        <v>42587</v>
      </c>
      <c r="M2546" s="365">
        <v>5.8999999999999995</v>
      </c>
      <c r="N2546" s="398">
        <v>0.97199827296372343</v>
      </c>
    </row>
    <row r="2547" spans="1:14" x14ac:dyDescent="0.3">
      <c r="A2547" s="1">
        <v>66</v>
      </c>
      <c r="C2547" s="393">
        <v>42587</v>
      </c>
      <c r="M2547" s="365">
        <v>5.6333333333333329</v>
      </c>
      <c r="N2547" s="398">
        <v>0.96623606514591565</v>
      </c>
    </row>
    <row r="2548" spans="1:14" x14ac:dyDescent="0.3">
      <c r="A2548" s="1">
        <v>69</v>
      </c>
      <c r="C2548" s="393">
        <v>42587</v>
      </c>
      <c r="M2548" s="365">
        <v>5.0999999999999996</v>
      </c>
      <c r="N2548" s="398">
        <v>0.95830563906866661</v>
      </c>
    </row>
    <row r="2549" spans="1:14" x14ac:dyDescent="0.3">
      <c r="A2549" s="1">
        <v>72</v>
      </c>
      <c r="C2549" s="393">
        <v>42587</v>
      </c>
      <c r="M2549" s="365">
        <v>5.2666666666666666</v>
      </c>
      <c r="N2549" s="398">
        <v>0.96120171784930764</v>
      </c>
    </row>
    <row r="2550" spans="1:14" x14ac:dyDescent="0.3">
      <c r="A2550" s="1">
        <v>75</v>
      </c>
      <c r="C2550" s="393">
        <v>42587</v>
      </c>
      <c r="M2550" s="365">
        <v>4.0666666666666664</v>
      </c>
      <c r="N2550" s="398">
        <v>0.92162592775474905</v>
      </c>
    </row>
    <row r="2551" spans="1:14" x14ac:dyDescent="0.3">
      <c r="A2551" s="1">
        <v>78</v>
      </c>
      <c r="C2551" s="393">
        <v>42587</v>
      </c>
      <c r="M2551" s="365">
        <v>4.9333333333333336</v>
      </c>
      <c r="N2551" s="398">
        <v>0.95423527862843749</v>
      </c>
    </row>
    <row r="2552" spans="1:14" x14ac:dyDescent="0.3">
      <c r="A2552" s="1">
        <v>81</v>
      </c>
      <c r="C2552" s="393">
        <v>42587</v>
      </c>
      <c r="M2552" s="365">
        <v>4.4333333333333336</v>
      </c>
      <c r="N2552" s="398">
        <v>0.94041674689123733</v>
      </c>
    </row>
    <row r="2553" spans="1:14" x14ac:dyDescent="0.3">
      <c r="A2553" s="1">
        <v>39</v>
      </c>
      <c r="C2553" s="393">
        <v>42590</v>
      </c>
      <c r="M2553" s="365">
        <v>5.7333333333333334</v>
      </c>
      <c r="N2553" s="398">
        <v>0.92431045577651938</v>
      </c>
    </row>
    <row r="2554" spans="1:14" x14ac:dyDescent="0.3">
      <c r="A2554" s="1">
        <v>42</v>
      </c>
      <c r="C2554" s="393">
        <v>42590</v>
      </c>
      <c r="M2554" s="365">
        <v>5.1333333333333337</v>
      </c>
      <c r="N2554" s="398">
        <v>0.93381755312753667</v>
      </c>
    </row>
    <row r="2555" spans="1:14" x14ac:dyDescent="0.3">
      <c r="A2555" s="1">
        <v>45</v>
      </c>
      <c r="C2555" s="393">
        <v>42590</v>
      </c>
      <c r="M2555" s="365">
        <v>5.4666666666666659</v>
      </c>
      <c r="N2555" s="398">
        <v>0.94303480274713236</v>
      </c>
    </row>
    <row r="2556" spans="1:14" x14ac:dyDescent="0.3">
      <c r="A2556" s="1">
        <v>48</v>
      </c>
      <c r="C2556" s="393">
        <v>42590</v>
      </c>
      <c r="M2556" s="365">
        <v>7.666666666666667</v>
      </c>
      <c r="N2556" s="398">
        <v>0.97760470719907167</v>
      </c>
    </row>
    <row r="2557" spans="1:14" x14ac:dyDescent="0.3">
      <c r="A2557" s="1">
        <v>51</v>
      </c>
      <c r="C2557" s="393">
        <v>42590</v>
      </c>
      <c r="M2557" s="365">
        <v>8.2000000000000011</v>
      </c>
      <c r="N2557" s="398">
        <v>0.98285977362439814</v>
      </c>
    </row>
    <row r="2558" spans="1:14" x14ac:dyDescent="0.3">
      <c r="A2558" s="1">
        <v>54</v>
      </c>
      <c r="C2558" s="393">
        <v>42590</v>
      </c>
      <c r="M2558" s="365">
        <v>6.7</v>
      </c>
      <c r="N2558" s="398">
        <v>0.97218893522878103</v>
      </c>
    </row>
    <row r="2559" spans="1:14" x14ac:dyDescent="0.3">
      <c r="A2559" s="1">
        <v>57</v>
      </c>
      <c r="C2559" s="393">
        <v>42590</v>
      </c>
      <c r="M2559" s="365">
        <v>8.1333333333333329</v>
      </c>
      <c r="N2559" s="398">
        <v>0.98655400433544671</v>
      </c>
    </row>
    <row r="2560" spans="1:14" x14ac:dyDescent="0.3">
      <c r="A2560" s="1">
        <v>60</v>
      </c>
      <c r="C2560" s="393">
        <v>42590</v>
      </c>
      <c r="M2560" s="365">
        <v>6.666666666666667</v>
      </c>
      <c r="N2560" s="398">
        <v>0.92961843297406432</v>
      </c>
    </row>
    <row r="2561" spans="1:14" x14ac:dyDescent="0.3">
      <c r="A2561" s="1">
        <v>63</v>
      </c>
      <c r="C2561" s="393">
        <v>42590</v>
      </c>
      <c r="M2561" s="365">
        <v>6.7333333333333334</v>
      </c>
      <c r="N2561" s="398">
        <v>0.96914695744357593</v>
      </c>
    </row>
    <row r="2562" spans="1:14" x14ac:dyDescent="0.3">
      <c r="A2562" s="1">
        <v>66</v>
      </c>
      <c r="C2562" s="393">
        <v>42590</v>
      </c>
      <c r="M2562" s="365">
        <v>4.5333333333333332</v>
      </c>
      <c r="N2562" s="398">
        <v>0.90210735022586752</v>
      </c>
    </row>
    <row r="2563" spans="1:14" x14ac:dyDescent="0.3">
      <c r="A2563" s="1">
        <v>69</v>
      </c>
      <c r="C2563" s="393">
        <v>42590</v>
      </c>
      <c r="M2563" s="365">
        <v>6.2</v>
      </c>
      <c r="N2563" s="398">
        <v>0.95505561205150025</v>
      </c>
    </row>
    <row r="2564" spans="1:14" x14ac:dyDescent="0.3">
      <c r="A2564" s="1">
        <v>72</v>
      </c>
      <c r="C2564" s="393">
        <v>42590</v>
      </c>
      <c r="M2564" s="365">
        <v>8</v>
      </c>
      <c r="N2564" s="398">
        <v>0.98553403036012321</v>
      </c>
    </row>
    <row r="2565" spans="1:14" x14ac:dyDescent="0.3">
      <c r="A2565" s="1">
        <v>75</v>
      </c>
      <c r="C2565" s="393">
        <v>42590</v>
      </c>
      <c r="M2565" s="365">
        <v>5.8666666666666671</v>
      </c>
      <c r="N2565" s="398">
        <v>0.94307340902011794</v>
      </c>
    </row>
    <row r="2566" spans="1:14" x14ac:dyDescent="0.3">
      <c r="A2566" s="1">
        <v>78</v>
      </c>
      <c r="C2566" s="393">
        <v>42590</v>
      </c>
      <c r="M2566" s="365">
        <v>4.8</v>
      </c>
      <c r="N2566" s="398">
        <v>0.92107925123163437</v>
      </c>
    </row>
    <row r="2567" spans="1:14" x14ac:dyDescent="0.3">
      <c r="A2567" s="1">
        <v>81</v>
      </c>
      <c r="C2567" s="393">
        <v>42590</v>
      </c>
      <c r="M2567" s="365">
        <v>5.333333333333333</v>
      </c>
      <c r="N2567" s="398">
        <v>0.92393905464103721</v>
      </c>
    </row>
    <row r="2568" spans="1:14" x14ac:dyDescent="0.3">
      <c r="A2568" s="1">
        <v>39</v>
      </c>
      <c r="C2568" s="393">
        <v>42594</v>
      </c>
      <c r="M2568" s="365">
        <v>7.8666666666666671</v>
      </c>
      <c r="N2568" s="398">
        <v>0.97822531161049631</v>
      </c>
    </row>
    <row r="2569" spans="1:14" x14ac:dyDescent="0.3">
      <c r="A2569" s="1">
        <v>42</v>
      </c>
      <c r="C2569" s="393">
        <v>42594</v>
      </c>
      <c r="M2569" s="365">
        <v>5.6333333333333337</v>
      </c>
      <c r="N2569" s="398">
        <v>0.95440193492112557</v>
      </c>
    </row>
    <row r="2570" spans="1:14" x14ac:dyDescent="0.3">
      <c r="A2570" s="1">
        <v>45</v>
      </c>
      <c r="C2570" s="393">
        <v>42594</v>
      </c>
      <c r="M2570" s="365">
        <v>6.2333333333333334</v>
      </c>
      <c r="N2570" s="398">
        <v>0.96081897370703573</v>
      </c>
    </row>
    <row r="2571" spans="1:14" x14ac:dyDescent="0.3">
      <c r="A2571" s="1">
        <v>48</v>
      </c>
      <c r="C2571" s="393">
        <v>42594</v>
      </c>
      <c r="M2571" s="365">
        <v>7.5333333333333341</v>
      </c>
      <c r="N2571" s="398">
        <v>0.98289682467881745</v>
      </c>
    </row>
    <row r="2572" spans="1:14" x14ac:dyDescent="0.3">
      <c r="A2572" s="1">
        <v>51</v>
      </c>
      <c r="C2572" s="393">
        <v>42594</v>
      </c>
      <c r="M2572" s="365">
        <v>6.3666666666666671</v>
      </c>
      <c r="N2572" s="398">
        <v>0.95589133559596628</v>
      </c>
    </row>
    <row r="2573" spans="1:14" x14ac:dyDescent="0.3">
      <c r="A2573" s="1">
        <v>54</v>
      </c>
      <c r="C2573" s="393">
        <v>42594</v>
      </c>
      <c r="M2573" s="365">
        <v>7.5333333333333341</v>
      </c>
      <c r="N2573" s="398">
        <v>0.98120984262312572</v>
      </c>
    </row>
    <row r="2574" spans="1:14" x14ac:dyDescent="0.3">
      <c r="A2574" s="1">
        <v>57</v>
      </c>
      <c r="C2574" s="393">
        <v>42594</v>
      </c>
      <c r="M2574" s="365">
        <v>8.7333333333333343</v>
      </c>
      <c r="N2574" s="398">
        <v>0.99020035350507707</v>
      </c>
    </row>
    <row r="2575" spans="1:14" x14ac:dyDescent="0.3">
      <c r="A2575" s="1">
        <v>60</v>
      </c>
      <c r="C2575" s="393">
        <v>42594</v>
      </c>
      <c r="M2575" s="365">
        <v>7.2333333333333334</v>
      </c>
      <c r="N2575" s="398">
        <v>0.9806340035244091</v>
      </c>
    </row>
    <row r="2576" spans="1:14" x14ac:dyDescent="0.3">
      <c r="A2576" s="1">
        <v>63</v>
      </c>
      <c r="C2576" s="393">
        <v>42594</v>
      </c>
      <c r="M2576" s="365">
        <v>7.9000000000000012</v>
      </c>
      <c r="N2576" s="398">
        <v>0.97752592349355105</v>
      </c>
    </row>
    <row r="2577" spans="1:14" x14ac:dyDescent="0.3">
      <c r="A2577" s="1">
        <v>66</v>
      </c>
      <c r="C2577" s="393">
        <v>42594</v>
      </c>
      <c r="M2577" s="365">
        <v>6.5333333333333341</v>
      </c>
      <c r="N2577" s="398">
        <v>0.96211460564609863</v>
      </c>
    </row>
    <row r="2578" spans="1:14" x14ac:dyDescent="0.3">
      <c r="A2578" s="1">
        <v>69</v>
      </c>
      <c r="C2578" s="393">
        <v>42594</v>
      </c>
      <c r="M2578" s="365">
        <v>7.0666666666666664</v>
      </c>
      <c r="N2578" s="398">
        <v>0.97774501824775673</v>
      </c>
    </row>
    <row r="2579" spans="1:14" x14ac:dyDescent="0.3">
      <c r="A2579" s="1">
        <v>72</v>
      </c>
      <c r="C2579" s="393">
        <v>42594</v>
      </c>
      <c r="M2579" s="365">
        <v>6.0333333333333341</v>
      </c>
      <c r="N2579" s="398">
        <v>0.96162081765809859</v>
      </c>
    </row>
    <row r="2580" spans="1:14" x14ac:dyDescent="0.3">
      <c r="A2580" s="1">
        <v>75</v>
      </c>
      <c r="C2580" s="393">
        <v>42594</v>
      </c>
      <c r="M2580" s="365">
        <v>4.8666666666666663</v>
      </c>
      <c r="N2580" s="398">
        <v>0.8988047174869882</v>
      </c>
    </row>
    <row r="2581" spans="1:14" x14ac:dyDescent="0.3">
      <c r="A2581" s="1">
        <v>78</v>
      </c>
      <c r="C2581" s="393">
        <v>42594</v>
      </c>
      <c r="M2581" s="365">
        <v>6.9333333333333327</v>
      </c>
      <c r="N2581" s="398">
        <v>0.97728737277502453</v>
      </c>
    </row>
    <row r="2582" spans="1:14" x14ac:dyDescent="0.3">
      <c r="A2582" s="1">
        <v>81</v>
      </c>
      <c r="C2582" s="393">
        <v>42594</v>
      </c>
      <c r="M2582" s="365">
        <v>6.0666666666666664</v>
      </c>
      <c r="N2582" s="398">
        <v>0.9417769008285054</v>
      </c>
    </row>
    <row r="2583" spans="1:14" x14ac:dyDescent="0.3">
      <c r="A2583" s="1">
        <v>39</v>
      </c>
      <c r="C2583" s="393">
        <v>42601</v>
      </c>
      <c r="M2583" s="365">
        <v>6.6000000000000005</v>
      </c>
      <c r="N2583" s="398">
        <v>0.97806182544082221</v>
      </c>
    </row>
    <row r="2584" spans="1:14" x14ac:dyDescent="0.3">
      <c r="A2584" s="1">
        <v>42</v>
      </c>
      <c r="C2584" s="393">
        <v>42601</v>
      </c>
      <c r="M2584" s="365">
        <v>6.666666666666667</v>
      </c>
      <c r="N2584" s="398">
        <v>0.97795917531373033</v>
      </c>
    </row>
    <row r="2585" spans="1:14" x14ac:dyDescent="0.3">
      <c r="A2585" s="1">
        <v>45</v>
      </c>
      <c r="C2585" s="393">
        <v>42601</v>
      </c>
      <c r="M2585" s="365">
        <v>5.6333333333333337</v>
      </c>
      <c r="N2585" s="398">
        <v>0.9671102552934544</v>
      </c>
    </row>
    <row r="2586" spans="1:14" x14ac:dyDescent="0.3">
      <c r="A2586" s="1">
        <v>48</v>
      </c>
      <c r="C2586" s="393">
        <v>42601</v>
      </c>
      <c r="M2586" s="365">
        <v>6.6000000000000005</v>
      </c>
      <c r="N2586" s="398">
        <v>0.97952633710358328</v>
      </c>
    </row>
    <row r="2587" spans="1:14" x14ac:dyDescent="0.3">
      <c r="A2587" s="1">
        <v>51</v>
      </c>
      <c r="C2587" s="393">
        <v>42601</v>
      </c>
      <c r="M2587" s="365">
        <v>6.5666666666666673</v>
      </c>
      <c r="N2587" s="398">
        <v>0.9774941503195117</v>
      </c>
    </row>
    <row r="2588" spans="1:14" x14ac:dyDescent="0.3">
      <c r="A2588" s="1">
        <v>54</v>
      </c>
      <c r="C2588" s="393">
        <v>42601</v>
      </c>
      <c r="M2588" s="365">
        <v>7.2333333333333334</v>
      </c>
      <c r="N2588" s="398">
        <v>0.98214930479766893</v>
      </c>
    </row>
    <row r="2589" spans="1:14" x14ac:dyDescent="0.3">
      <c r="A2589" s="1">
        <v>57</v>
      </c>
      <c r="C2589" s="393">
        <v>42601</v>
      </c>
      <c r="M2589" s="365">
        <v>8.2333333333333343</v>
      </c>
      <c r="N2589" s="398">
        <v>0.98844676716097835</v>
      </c>
    </row>
    <row r="2590" spans="1:14" x14ac:dyDescent="0.3">
      <c r="A2590" s="1">
        <v>60</v>
      </c>
      <c r="C2590" s="393">
        <v>42601</v>
      </c>
      <c r="M2590" s="365">
        <v>5.9333333333333336</v>
      </c>
      <c r="N2590" s="398">
        <v>0.96497186283456848</v>
      </c>
    </row>
    <row r="2591" spans="1:14" x14ac:dyDescent="0.3">
      <c r="A2591" s="1">
        <v>63</v>
      </c>
      <c r="C2591" s="393">
        <v>42601</v>
      </c>
      <c r="M2591" s="365">
        <v>6.8999999999999995</v>
      </c>
      <c r="N2591" s="398">
        <v>0.98002044283491718</v>
      </c>
    </row>
    <row r="2592" spans="1:14" x14ac:dyDescent="0.3">
      <c r="A2592" s="1">
        <v>66</v>
      </c>
      <c r="C2592" s="393">
        <v>42601</v>
      </c>
      <c r="M2592" s="365">
        <v>6.5999999999999988</v>
      </c>
      <c r="N2592" s="398">
        <v>0.97407981855283932</v>
      </c>
    </row>
    <row r="2593" spans="1:14" x14ac:dyDescent="0.3">
      <c r="A2593" s="1">
        <v>69</v>
      </c>
      <c r="C2593" s="393">
        <v>42601</v>
      </c>
      <c r="M2593" s="365">
        <v>6.4666666666666659</v>
      </c>
      <c r="N2593" s="398">
        <v>0.97201115473835487</v>
      </c>
    </row>
    <row r="2594" spans="1:14" x14ac:dyDescent="0.3">
      <c r="A2594" s="1">
        <v>72</v>
      </c>
      <c r="C2594" s="393">
        <v>42601</v>
      </c>
      <c r="M2594" s="365">
        <v>6.7333333333333334</v>
      </c>
      <c r="N2594" s="398">
        <v>0.97691158599118255</v>
      </c>
    </row>
    <row r="2595" spans="1:14" x14ac:dyDescent="0.3">
      <c r="A2595" s="1">
        <v>75</v>
      </c>
      <c r="C2595" s="393">
        <v>42601</v>
      </c>
      <c r="M2595" s="365">
        <v>5.5333333333333341</v>
      </c>
      <c r="N2595" s="398">
        <v>0.92774429067235431</v>
      </c>
    </row>
    <row r="2596" spans="1:14" x14ac:dyDescent="0.3">
      <c r="A2596" s="1">
        <v>78</v>
      </c>
      <c r="C2596" s="393">
        <v>42601</v>
      </c>
      <c r="M2596" s="365">
        <v>7.0666666666666664</v>
      </c>
      <c r="N2596" s="398">
        <v>0.97722101620214252</v>
      </c>
    </row>
    <row r="2597" spans="1:14" x14ac:dyDescent="0.3">
      <c r="A2597" s="1">
        <v>81</v>
      </c>
      <c r="C2597" s="393">
        <v>42601</v>
      </c>
      <c r="M2597" s="365">
        <v>6.2666666666666657</v>
      </c>
      <c r="N2597" s="398">
        <v>0.95883767764228889</v>
      </c>
    </row>
    <row r="2598" spans="1:14" x14ac:dyDescent="0.3">
      <c r="A2598" s="1">
        <v>39</v>
      </c>
      <c r="C2598" s="393">
        <v>42604</v>
      </c>
      <c r="M2598" s="365">
        <v>8.8666666666666654</v>
      </c>
      <c r="N2598" s="398">
        <v>0.99355672399064099</v>
      </c>
    </row>
    <row r="2599" spans="1:14" x14ac:dyDescent="0.3">
      <c r="A2599" s="1">
        <v>42</v>
      </c>
      <c r="C2599" s="393">
        <v>42604</v>
      </c>
      <c r="M2599" s="365">
        <v>8.2333333333333325</v>
      </c>
      <c r="N2599" s="398">
        <v>0.98738200922554509</v>
      </c>
    </row>
    <row r="2600" spans="1:14" x14ac:dyDescent="0.3">
      <c r="A2600" s="1">
        <v>45</v>
      </c>
      <c r="C2600" s="393">
        <v>42604</v>
      </c>
      <c r="M2600" s="365">
        <v>6.2666666666666657</v>
      </c>
      <c r="N2600" s="398">
        <v>0.96314291931341744</v>
      </c>
    </row>
    <row r="2601" spans="1:14" x14ac:dyDescent="0.3">
      <c r="A2601" s="1">
        <v>48</v>
      </c>
      <c r="C2601" s="393">
        <v>42604</v>
      </c>
      <c r="M2601" s="365">
        <v>7.4666666666666659</v>
      </c>
      <c r="N2601" s="398">
        <v>0.9803687170139842</v>
      </c>
    </row>
    <row r="2602" spans="1:14" x14ac:dyDescent="0.3">
      <c r="A2602" s="1">
        <v>51</v>
      </c>
      <c r="C2602" s="393">
        <v>42604</v>
      </c>
      <c r="M2602" s="365">
        <v>8.2333333333333325</v>
      </c>
      <c r="N2602" s="398">
        <v>0.98999995224083082</v>
      </c>
    </row>
    <row r="2603" spans="1:14" x14ac:dyDescent="0.3">
      <c r="A2603" s="1">
        <v>54</v>
      </c>
      <c r="C2603" s="393">
        <v>42604</v>
      </c>
      <c r="M2603" s="365">
        <v>8.2333333333333325</v>
      </c>
      <c r="N2603" s="398">
        <v>0.98893834948264969</v>
      </c>
    </row>
    <row r="2604" spans="1:14" x14ac:dyDescent="0.3">
      <c r="A2604" s="1">
        <v>57</v>
      </c>
      <c r="C2604" s="393">
        <v>42604</v>
      </c>
      <c r="M2604" s="365">
        <v>9.0333333333333332</v>
      </c>
      <c r="N2604" s="398">
        <v>0.99275152876290529</v>
      </c>
    </row>
    <row r="2605" spans="1:14" x14ac:dyDescent="0.3">
      <c r="A2605" s="1">
        <v>60</v>
      </c>
      <c r="C2605" s="393">
        <v>42604</v>
      </c>
      <c r="M2605" s="365">
        <v>8.8000000000000007</v>
      </c>
      <c r="N2605" s="398">
        <v>0.99266976520513872</v>
      </c>
    </row>
    <row r="2606" spans="1:14" x14ac:dyDescent="0.3">
      <c r="A2606" s="1">
        <v>63</v>
      </c>
      <c r="C2606" s="393">
        <v>42604</v>
      </c>
      <c r="M2606" s="365">
        <v>8.9</v>
      </c>
      <c r="N2606" s="398">
        <v>0.99304307624425603</v>
      </c>
    </row>
    <row r="2607" spans="1:14" x14ac:dyDescent="0.3">
      <c r="A2607" s="1">
        <v>66</v>
      </c>
      <c r="C2607" s="393">
        <v>42604</v>
      </c>
      <c r="M2607" s="365">
        <v>8.1</v>
      </c>
      <c r="N2607" s="398">
        <v>0.9890038549738559</v>
      </c>
    </row>
    <row r="2608" spans="1:14" x14ac:dyDescent="0.3">
      <c r="A2608" s="1">
        <v>69</v>
      </c>
      <c r="C2608" s="393">
        <v>42604</v>
      </c>
      <c r="M2608" s="365">
        <v>7.8</v>
      </c>
      <c r="N2608" s="398">
        <v>0.97304692371253854</v>
      </c>
    </row>
    <row r="2609" spans="1:14" x14ac:dyDescent="0.3">
      <c r="A2609" s="1">
        <v>72</v>
      </c>
      <c r="C2609" s="393">
        <v>42604</v>
      </c>
      <c r="M2609" s="365">
        <v>6.833333333333333</v>
      </c>
      <c r="N2609" s="398">
        <v>0.97571972424293607</v>
      </c>
    </row>
    <row r="2610" spans="1:14" x14ac:dyDescent="0.3">
      <c r="A2610" s="1">
        <v>75</v>
      </c>
      <c r="C2610" s="393">
        <v>42604</v>
      </c>
      <c r="M2610" s="365">
        <v>7.2</v>
      </c>
      <c r="N2610" s="398">
        <v>0.98225119739812261</v>
      </c>
    </row>
    <row r="2611" spans="1:14" x14ac:dyDescent="0.3">
      <c r="A2611" s="1">
        <v>78</v>
      </c>
      <c r="C2611" s="393">
        <v>42604</v>
      </c>
      <c r="M2611" s="365">
        <v>6.7333333333333343</v>
      </c>
      <c r="N2611" s="398">
        <v>0.96886762536220417</v>
      </c>
    </row>
    <row r="2612" spans="1:14" x14ac:dyDescent="0.3">
      <c r="A2612" s="1">
        <v>81</v>
      </c>
      <c r="C2612" s="393">
        <v>42604</v>
      </c>
      <c r="M2612" s="365">
        <v>6.2333333333333334</v>
      </c>
      <c r="N2612" s="398">
        <v>0.95415458012401366</v>
      </c>
    </row>
    <row r="2613" spans="1:14" x14ac:dyDescent="0.3">
      <c r="A2613" s="1">
        <v>39</v>
      </c>
      <c r="C2613" s="393">
        <v>42608</v>
      </c>
      <c r="M2613" s="365">
        <v>7.8666666666666663</v>
      </c>
      <c r="N2613" s="398">
        <v>0.98678338063071436</v>
      </c>
    </row>
    <row r="2614" spans="1:14" x14ac:dyDescent="0.3">
      <c r="A2614" s="1">
        <v>42</v>
      </c>
      <c r="C2614" s="393">
        <v>42608</v>
      </c>
      <c r="M2614" s="365">
        <v>5.8000000000000007</v>
      </c>
      <c r="N2614" s="398">
        <v>0.95064905625028651</v>
      </c>
    </row>
    <row r="2615" spans="1:14" x14ac:dyDescent="0.3">
      <c r="A2615" s="1">
        <v>45</v>
      </c>
      <c r="C2615" s="393">
        <v>42608</v>
      </c>
      <c r="M2615" s="365">
        <v>6.7</v>
      </c>
      <c r="N2615" s="398">
        <v>0.97590163542917718</v>
      </c>
    </row>
    <row r="2616" spans="1:14" x14ac:dyDescent="0.3">
      <c r="A2616" s="1">
        <v>48</v>
      </c>
      <c r="C2616" s="393">
        <v>42608</v>
      </c>
      <c r="M2616" s="365">
        <v>5.5999999999999988</v>
      </c>
      <c r="N2616" s="398">
        <v>0.94634536693936422</v>
      </c>
    </row>
    <row r="2617" spans="1:14" x14ac:dyDescent="0.3">
      <c r="A2617" s="1">
        <v>51</v>
      </c>
      <c r="C2617" s="393">
        <v>42608</v>
      </c>
      <c r="M2617" s="365">
        <v>6.4666666666666659</v>
      </c>
      <c r="N2617" s="398">
        <v>0.97110047361017304</v>
      </c>
    </row>
    <row r="2618" spans="1:14" x14ac:dyDescent="0.3">
      <c r="A2618" s="1">
        <v>54</v>
      </c>
      <c r="C2618" s="393">
        <v>42608</v>
      </c>
      <c r="M2618" s="365">
        <v>7.833333333333333</v>
      </c>
      <c r="N2618" s="398">
        <v>0.96737753168200002</v>
      </c>
    </row>
    <row r="2619" spans="1:14" x14ac:dyDescent="0.3">
      <c r="A2619" s="1">
        <v>57</v>
      </c>
      <c r="C2619" s="393">
        <v>42608</v>
      </c>
      <c r="M2619" s="365">
        <v>7.8</v>
      </c>
      <c r="N2619" s="398">
        <v>0.98642069060780313</v>
      </c>
    </row>
    <row r="2620" spans="1:14" x14ac:dyDescent="0.3">
      <c r="A2620" s="1">
        <v>60</v>
      </c>
      <c r="C2620" s="393">
        <v>42608</v>
      </c>
      <c r="M2620" s="365">
        <v>7.666666666666667</v>
      </c>
      <c r="N2620" s="398">
        <v>0.9814632128649915</v>
      </c>
    </row>
    <row r="2621" spans="1:14" x14ac:dyDescent="0.3">
      <c r="A2621" s="1">
        <v>63</v>
      </c>
      <c r="C2621" s="393">
        <v>42608</v>
      </c>
      <c r="M2621" s="365">
        <v>7.4333333333333336</v>
      </c>
      <c r="N2621" s="398">
        <v>0.96898764705707452</v>
      </c>
    </row>
    <row r="2622" spans="1:14" x14ac:dyDescent="0.3">
      <c r="A2622" s="1">
        <v>66</v>
      </c>
      <c r="C2622" s="393">
        <v>42608</v>
      </c>
      <c r="M2622" s="365">
        <v>6.8</v>
      </c>
      <c r="N2622" s="398">
        <v>0.96676598626617771</v>
      </c>
    </row>
    <row r="2623" spans="1:14" x14ac:dyDescent="0.3">
      <c r="A2623" s="1">
        <v>69</v>
      </c>
      <c r="C2623" s="393">
        <v>42608</v>
      </c>
      <c r="M2623" s="365">
        <v>6.5999999999999988</v>
      </c>
      <c r="N2623" s="398">
        <v>0.92450771229296425</v>
      </c>
    </row>
    <row r="2624" spans="1:14" x14ac:dyDescent="0.3">
      <c r="A2624" s="1">
        <v>72</v>
      </c>
      <c r="C2624" s="393">
        <v>42608</v>
      </c>
      <c r="M2624" s="365">
        <v>7</v>
      </c>
      <c r="N2624" s="398">
        <v>0.9631950579213715</v>
      </c>
    </row>
    <row r="2625" spans="1:14" x14ac:dyDescent="0.3">
      <c r="A2625" s="1">
        <v>75</v>
      </c>
      <c r="C2625" s="393">
        <v>42608</v>
      </c>
      <c r="M2625" s="365">
        <v>4.5666666666666673</v>
      </c>
      <c r="N2625" s="398">
        <v>0.91015863183542134</v>
      </c>
    </row>
    <row r="2626" spans="1:14" x14ac:dyDescent="0.3">
      <c r="A2626" s="1">
        <v>78</v>
      </c>
      <c r="C2626" s="393">
        <v>42608</v>
      </c>
      <c r="M2626" s="365">
        <v>7.6333333333333329</v>
      </c>
      <c r="N2626" s="398">
        <v>0.9846689833575123</v>
      </c>
    </row>
    <row r="2627" spans="1:14" x14ac:dyDescent="0.3">
      <c r="A2627" s="1">
        <v>81</v>
      </c>
      <c r="C2627" s="393">
        <v>42608</v>
      </c>
      <c r="M2627" s="365">
        <v>6.3999999999999995</v>
      </c>
      <c r="N2627" s="398">
        <v>0.9641246334835919</v>
      </c>
    </row>
    <row r="2628" spans="1:14" x14ac:dyDescent="0.3">
      <c r="A2628" s="1">
        <v>39</v>
      </c>
      <c r="C2628" s="393">
        <v>42611</v>
      </c>
      <c r="M2628" s="365">
        <v>8.3666666666666671</v>
      </c>
      <c r="N2628" s="398">
        <v>0.99130757111461543</v>
      </c>
    </row>
    <row r="2629" spans="1:14" x14ac:dyDescent="0.3">
      <c r="A2629" s="1">
        <v>42</v>
      </c>
      <c r="C2629" s="393">
        <v>42611</v>
      </c>
      <c r="M2629" s="365">
        <v>7.666666666666667</v>
      </c>
      <c r="N2629" s="398">
        <v>0.98852013173000064</v>
      </c>
    </row>
    <row r="2630" spans="1:14" x14ac:dyDescent="0.3">
      <c r="A2630" s="1">
        <v>45</v>
      </c>
      <c r="C2630" s="393">
        <v>42611</v>
      </c>
      <c r="M2630" s="365">
        <v>6.3</v>
      </c>
      <c r="N2630" s="398">
        <v>0.95212922870319383</v>
      </c>
    </row>
    <row r="2631" spans="1:14" x14ac:dyDescent="0.3">
      <c r="A2631" s="1">
        <v>48</v>
      </c>
      <c r="C2631" s="393">
        <v>42611</v>
      </c>
      <c r="M2631" s="365">
        <v>7.166666666666667</v>
      </c>
      <c r="N2631" s="398">
        <v>0.968874452245573</v>
      </c>
    </row>
    <row r="2632" spans="1:14" x14ac:dyDescent="0.3">
      <c r="A2632" s="1">
        <v>51</v>
      </c>
      <c r="C2632" s="393">
        <v>42611</v>
      </c>
      <c r="M2632" s="365">
        <v>7.8666666666666671</v>
      </c>
      <c r="N2632" s="398">
        <v>0.98789027973850596</v>
      </c>
    </row>
    <row r="2633" spans="1:14" x14ac:dyDescent="0.3">
      <c r="A2633" s="1">
        <v>54</v>
      </c>
      <c r="C2633" s="393">
        <v>42611</v>
      </c>
      <c r="M2633" s="365">
        <v>6.6333333333333329</v>
      </c>
      <c r="N2633" s="398">
        <v>0.97675028574584799</v>
      </c>
    </row>
    <row r="2634" spans="1:14" x14ac:dyDescent="0.3">
      <c r="A2634" s="1">
        <v>57</v>
      </c>
      <c r="C2634" s="393">
        <v>42611</v>
      </c>
      <c r="M2634" s="365">
        <v>9.3333333333333339</v>
      </c>
      <c r="N2634" s="398">
        <v>0.99519495140769187</v>
      </c>
    </row>
    <row r="2635" spans="1:14" x14ac:dyDescent="0.3">
      <c r="A2635" s="1">
        <v>60</v>
      </c>
      <c r="C2635" s="393">
        <v>42611</v>
      </c>
      <c r="M2635" s="365">
        <v>7.3666666666666671</v>
      </c>
      <c r="N2635" s="398">
        <v>0.97548901399604215</v>
      </c>
    </row>
    <row r="2636" spans="1:14" x14ac:dyDescent="0.3">
      <c r="A2636" s="1">
        <v>63</v>
      </c>
      <c r="C2636" s="393">
        <v>42611</v>
      </c>
      <c r="M2636" s="365">
        <v>7.5</v>
      </c>
      <c r="N2636" s="398">
        <v>0.9865345857967508</v>
      </c>
    </row>
    <row r="2637" spans="1:14" x14ac:dyDescent="0.3">
      <c r="A2637" s="1">
        <v>66</v>
      </c>
      <c r="C2637" s="393">
        <v>42611</v>
      </c>
      <c r="M2637" s="365">
        <v>6.6000000000000005</v>
      </c>
      <c r="N2637" s="398">
        <v>0.97603767193952118</v>
      </c>
    </row>
    <row r="2638" spans="1:14" x14ac:dyDescent="0.3">
      <c r="A2638" s="1">
        <v>69</v>
      </c>
      <c r="C2638" s="393">
        <v>42611</v>
      </c>
      <c r="M2638" s="365">
        <v>6.7666666666666666</v>
      </c>
      <c r="N2638" s="398">
        <v>0.97935376924730333</v>
      </c>
    </row>
    <row r="2639" spans="1:14" x14ac:dyDescent="0.3">
      <c r="A2639" s="1">
        <v>72</v>
      </c>
      <c r="C2639" s="393">
        <v>42611</v>
      </c>
      <c r="M2639" s="365">
        <v>5.8666666666666671</v>
      </c>
      <c r="N2639" s="398">
        <v>0.968779997169119</v>
      </c>
    </row>
    <row r="2640" spans="1:14" x14ac:dyDescent="0.3">
      <c r="A2640" s="1">
        <v>75</v>
      </c>
      <c r="C2640" s="393">
        <v>42611</v>
      </c>
      <c r="M2640" s="365">
        <v>6.3666666666666671</v>
      </c>
      <c r="N2640" s="398">
        <v>0.97354018616512095</v>
      </c>
    </row>
    <row r="2641" spans="1:14" x14ac:dyDescent="0.3">
      <c r="A2641" s="1">
        <v>78</v>
      </c>
      <c r="C2641" s="393">
        <v>42611</v>
      </c>
      <c r="M2641" s="365">
        <v>6</v>
      </c>
      <c r="N2641" s="398">
        <v>0.95742536664954259</v>
      </c>
    </row>
    <row r="2642" spans="1:14" x14ac:dyDescent="0.3">
      <c r="A2642" s="1">
        <v>81</v>
      </c>
      <c r="C2642" s="393">
        <v>42611</v>
      </c>
      <c r="M2642" s="365">
        <v>6.8</v>
      </c>
      <c r="N2642" s="398">
        <v>0.97971581810575736</v>
      </c>
    </row>
    <row r="2643" spans="1:14" x14ac:dyDescent="0.3">
      <c r="A2643" s="1">
        <v>39</v>
      </c>
      <c r="C2643" s="393">
        <v>42615</v>
      </c>
      <c r="M2643" s="365">
        <v>7.9000000000000012</v>
      </c>
      <c r="N2643" s="398">
        <v>0.98618550902299817</v>
      </c>
    </row>
    <row r="2644" spans="1:14" x14ac:dyDescent="0.3">
      <c r="A2644" s="1">
        <v>42</v>
      </c>
      <c r="C2644" s="393">
        <v>42615</v>
      </c>
      <c r="M2644" s="365">
        <v>6.7666666666666666</v>
      </c>
      <c r="N2644" s="398">
        <v>0.97166366358498968</v>
      </c>
    </row>
    <row r="2645" spans="1:14" x14ac:dyDescent="0.3">
      <c r="A2645" s="1">
        <v>45</v>
      </c>
      <c r="C2645" s="393">
        <v>42615</v>
      </c>
      <c r="M2645" s="365">
        <v>5.3999999999999995</v>
      </c>
      <c r="N2645" s="398">
        <v>0.93834491499379258</v>
      </c>
    </row>
    <row r="2646" spans="1:14" x14ac:dyDescent="0.3">
      <c r="A2646" s="1">
        <v>48</v>
      </c>
      <c r="C2646" s="393">
        <v>42615</v>
      </c>
      <c r="M2646" s="365">
        <v>5.833333333333333</v>
      </c>
      <c r="N2646" s="398">
        <v>0.95427269809571413</v>
      </c>
    </row>
    <row r="2647" spans="1:14" x14ac:dyDescent="0.3">
      <c r="A2647" s="1">
        <v>51</v>
      </c>
      <c r="C2647" s="393">
        <v>42615</v>
      </c>
      <c r="M2647" s="365">
        <v>5.333333333333333</v>
      </c>
      <c r="N2647" s="398">
        <v>0.93277508766649964</v>
      </c>
    </row>
    <row r="2648" spans="1:14" x14ac:dyDescent="0.3">
      <c r="A2648" s="1">
        <v>54</v>
      </c>
      <c r="C2648" s="393">
        <v>42615</v>
      </c>
      <c r="M2648" s="365">
        <v>6.9333333333333336</v>
      </c>
      <c r="N2648" s="398">
        <v>0.97499543390794285</v>
      </c>
    </row>
    <row r="2649" spans="1:14" x14ac:dyDescent="0.3">
      <c r="A2649" s="1">
        <v>57</v>
      </c>
      <c r="C2649" s="393">
        <v>42615</v>
      </c>
      <c r="M2649" s="365">
        <v>6.0666666666666664</v>
      </c>
      <c r="N2649" s="398">
        <v>0.9638281123432213</v>
      </c>
    </row>
    <row r="2650" spans="1:14" x14ac:dyDescent="0.3">
      <c r="A2650" s="1">
        <v>60</v>
      </c>
      <c r="C2650" s="393">
        <v>42615</v>
      </c>
      <c r="M2650" s="365">
        <v>6.8</v>
      </c>
      <c r="N2650" s="398">
        <v>0.96677193193865429</v>
      </c>
    </row>
    <row r="2651" spans="1:14" x14ac:dyDescent="0.3">
      <c r="A2651" s="1">
        <v>63</v>
      </c>
      <c r="C2651" s="393">
        <v>42615</v>
      </c>
      <c r="M2651" s="365">
        <v>8.6</v>
      </c>
      <c r="N2651" s="398">
        <v>0.99077592676967274</v>
      </c>
    </row>
    <row r="2652" spans="1:14" x14ac:dyDescent="0.3">
      <c r="A2652" s="1">
        <v>66</v>
      </c>
      <c r="C2652" s="393">
        <v>42615</v>
      </c>
      <c r="M2652" s="365">
        <v>5.1000000000000005</v>
      </c>
      <c r="N2652" s="398">
        <v>0.90684577628959318</v>
      </c>
    </row>
    <row r="2653" spans="1:14" x14ac:dyDescent="0.3">
      <c r="A2653" s="1">
        <v>69</v>
      </c>
      <c r="C2653" s="393">
        <v>42615</v>
      </c>
      <c r="M2653" s="365">
        <v>6.333333333333333</v>
      </c>
      <c r="N2653" s="398">
        <v>0.9683305970864321</v>
      </c>
    </row>
    <row r="2654" spans="1:14" x14ac:dyDescent="0.3">
      <c r="A2654" s="1">
        <v>72</v>
      </c>
      <c r="C2654" s="393">
        <v>42615</v>
      </c>
      <c r="M2654" s="365">
        <v>7.8</v>
      </c>
      <c r="N2654" s="398">
        <v>0.98704942866327283</v>
      </c>
    </row>
    <row r="2655" spans="1:14" x14ac:dyDescent="0.3">
      <c r="A2655" s="1">
        <v>75</v>
      </c>
      <c r="C2655" s="393">
        <v>42615</v>
      </c>
      <c r="M2655" s="365">
        <v>5.5</v>
      </c>
      <c r="N2655" s="398">
        <v>0.94081330786291417</v>
      </c>
    </row>
    <row r="2656" spans="1:14" x14ac:dyDescent="0.3">
      <c r="A2656" s="1">
        <v>78</v>
      </c>
      <c r="C2656" s="393">
        <v>42615</v>
      </c>
      <c r="M2656" s="365">
        <v>8.5333333333333332</v>
      </c>
      <c r="N2656" s="398">
        <v>0.99108070520827229</v>
      </c>
    </row>
    <row r="2657" spans="1:14" x14ac:dyDescent="0.3">
      <c r="A2657" s="1">
        <v>81</v>
      </c>
      <c r="C2657" s="393">
        <v>42615</v>
      </c>
      <c r="M2657" s="365">
        <v>5.8999999999999995</v>
      </c>
      <c r="N2657" s="398">
        <v>0.96309233596075128</v>
      </c>
    </row>
    <row r="2658" spans="1:14" x14ac:dyDescent="0.3">
      <c r="A2658" s="1">
        <v>39</v>
      </c>
      <c r="C2658" s="393">
        <v>42618</v>
      </c>
      <c r="M2658" s="365">
        <v>6.2</v>
      </c>
      <c r="N2658" s="398">
        <v>0.97489702928593946</v>
      </c>
    </row>
    <row r="2659" spans="1:14" x14ac:dyDescent="0.3">
      <c r="A2659" s="1">
        <v>42</v>
      </c>
      <c r="C2659" s="393">
        <v>42618</v>
      </c>
      <c r="M2659" s="365">
        <v>6.2</v>
      </c>
      <c r="N2659" s="398">
        <v>0.97315217562943968</v>
      </c>
    </row>
    <row r="2660" spans="1:14" x14ac:dyDescent="0.3">
      <c r="A2660" s="1">
        <v>45</v>
      </c>
      <c r="C2660" s="393">
        <v>42618</v>
      </c>
      <c r="M2660" s="365">
        <v>6</v>
      </c>
      <c r="N2660" s="398">
        <v>0.97196220769905572</v>
      </c>
    </row>
    <row r="2661" spans="1:14" x14ac:dyDescent="0.3">
      <c r="A2661" s="1">
        <v>48</v>
      </c>
      <c r="C2661" s="393">
        <v>42618</v>
      </c>
      <c r="M2661" s="365">
        <v>5.7666666666666666</v>
      </c>
      <c r="N2661" s="398">
        <v>0.96773339111076517</v>
      </c>
    </row>
    <row r="2662" spans="1:14" x14ac:dyDescent="0.3">
      <c r="A2662" s="1">
        <v>51</v>
      </c>
      <c r="C2662" s="393">
        <v>42618</v>
      </c>
      <c r="M2662" s="365">
        <v>6.9666666666666659</v>
      </c>
      <c r="N2662" s="398">
        <v>0.98136164518606872</v>
      </c>
    </row>
    <row r="2663" spans="1:14" x14ac:dyDescent="0.3">
      <c r="A2663" s="1">
        <v>54</v>
      </c>
      <c r="C2663" s="393">
        <v>42618</v>
      </c>
      <c r="M2663" s="365">
        <v>6.7</v>
      </c>
      <c r="N2663" s="398">
        <v>0.97831571358828862</v>
      </c>
    </row>
    <row r="2664" spans="1:14" x14ac:dyDescent="0.3">
      <c r="A2664" s="1">
        <v>57</v>
      </c>
      <c r="C2664" s="393">
        <v>42618</v>
      </c>
      <c r="M2664" s="365">
        <v>6.7</v>
      </c>
      <c r="N2664" s="398">
        <v>0.97854935711955771</v>
      </c>
    </row>
    <row r="2665" spans="1:14" x14ac:dyDescent="0.3">
      <c r="A2665" s="1">
        <v>60</v>
      </c>
      <c r="C2665" s="393">
        <v>42618</v>
      </c>
      <c r="M2665" s="365">
        <v>6.833333333333333</v>
      </c>
      <c r="N2665" s="398">
        <v>0.98060583342541319</v>
      </c>
    </row>
    <row r="2666" spans="1:14" x14ac:dyDescent="0.3">
      <c r="A2666" s="1">
        <v>63</v>
      </c>
      <c r="C2666" s="393">
        <v>42618</v>
      </c>
      <c r="M2666" s="365">
        <v>6.7333333333333334</v>
      </c>
      <c r="N2666" s="398">
        <v>0.97875123682298726</v>
      </c>
    </row>
    <row r="2667" spans="1:14" x14ac:dyDescent="0.3">
      <c r="A2667" s="1">
        <v>66</v>
      </c>
      <c r="C2667" s="393">
        <v>42618</v>
      </c>
      <c r="M2667" s="365">
        <v>5.833333333333333</v>
      </c>
      <c r="N2667" s="398">
        <v>0.96596659878919555</v>
      </c>
    </row>
    <row r="2668" spans="1:14" x14ac:dyDescent="0.3">
      <c r="A2668" s="1">
        <v>69</v>
      </c>
      <c r="C2668" s="393">
        <v>42618</v>
      </c>
      <c r="M2668" s="365">
        <v>6.8666666666666671</v>
      </c>
      <c r="N2668" s="398">
        <v>0.9811687587626059</v>
      </c>
    </row>
    <row r="2669" spans="1:14" x14ac:dyDescent="0.3">
      <c r="A2669" s="1">
        <v>72</v>
      </c>
      <c r="C2669" s="393">
        <v>42618</v>
      </c>
      <c r="M2669" s="365">
        <v>7.2333333333333334</v>
      </c>
      <c r="N2669" s="398">
        <v>0.98469595347786587</v>
      </c>
    </row>
    <row r="2670" spans="1:14" x14ac:dyDescent="0.3">
      <c r="A2670" s="1">
        <v>75</v>
      </c>
      <c r="C2670" s="393">
        <v>42618</v>
      </c>
      <c r="M2670" s="365">
        <v>5.9666666666666659</v>
      </c>
      <c r="N2670" s="398">
        <v>0.96342614454692932</v>
      </c>
    </row>
    <row r="2671" spans="1:14" x14ac:dyDescent="0.3">
      <c r="A2671" s="1">
        <v>78</v>
      </c>
      <c r="C2671" s="393">
        <v>42618</v>
      </c>
      <c r="M2671" s="365">
        <v>6.7333333333333343</v>
      </c>
      <c r="N2671" s="398">
        <v>0.97894276182948692</v>
      </c>
    </row>
    <row r="2672" spans="1:14" x14ac:dyDescent="0.3">
      <c r="A2672" s="1">
        <v>81</v>
      </c>
      <c r="C2672" s="393">
        <v>42618</v>
      </c>
      <c r="M2672" s="365">
        <v>6.6333333333333329</v>
      </c>
      <c r="N2672" s="398">
        <v>0.97816366615592687</v>
      </c>
    </row>
    <row r="2673" spans="1:14" x14ac:dyDescent="0.3">
      <c r="A2673" s="1">
        <v>39</v>
      </c>
      <c r="C2673" s="393">
        <v>42622</v>
      </c>
      <c r="M2673" s="365">
        <v>5.7</v>
      </c>
      <c r="N2673" s="398">
        <v>0.94986380413242699</v>
      </c>
    </row>
    <row r="2674" spans="1:14" x14ac:dyDescent="0.3">
      <c r="A2674" s="1">
        <v>42</v>
      </c>
      <c r="C2674" s="393">
        <v>42622</v>
      </c>
      <c r="M2674" s="365">
        <v>4.7</v>
      </c>
      <c r="N2674" s="398">
        <v>0.93538943695098486</v>
      </c>
    </row>
    <row r="2675" spans="1:14" x14ac:dyDescent="0.3">
      <c r="A2675" s="1">
        <v>45</v>
      </c>
      <c r="C2675" s="393">
        <v>42622</v>
      </c>
      <c r="M2675" s="365">
        <v>6.0666666666666664</v>
      </c>
      <c r="N2675" s="398">
        <v>0.96171929103641929</v>
      </c>
    </row>
    <row r="2676" spans="1:14" x14ac:dyDescent="0.3">
      <c r="A2676" s="1">
        <v>48</v>
      </c>
      <c r="C2676" s="393">
        <v>42622</v>
      </c>
      <c r="M2676" s="365">
        <v>5.666666666666667</v>
      </c>
      <c r="N2676" s="398">
        <v>0.95159072928267474</v>
      </c>
    </row>
    <row r="2677" spans="1:14" x14ac:dyDescent="0.3">
      <c r="A2677" s="1">
        <v>51</v>
      </c>
      <c r="C2677" s="393">
        <v>42622</v>
      </c>
      <c r="M2677" s="365">
        <v>6.3666666666666671</v>
      </c>
      <c r="N2677" s="398">
        <v>0.95790595937483314</v>
      </c>
    </row>
    <row r="2678" spans="1:14" x14ac:dyDescent="0.3">
      <c r="A2678" s="1">
        <v>54</v>
      </c>
      <c r="C2678" s="393">
        <v>42622</v>
      </c>
      <c r="M2678" s="365">
        <v>5.666666666666667</v>
      </c>
      <c r="N2678" s="398">
        <v>0.96423925396010579</v>
      </c>
    </row>
    <row r="2679" spans="1:14" x14ac:dyDescent="0.3">
      <c r="A2679" s="1">
        <v>57</v>
      </c>
      <c r="C2679" s="393">
        <v>42622</v>
      </c>
      <c r="M2679" s="365">
        <v>6.166666666666667</v>
      </c>
      <c r="N2679" s="398">
        <v>0.97020472386818646</v>
      </c>
    </row>
    <row r="2680" spans="1:14" x14ac:dyDescent="0.3">
      <c r="A2680" s="1">
        <v>60</v>
      </c>
      <c r="C2680" s="393">
        <v>42622</v>
      </c>
      <c r="M2680" s="365">
        <v>5.2</v>
      </c>
      <c r="N2680" s="398">
        <v>0.93584761956863083</v>
      </c>
    </row>
    <row r="2681" spans="1:14" x14ac:dyDescent="0.3">
      <c r="A2681" s="1">
        <v>63</v>
      </c>
      <c r="C2681" s="393">
        <v>42622</v>
      </c>
      <c r="M2681" s="365">
        <v>5.8999999999999995</v>
      </c>
      <c r="N2681" s="398">
        <v>0.96558107623869294</v>
      </c>
    </row>
    <row r="2682" spans="1:14" x14ac:dyDescent="0.3">
      <c r="A2682" s="1">
        <v>66</v>
      </c>
      <c r="C2682" s="393">
        <v>42622</v>
      </c>
      <c r="M2682" s="365">
        <v>7</v>
      </c>
      <c r="N2682" s="398">
        <v>0.98060759405565323</v>
      </c>
    </row>
    <row r="2683" spans="1:14" x14ac:dyDescent="0.3">
      <c r="A2683" s="1">
        <v>69</v>
      </c>
      <c r="C2683" s="393">
        <v>42622</v>
      </c>
      <c r="M2683" s="365">
        <v>5</v>
      </c>
      <c r="N2683" s="398">
        <v>0.94270933395610312</v>
      </c>
    </row>
    <row r="2684" spans="1:14" x14ac:dyDescent="0.3">
      <c r="A2684" s="1">
        <v>72</v>
      </c>
      <c r="C2684" s="393">
        <v>42622</v>
      </c>
      <c r="M2684" s="365">
        <v>7.833333333333333</v>
      </c>
      <c r="N2684" s="398">
        <v>0.98902345646410372</v>
      </c>
    </row>
    <row r="2685" spans="1:14" x14ac:dyDescent="0.3">
      <c r="A2685" s="1">
        <v>75</v>
      </c>
      <c r="C2685" s="393">
        <v>42622</v>
      </c>
      <c r="M2685" s="365">
        <v>6.5333333333333341</v>
      </c>
      <c r="N2685" s="398">
        <v>0.97243645473210005</v>
      </c>
    </row>
    <row r="2686" spans="1:14" x14ac:dyDescent="0.3">
      <c r="A2686" s="1">
        <v>78</v>
      </c>
      <c r="C2686" s="393">
        <v>42622</v>
      </c>
      <c r="M2686" s="365">
        <v>7</v>
      </c>
      <c r="N2686" s="398">
        <v>0.97842928555550424</v>
      </c>
    </row>
    <row r="2687" spans="1:14" x14ac:dyDescent="0.3">
      <c r="A2687" s="1">
        <v>81</v>
      </c>
      <c r="C2687" s="393">
        <v>42622</v>
      </c>
      <c r="M2687" s="365">
        <v>6.4333333333333327</v>
      </c>
      <c r="N2687" s="398">
        <v>0.97188832690280247</v>
      </c>
    </row>
    <row r="2688" spans="1:14" x14ac:dyDescent="0.3">
      <c r="A2688" s="1">
        <v>39</v>
      </c>
      <c r="C2688" s="393">
        <v>42625</v>
      </c>
      <c r="M2688" s="365">
        <v>5.5</v>
      </c>
      <c r="N2688" s="398">
        <v>0.95211755344270188</v>
      </c>
    </row>
    <row r="2689" spans="1:14" x14ac:dyDescent="0.3">
      <c r="A2689" s="1">
        <v>42</v>
      </c>
      <c r="C2689" s="393">
        <v>42625</v>
      </c>
      <c r="M2689" s="365">
        <v>5.0666666666666664</v>
      </c>
      <c r="N2689" s="398">
        <v>0.94945893060838582</v>
      </c>
    </row>
    <row r="2690" spans="1:14" x14ac:dyDescent="0.3">
      <c r="A2690" s="1">
        <v>45</v>
      </c>
      <c r="C2690" s="393">
        <v>42625</v>
      </c>
      <c r="M2690" s="365">
        <v>6.8</v>
      </c>
      <c r="N2690" s="398">
        <v>0.98141458707049789</v>
      </c>
    </row>
    <row r="2691" spans="1:14" x14ac:dyDescent="0.3">
      <c r="A2691" s="1">
        <v>48</v>
      </c>
      <c r="C2691" s="393">
        <v>42625</v>
      </c>
      <c r="M2691" s="365">
        <v>6</v>
      </c>
      <c r="N2691" s="398">
        <v>0.95682152703028944</v>
      </c>
    </row>
    <row r="2692" spans="1:14" x14ac:dyDescent="0.3">
      <c r="A2692" s="1">
        <v>51</v>
      </c>
      <c r="C2692" s="393">
        <v>42625</v>
      </c>
      <c r="M2692" s="365">
        <v>6.0666666666666664</v>
      </c>
      <c r="N2692" s="398">
        <v>0.96904403502988246</v>
      </c>
    </row>
    <row r="2693" spans="1:14" x14ac:dyDescent="0.3">
      <c r="A2693" s="1">
        <v>54</v>
      </c>
      <c r="C2693" s="393">
        <v>42625</v>
      </c>
      <c r="M2693" s="365">
        <v>5.8</v>
      </c>
      <c r="N2693" s="398">
        <v>0.96401274989283825</v>
      </c>
    </row>
    <row r="2694" spans="1:14" x14ac:dyDescent="0.3">
      <c r="A2694" s="1">
        <v>57</v>
      </c>
      <c r="C2694" s="393">
        <v>42625</v>
      </c>
      <c r="M2694" s="365">
        <v>6</v>
      </c>
      <c r="N2694" s="398">
        <v>0.96834241452808267</v>
      </c>
    </row>
    <row r="2695" spans="1:14" x14ac:dyDescent="0.3">
      <c r="A2695" s="1">
        <v>60</v>
      </c>
      <c r="C2695" s="393">
        <v>42625</v>
      </c>
      <c r="M2695" s="365">
        <v>5.5333333333333341</v>
      </c>
      <c r="N2695" s="398">
        <v>0.95929401197207287</v>
      </c>
    </row>
    <row r="2696" spans="1:14" x14ac:dyDescent="0.3">
      <c r="A2696" s="1">
        <v>63</v>
      </c>
      <c r="C2696" s="393">
        <v>42625</v>
      </c>
      <c r="M2696" s="365">
        <v>8.0333333333333332</v>
      </c>
      <c r="N2696" s="398">
        <v>0.98993640138059824</v>
      </c>
    </row>
    <row r="2697" spans="1:14" x14ac:dyDescent="0.3">
      <c r="A2697" s="1">
        <v>66</v>
      </c>
      <c r="C2697" s="393">
        <v>42625</v>
      </c>
      <c r="M2697" s="365">
        <v>6.7333333333333334</v>
      </c>
      <c r="N2697" s="398">
        <v>0.97851303739750273</v>
      </c>
    </row>
    <row r="2698" spans="1:14" x14ac:dyDescent="0.3">
      <c r="A2698" s="1">
        <v>69</v>
      </c>
      <c r="C2698" s="393">
        <v>42625</v>
      </c>
      <c r="M2698" s="365">
        <v>5.6333333333333329</v>
      </c>
      <c r="N2698" s="398">
        <v>0.9640156913990543</v>
      </c>
    </row>
    <row r="2699" spans="1:14" x14ac:dyDescent="0.3">
      <c r="A2699" s="1">
        <v>72</v>
      </c>
      <c r="C2699" s="393">
        <v>42625</v>
      </c>
      <c r="M2699" s="365">
        <v>6.833333333333333</v>
      </c>
      <c r="N2699" s="398">
        <v>0.97157546546769513</v>
      </c>
    </row>
    <row r="2700" spans="1:14" x14ac:dyDescent="0.3">
      <c r="A2700" s="1">
        <v>75</v>
      </c>
      <c r="C2700" s="393">
        <v>42625</v>
      </c>
      <c r="M2700" s="365">
        <v>6.8000000000000007</v>
      </c>
      <c r="N2700" s="398">
        <v>0.98027006097084712</v>
      </c>
    </row>
    <row r="2701" spans="1:14" x14ac:dyDescent="0.3">
      <c r="A2701" s="1">
        <v>78</v>
      </c>
      <c r="C2701" s="393">
        <v>42625</v>
      </c>
      <c r="M2701" s="365">
        <v>4.8999999999999995</v>
      </c>
      <c r="N2701" s="398">
        <v>0.94489380771227272</v>
      </c>
    </row>
    <row r="2702" spans="1:14" x14ac:dyDescent="0.3">
      <c r="A2702" s="1">
        <v>81</v>
      </c>
      <c r="C2702" s="393">
        <v>42625</v>
      </c>
      <c r="M2702" s="365">
        <v>6.3999999999999995</v>
      </c>
      <c r="N2702" s="398">
        <v>0.97656578118860138</v>
      </c>
    </row>
    <row r="2703" spans="1:14" x14ac:dyDescent="0.3">
      <c r="A2703" s="1">
        <v>39</v>
      </c>
      <c r="C2703" s="393">
        <v>42634</v>
      </c>
      <c r="M2703" s="365">
        <v>4.833333333333333</v>
      </c>
      <c r="N2703" s="398">
        <v>0.97537099607538036</v>
      </c>
    </row>
    <row r="2704" spans="1:14" x14ac:dyDescent="0.3">
      <c r="A2704" s="1">
        <v>42</v>
      </c>
      <c r="C2704" s="393">
        <v>42634</v>
      </c>
      <c r="M2704" s="365">
        <v>4.7333333333333334</v>
      </c>
      <c r="N2704" s="398">
        <v>0.96939273328491726</v>
      </c>
    </row>
    <row r="2705" spans="1:14" x14ac:dyDescent="0.3">
      <c r="A2705" s="1">
        <v>45</v>
      </c>
      <c r="C2705" s="393">
        <v>42634</v>
      </c>
      <c r="M2705" s="365">
        <v>4.9333333333333327</v>
      </c>
      <c r="N2705" s="398">
        <v>0.97621127782344497</v>
      </c>
    </row>
    <row r="2706" spans="1:14" x14ac:dyDescent="0.3">
      <c r="A2706" s="1">
        <v>48</v>
      </c>
      <c r="C2706" s="393">
        <v>42634</v>
      </c>
      <c r="M2706" s="365">
        <v>5.3999999999999995</v>
      </c>
      <c r="N2706" s="398">
        <v>0.9768140317852575</v>
      </c>
    </row>
    <row r="2707" spans="1:14" x14ac:dyDescent="0.3">
      <c r="A2707" s="1">
        <v>51</v>
      </c>
      <c r="C2707" s="393">
        <v>42634</v>
      </c>
      <c r="M2707" s="365">
        <v>6.4333333333333327</v>
      </c>
      <c r="N2707" s="398">
        <v>0.9917284191539345</v>
      </c>
    </row>
    <row r="2708" spans="1:14" x14ac:dyDescent="0.3">
      <c r="A2708" s="1">
        <v>54</v>
      </c>
      <c r="C2708" s="393">
        <v>42634</v>
      </c>
      <c r="M2708" s="365">
        <v>5.2666666666666666</v>
      </c>
      <c r="N2708" s="398">
        <v>0.97727245097670801</v>
      </c>
    </row>
    <row r="2709" spans="1:14" x14ac:dyDescent="0.3">
      <c r="A2709" s="1">
        <v>57</v>
      </c>
      <c r="C2709" s="393">
        <v>42634</v>
      </c>
      <c r="M2709" s="365">
        <v>4.7666666666666666</v>
      </c>
      <c r="N2709" s="398">
        <v>0.96610990758624327</v>
      </c>
    </row>
    <row r="2710" spans="1:14" x14ac:dyDescent="0.3">
      <c r="A2710" s="1">
        <v>60</v>
      </c>
      <c r="C2710" s="393">
        <v>42634</v>
      </c>
      <c r="M2710" s="365">
        <v>6.0333333333333341</v>
      </c>
      <c r="N2710" s="398">
        <v>0.98927979654544174</v>
      </c>
    </row>
    <row r="2711" spans="1:14" x14ac:dyDescent="0.3">
      <c r="A2711" s="1">
        <v>63</v>
      </c>
      <c r="C2711" s="393">
        <v>42634</v>
      </c>
      <c r="M2711" s="365">
        <v>6.3</v>
      </c>
      <c r="N2711" s="398">
        <v>0.99219793849385363</v>
      </c>
    </row>
    <row r="2712" spans="1:14" x14ac:dyDescent="0.3">
      <c r="A2712" s="1">
        <v>66</v>
      </c>
      <c r="C2712" s="393">
        <v>42634</v>
      </c>
      <c r="M2712" s="365">
        <v>7.1333333333333329</v>
      </c>
      <c r="N2712" s="398">
        <v>0.99551875161019787</v>
      </c>
    </row>
    <row r="2713" spans="1:14" x14ac:dyDescent="0.3">
      <c r="A2713" s="1">
        <v>69</v>
      </c>
      <c r="C2713" s="393">
        <v>42634</v>
      </c>
      <c r="M2713" s="365">
        <v>3.9333333333333336</v>
      </c>
      <c r="N2713" s="398">
        <v>0.95503874956544832</v>
      </c>
    </row>
    <row r="2714" spans="1:14" x14ac:dyDescent="0.3">
      <c r="A2714" s="1">
        <v>72</v>
      </c>
      <c r="C2714" s="393">
        <v>42634</v>
      </c>
      <c r="M2714" s="365">
        <v>5.7666666666666666</v>
      </c>
      <c r="N2714" s="398">
        <v>0.97921105210999515</v>
      </c>
    </row>
    <row r="2715" spans="1:14" x14ac:dyDescent="0.3">
      <c r="A2715" s="1">
        <v>75</v>
      </c>
      <c r="C2715" s="393">
        <v>42634</v>
      </c>
      <c r="M2715" s="365">
        <v>6.2</v>
      </c>
      <c r="N2715" s="398">
        <v>0.99111814168791834</v>
      </c>
    </row>
    <row r="2716" spans="1:14" x14ac:dyDescent="0.3">
      <c r="A2716" s="1">
        <v>78</v>
      </c>
      <c r="C2716" s="393">
        <v>42634</v>
      </c>
      <c r="M2716" s="365">
        <v>5.3999999999999995</v>
      </c>
      <c r="N2716" s="398">
        <v>0.97996919615181621</v>
      </c>
    </row>
    <row r="2717" spans="1:14" x14ac:dyDescent="0.3">
      <c r="A2717" s="1">
        <v>81</v>
      </c>
      <c r="C2717" s="393">
        <v>42634</v>
      </c>
      <c r="M2717" s="365">
        <v>5.9666666666666677</v>
      </c>
      <c r="N2717" s="398">
        <v>0.99078731039378987</v>
      </c>
    </row>
    <row r="2718" spans="1:14" x14ac:dyDescent="0.3">
      <c r="A2718" s="1">
        <v>39</v>
      </c>
      <c r="C2718" s="393">
        <v>42636</v>
      </c>
      <c r="M2718" s="365">
        <v>3.7666666666666671</v>
      </c>
      <c r="N2718" s="398">
        <v>0.90935201362137119</v>
      </c>
    </row>
    <row r="2719" spans="1:14" x14ac:dyDescent="0.3">
      <c r="A2719" s="1">
        <v>42</v>
      </c>
      <c r="C2719" s="393">
        <v>42636</v>
      </c>
      <c r="M2719" s="365">
        <v>5.1333333333333337</v>
      </c>
      <c r="N2719" s="398">
        <v>0.95885919236301265</v>
      </c>
    </row>
    <row r="2720" spans="1:14" x14ac:dyDescent="0.3">
      <c r="A2720" s="1">
        <v>45</v>
      </c>
      <c r="C2720" s="393">
        <v>42636</v>
      </c>
      <c r="M2720" s="365">
        <v>5.5333333333333341</v>
      </c>
      <c r="N2720" s="398">
        <v>0.96508345603128343</v>
      </c>
    </row>
    <row r="2721" spans="1:14" x14ac:dyDescent="0.3">
      <c r="A2721" s="1">
        <v>48</v>
      </c>
      <c r="C2721" s="393">
        <v>42636</v>
      </c>
      <c r="M2721" s="365">
        <v>5.3999999999999995</v>
      </c>
      <c r="N2721" s="398">
        <v>0.96476749889196389</v>
      </c>
    </row>
    <row r="2722" spans="1:14" x14ac:dyDescent="0.3">
      <c r="A2722" s="1">
        <v>51</v>
      </c>
      <c r="C2722" s="393">
        <v>42636</v>
      </c>
      <c r="M2722" s="365">
        <v>6.4333333333333327</v>
      </c>
      <c r="N2722" s="398">
        <v>0.98021929215721115</v>
      </c>
    </row>
    <row r="2723" spans="1:14" x14ac:dyDescent="0.3">
      <c r="A2723" s="1">
        <v>54</v>
      </c>
      <c r="C2723" s="393">
        <v>42636</v>
      </c>
      <c r="M2723" s="365">
        <v>5.1000000000000005</v>
      </c>
      <c r="N2723" s="398">
        <v>0.95686050746835571</v>
      </c>
    </row>
    <row r="2724" spans="1:14" x14ac:dyDescent="0.3">
      <c r="A2724" s="1">
        <v>57</v>
      </c>
      <c r="C2724" s="393">
        <v>42636</v>
      </c>
      <c r="M2724" s="365">
        <v>5.3666666666666663</v>
      </c>
      <c r="N2724" s="398">
        <v>0.96417365070013694</v>
      </c>
    </row>
    <row r="2725" spans="1:14" x14ac:dyDescent="0.3">
      <c r="A2725" s="1">
        <v>60</v>
      </c>
      <c r="C2725" s="393">
        <v>42636</v>
      </c>
      <c r="M2725" s="365">
        <v>5.9666666666666659</v>
      </c>
      <c r="N2725" s="398">
        <v>0.97345917213806687</v>
      </c>
    </row>
    <row r="2726" spans="1:14" x14ac:dyDescent="0.3">
      <c r="A2726" s="1">
        <v>63</v>
      </c>
      <c r="C2726" s="393">
        <v>42636</v>
      </c>
      <c r="M2726" s="365">
        <v>6.2666666666666657</v>
      </c>
      <c r="N2726" s="398">
        <v>0.97628221046822627</v>
      </c>
    </row>
    <row r="2727" spans="1:14" x14ac:dyDescent="0.3">
      <c r="A2727" s="1">
        <v>66</v>
      </c>
      <c r="C2727" s="393">
        <v>42636</v>
      </c>
      <c r="M2727" s="365">
        <v>6.5666666666666664</v>
      </c>
      <c r="N2727" s="398">
        <v>0.98168111764714838</v>
      </c>
    </row>
    <row r="2728" spans="1:14" x14ac:dyDescent="0.3">
      <c r="A2728" s="1">
        <v>69</v>
      </c>
      <c r="C2728" s="393">
        <v>42636</v>
      </c>
      <c r="M2728" s="365">
        <v>4.666666666666667</v>
      </c>
      <c r="N2728" s="398">
        <v>0.94471641721103861</v>
      </c>
    </row>
    <row r="2729" spans="1:14" x14ac:dyDescent="0.3">
      <c r="A2729" s="1">
        <v>72</v>
      </c>
      <c r="C2729" s="393">
        <v>42636</v>
      </c>
      <c r="M2729" s="365">
        <v>5.666666666666667</v>
      </c>
      <c r="N2729" s="398">
        <v>0.9652721051111155</v>
      </c>
    </row>
    <row r="2730" spans="1:14" x14ac:dyDescent="0.3">
      <c r="A2730" s="1">
        <v>75</v>
      </c>
      <c r="C2730" s="393">
        <v>42636</v>
      </c>
      <c r="M2730" s="365">
        <v>4.3</v>
      </c>
      <c r="N2730" s="398">
        <v>0.930276384274762</v>
      </c>
    </row>
    <row r="2731" spans="1:14" x14ac:dyDescent="0.3">
      <c r="A2731" s="1">
        <v>78</v>
      </c>
      <c r="C2731" s="393">
        <v>42636</v>
      </c>
      <c r="M2731" s="365">
        <v>5.5333333333333341</v>
      </c>
      <c r="N2731" s="398">
        <v>0.9661057026613733</v>
      </c>
    </row>
    <row r="2732" spans="1:14" x14ac:dyDescent="0.3">
      <c r="A2732" s="1">
        <v>81</v>
      </c>
      <c r="C2732" s="393">
        <v>42636</v>
      </c>
      <c r="M2732" s="365">
        <v>5.3666666666666663</v>
      </c>
      <c r="N2732" s="398">
        <v>0.95894657226481961</v>
      </c>
    </row>
    <row r="2733" spans="1:14" x14ac:dyDescent="0.3">
      <c r="A2733" s="1">
        <v>39</v>
      </c>
      <c r="C2733" s="393">
        <v>42639</v>
      </c>
      <c r="M2733" s="365">
        <v>4.1333333333333329</v>
      </c>
      <c r="N2733" s="398">
        <v>0.91091187907719584</v>
      </c>
    </row>
    <row r="2734" spans="1:14" x14ac:dyDescent="0.3">
      <c r="A2734" s="1">
        <v>42</v>
      </c>
      <c r="C2734" s="393">
        <v>42639</v>
      </c>
      <c r="M2734" s="365">
        <v>4.2666666666666666</v>
      </c>
      <c r="N2734" s="398">
        <v>0.93180336221013282</v>
      </c>
    </row>
    <row r="2735" spans="1:14" x14ac:dyDescent="0.3">
      <c r="A2735" s="1">
        <v>45</v>
      </c>
      <c r="C2735" s="393">
        <v>42639</v>
      </c>
      <c r="M2735" s="365">
        <v>5.5333333333333341</v>
      </c>
      <c r="N2735" s="398">
        <v>0.96513453886935141</v>
      </c>
    </row>
    <row r="2736" spans="1:14" x14ac:dyDescent="0.3">
      <c r="A2736" s="1">
        <v>48</v>
      </c>
      <c r="C2736" s="393">
        <v>42639</v>
      </c>
      <c r="M2736" s="365">
        <v>5.0666666666666664</v>
      </c>
      <c r="N2736" s="398">
        <v>0.95441502463951444</v>
      </c>
    </row>
    <row r="2737" spans="1:14" x14ac:dyDescent="0.3">
      <c r="A2737" s="1">
        <v>51</v>
      </c>
      <c r="C2737" s="393">
        <v>42639</v>
      </c>
      <c r="M2737" s="365">
        <v>5.7</v>
      </c>
      <c r="N2737" s="398">
        <v>0.96422151026033853</v>
      </c>
    </row>
    <row r="2738" spans="1:14" x14ac:dyDescent="0.3">
      <c r="A2738" s="1">
        <v>54</v>
      </c>
      <c r="C2738" s="393">
        <v>42639</v>
      </c>
      <c r="M2738" s="365">
        <v>4.166666666666667</v>
      </c>
      <c r="N2738" s="398">
        <v>0.92981325703969553</v>
      </c>
    </row>
    <row r="2739" spans="1:14" x14ac:dyDescent="0.3">
      <c r="A2739" s="1">
        <v>57</v>
      </c>
      <c r="C2739" s="393">
        <v>42639</v>
      </c>
      <c r="M2739" s="365">
        <v>4.2</v>
      </c>
      <c r="N2739" s="398">
        <v>0.9275555612956522</v>
      </c>
    </row>
    <row r="2740" spans="1:14" x14ac:dyDescent="0.3">
      <c r="A2740" s="1">
        <v>60</v>
      </c>
      <c r="C2740" s="393">
        <v>42639</v>
      </c>
      <c r="M2740" s="365">
        <v>6</v>
      </c>
      <c r="N2740" s="398">
        <v>0.96596856085652094</v>
      </c>
    </row>
    <row r="2741" spans="1:14" x14ac:dyDescent="0.3">
      <c r="A2741" s="1">
        <v>63</v>
      </c>
      <c r="C2741" s="393">
        <v>42639</v>
      </c>
      <c r="M2741" s="365">
        <v>5.8000000000000007</v>
      </c>
      <c r="N2741" s="398">
        <v>0.96584380960939564</v>
      </c>
    </row>
    <row r="2742" spans="1:14" x14ac:dyDescent="0.3">
      <c r="A2742" s="1">
        <v>66</v>
      </c>
      <c r="C2742" s="393">
        <v>42639</v>
      </c>
      <c r="M2742" s="365">
        <v>4.0666666666666664</v>
      </c>
      <c r="N2742" s="398">
        <v>0.91445151751141307</v>
      </c>
    </row>
    <row r="2743" spans="1:14" x14ac:dyDescent="0.3">
      <c r="A2743" s="1">
        <v>69</v>
      </c>
      <c r="C2743" s="393">
        <v>42639</v>
      </c>
      <c r="M2743" s="365">
        <v>4.0999999999999996</v>
      </c>
      <c r="N2743" s="398">
        <v>0.92395311090446419</v>
      </c>
    </row>
    <row r="2744" spans="1:14" x14ac:dyDescent="0.3">
      <c r="A2744" s="1">
        <v>72</v>
      </c>
      <c r="C2744" s="393">
        <v>42639</v>
      </c>
      <c r="M2744" s="365">
        <v>6.0333333333333323</v>
      </c>
      <c r="N2744" s="398">
        <v>0.97202058534857094</v>
      </c>
    </row>
    <row r="2745" spans="1:14" x14ac:dyDescent="0.3">
      <c r="A2745" s="1">
        <v>75</v>
      </c>
      <c r="C2745" s="393">
        <v>42639</v>
      </c>
      <c r="M2745" s="365">
        <v>5.7</v>
      </c>
      <c r="N2745" s="398">
        <v>0.96577759407654062</v>
      </c>
    </row>
    <row r="2746" spans="1:14" x14ac:dyDescent="0.3">
      <c r="A2746" s="1">
        <v>78</v>
      </c>
      <c r="C2746" s="393">
        <v>42639</v>
      </c>
      <c r="M2746" s="365">
        <v>5.2666666666666666</v>
      </c>
      <c r="N2746" s="398">
        <v>0.96211450298456835</v>
      </c>
    </row>
    <row r="2747" spans="1:14" x14ac:dyDescent="0.3">
      <c r="A2747" s="1">
        <v>81</v>
      </c>
      <c r="C2747" s="393">
        <v>42639</v>
      </c>
      <c r="M2747" s="365">
        <v>4.8666666666666663</v>
      </c>
      <c r="N2747" s="398">
        <v>0.94512959798630691</v>
      </c>
    </row>
    <row r="2748" spans="1:14" x14ac:dyDescent="0.3">
      <c r="A2748" s="1">
        <v>39</v>
      </c>
      <c r="C2748" s="393">
        <v>42643</v>
      </c>
      <c r="M2748" s="365">
        <v>2.9333333333333336</v>
      </c>
      <c r="N2748" s="398">
        <v>0.84024434458426567</v>
      </c>
    </row>
    <row r="2749" spans="1:14" x14ac:dyDescent="0.3">
      <c r="A2749" s="1">
        <v>42</v>
      </c>
      <c r="C2749" s="393">
        <v>42643</v>
      </c>
      <c r="M2749" s="365">
        <v>3.9666666666666663</v>
      </c>
      <c r="N2749" s="398">
        <v>0.91601942620772403</v>
      </c>
    </row>
    <row r="2750" spans="1:14" x14ac:dyDescent="0.3">
      <c r="A2750" s="1">
        <v>45</v>
      </c>
      <c r="C2750" s="393">
        <v>42643</v>
      </c>
      <c r="M2750" s="365">
        <v>4.6333333333333337</v>
      </c>
      <c r="N2750" s="398">
        <v>0.94809357399395411</v>
      </c>
    </row>
    <row r="2751" spans="1:14" x14ac:dyDescent="0.3">
      <c r="A2751" s="1">
        <v>48</v>
      </c>
      <c r="C2751" s="393">
        <v>42643</v>
      </c>
      <c r="M2751" s="365">
        <v>4.0666666666666664</v>
      </c>
      <c r="N2751" s="398">
        <v>0.92713308198147371</v>
      </c>
    </row>
    <row r="2752" spans="1:14" x14ac:dyDescent="0.3">
      <c r="A2752" s="1">
        <v>51</v>
      </c>
      <c r="C2752" s="393">
        <v>42643</v>
      </c>
      <c r="M2752" s="365">
        <v>5.5</v>
      </c>
      <c r="N2752" s="398">
        <v>0.96992299849632058</v>
      </c>
    </row>
    <row r="2753" spans="1:14" x14ac:dyDescent="0.3">
      <c r="A2753" s="1">
        <v>54</v>
      </c>
      <c r="C2753" s="393">
        <v>42643</v>
      </c>
      <c r="M2753" s="365">
        <v>4.166666666666667</v>
      </c>
      <c r="N2753" s="398">
        <v>0.92717418079803693</v>
      </c>
    </row>
    <row r="2754" spans="1:14" x14ac:dyDescent="0.3">
      <c r="A2754" s="1">
        <v>57</v>
      </c>
      <c r="C2754" s="393">
        <v>42643</v>
      </c>
      <c r="M2754" s="365">
        <v>4.6333333333333337</v>
      </c>
      <c r="N2754" s="398">
        <v>0.93723389673081281</v>
      </c>
    </row>
    <row r="2755" spans="1:14" x14ac:dyDescent="0.3">
      <c r="A2755" s="1">
        <v>60</v>
      </c>
      <c r="C2755" s="393">
        <v>42643</v>
      </c>
      <c r="M2755" s="365">
        <v>5.1333333333333329</v>
      </c>
      <c r="N2755" s="398">
        <v>0.96127489381724285</v>
      </c>
    </row>
    <row r="2756" spans="1:14" x14ac:dyDescent="0.3">
      <c r="A2756" s="1">
        <v>63</v>
      </c>
      <c r="C2756" s="393">
        <v>42643</v>
      </c>
      <c r="M2756" s="365">
        <v>5.5</v>
      </c>
      <c r="N2756" s="398">
        <v>0.96172602144868635</v>
      </c>
    </row>
    <row r="2757" spans="1:14" x14ac:dyDescent="0.3">
      <c r="A2757" s="1">
        <v>66</v>
      </c>
      <c r="C2757" s="393">
        <v>42643</v>
      </c>
      <c r="M2757" s="365">
        <v>4.7666666666666666</v>
      </c>
      <c r="N2757" s="398">
        <v>0.93607294467953273</v>
      </c>
    </row>
    <row r="2758" spans="1:14" x14ac:dyDescent="0.3">
      <c r="A2758" s="1">
        <v>69</v>
      </c>
      <c r="C2758" s="393">
        <v>42643</v>
      </c>
      <c r="M2758" s="365">
        <v>3.9999999999999996</v>
      </c>
      <c r="N2758" s="398">
        <v>0.9222158542832104</v>
      </c>
    </row>
    <row r="2759" spans="1:14" x14ac:dyDescent="0.3">
      <c r="A2759" s="1">
        <v>72</v>
      </c>
      <c r="C2759" s="393">
        <v>42643</v>
      </c>
      <c r="M2759" s="365">
        <v>4.7666666666666666</v>
      </c>
      <c r="N2759" s="398">
        <v>0.9481678169428811</v>
      </c>
    </row>
    <row r="2760" spans="1:14" x14ac:dyDescent="0.3">
      <c r="A2760" s="1">
        <v>75</v>
      </c>
      <c r="C2760" s="393">
        <v>42643</v>
      </c>
      <c r="M2760" s="365">
        <v>4.6333333333333337</v>
      </c>
      <c r="N2760" s="398">
        <v>0.93545527089129088</v>
      </c>
    </row>
    <row r="2761" spans="1:14" x14ac:dyDescent="0.3">
      <c r="A2761" s="1">
        <v>78</v>
      </c>
      <c r="C2761" s="393">
        <v>42643</v>
      </c>
      <c r="M2761" s="365">
        <v>5.6000000000000005</v>
      </c>
      <c r="N2761" s="398">
        <v>0.97213297467863191</v>
      </c>
    </row>
    <row r="2762" spans="1:14" x14ac:dyDescent="0.3">
      <c r="A2762" s="1">
        <v>81</v>
      </c>
      <c r="C2762" s="393">
        <v>42643</v>
      </c>
      <c r="M2762" s="365">
        <v>5.8</v>
      </c>
      <c r="N2762" s="398">
        <v>0.97074984291969557</v>
      </c>
    </row>
    <row r="2763" spans="1:14" x14ac:dyDescent="0.3">
      <c r="A2763" s="1">
        <v>39</v>
      </c>
      <c r="C2763" s="393">
        <v>42646</v>
      </c>
      <c r="M2763" s="365">
        <v>2.7666666666666671</v>
      </c>
      <c r="N2763" s="398">
        <v>0.80477615041766037</v>
      </c>
    </row>
    <row r="2764" spans="1:14" x14ac:dyDescent="0.3">
      <c r="A2764" s="1">
        <v>42</v>
      </c>
      <c r="C2764" s="393">
        <v>42646</v>
      </c>
      <c r="M2764" s="365">
        <v>3.5</v>
      </c>
      <c r="N2764" s="398">
        <v>0.89259602932122994</v>
      </c>
    </row>
    <row r="2765" spans="1:14" x14ac:dyDescent="0.3">
      <c r="A2765" s="1">
        <v>45</v>
      </c>
      <c r="C2765" s="393">
        <v>42646</v>
      </c>
      <c r="M2765" s="365">
        <v>2.9666666666666668</v>
      </c>
      <c r="N2765" s="398">
        <v>0.85709022707152405</v>
      </c>
    </row>
    <row r="2766" spans="1:14" x14ac:dyDescent="0.3">
      <c r="A2766" s="1">
        <v>48</v>
      </c>
      <c r="C2766" s="393">
        <v>42646</v>
      </c>
      <c r="M2766" s="365">
        <v>3.2333333333333329</v>
      </c>
      <c r="N2766" s="398">
        <v>0.88072596253750024</v>
      </c>
    </row>
    <row r="2767" spans="1:14" x14ac:dyDescent="0.3">
      <c r="A2767" s="1">
        <v>51</v>
      </c>
      <c r="C2767" s="393">
        <v>42646</v>
      </c>
      <c r="M2767" s="365">
        <v>4.2</v>
      </c>
      <c r="N2767" s="398">
        <v>0.92559704674473597</v>
      </c>
    </row>
    <row r="2768" spans="1:14" x14ac:dyDescent="0.3">
      <c r="A2768" s="1">
        <v>54</v>
      </c>
      <c r="C2768" s="393">
        <v>42646</v>
      </c>
      <c r="M2768" s="365">
        <v>4</v>
      </c>
      <c r="N2768" s="398">
        <v>0.88512180011067576</v>
      </c>
    </row>
    <row r="2769" spans="1:14" x14ac:dyDescent="0.3">
      <c r="A2769" s="1">
        <v>57</v>
      </c>
      <c r="C2769" s="393">
        <v>42646</v>
      </c>
      <c r="M2769" s="365">
        <v>3.8000000000000007</v>
      </c>
      <c r="N2769" s="398">
        <v>0.89919333501903564</v>
      </c>
    </row>
    <row r="2770" spans="1:14" x14ac:dyDescent="0.3">
      <c r="A2770" s="1">
        <v>60</v>
      </c>
      <c r="C2770" s="393">
        <v>42646</v>
      </c>
      <c r="M2770" s="365">
        <v>5.166666666666667</v>
      </c>
      <c r="N2770" s="398">
        <v>0.96630485073120165</v>
      </c>
    </row>
    <row r="2771" spans="1:14" x14ac:dyDescent="0.3">
      <c r="A2771" s="1">
        <v>63</v>
      </c>
      <c r="C2771" s="393">
        <v>42646</v>
      </c>
      <c r="M2771" s="365">
        <v>3.9333333333333336</v>
      </c>
      <c r="N2771" s="398">
        <v>0.92123060956676162</v>
      </c>
    </row>
    <row r="2772" spans="1:14" x14ac:dyDescent="0.3">
      <c r="A2772" s="1">
        <v>66</v>
      </c>
      <c r="C2772" s="393">
        <v>42646</v>
      </c>
      <c r="M2772" s="365">
        <v>4.8999999999999995</v>
      </c>
      <c r="N2772" s="398">
        <v>0.94763197935739962</v>
      </c>
    </row>
    <row r="2773" spans="1:14" x14ac:dyDescent="0.3">
      <c r="A2773" s="1">
        <v>69</v>
      </c>
      <c r="C2773" s="393">
        <v>42646</v>
      </c>
      <c r="M2773" s="365">
        <v>2.6999999999999997</v>
      </c>
      <c r="N2773" s="398">
        <v>0.81988543153513616</v>
      </c>
    </row>
    <row r="2774" spans="1:14" x14ac:dyDescent="0.3">
      <c r="A2774" s="1">
        <v>72</v>
      </c>
      <c r="C2774" s="393">
        <v>42646</v>
      </c>
      <c r="M2774" s="365">
        <v>5.2</v>
      </c>
      <c r="N2774" s="398">
        <v>0.96570017279747278</v>
      </c>
    </row>
    <row r="2775" spans="1:14" x14ac:dyDescent="0.3">
      <c r="A2775" s="1">
        <v>75</v>
      </c>
      <c r="C2775" s="393">
        <v>42646</v>
      </c>
      <c r="M2775" s="365">
        <v>3.2333333333333329</v>
      </c>
      <c r="N2775" s="398">
        <v>0.88312623280834979</v>
      </c>
    </row>
    <row r="2776" spans="1:14" x14ac:dyDescent="0.3">
      <c r="A2776" s="1">
        <v>78</v>
      </c>
      <c r="C2776" s="393">
        <v>42646</v>
      </c>
      <c r="M2776" s="365">
        <v>4.5</v>
      </c>
      <c r="N2776" s="398">
        <v>0.93613994170234616</v>
      </c>
    </row>
    <row r="2777" spans="1:14" x14ac:dyDescent="0.3">
      <c r="A2777" s="1">
        <v>81</v>
      </c>
      <c r="C2777" s="393">
        <v>42646</v>
      </c>
      <c r="M2777" s="365">
        <v>5.3666666666666671</v>
      </c>
      <c r="N2777" s="398">
        <v>0.94881849154811182</v>
      </c>
    </row>
    <row r="2778" spans="1:14" x14ac:dyDescent="0.3">
      <c r="A2778" s="1">
        <v>39</v>
      </c>
      <c r="C2778" s="393">
        <v>42650</v>
      </c>
      <c r="M2778" s="365">
        <v>3.1666666666666665</v>
      </c>
      <c r="N2778" s="398">
        <v>0.853819666265767</v>
      </c>
    </row>
    <row r="2779" spans="1:14" x14ac:dyDescent="0.3">
      <c r="A2779" s="1">
        <v>42</v>
      </c>
      <c r="C2779" s="393">
        <v>42650</v>
      </c>
      <c r="M2779" s="365">
        <v>3.0333333333333337</v>
      </c>
      <c r="N2779" s="398">
        <v>0.86885813549438451</v>
      </c>
    </row>
    <row r="2780" spans="1:14" x14ac:dyDescent="0.3">
      <c r="A2780" s="1">
        <v>45</v>
      </c>
      <c r="C2780" s="393">
        <v>42650</v>
      </c>
      <c r="M2780" s="365">
        <v>4.4333333333333336</v>
      </c>
      <c r="N2780" s="398">
        <v>0.94725008110481124</v>
      </c>
    </row>
    <row r="2781" spans="1:14" x14ac:dyDescent="0.3">
      <c r="A2781" s="1">
        <v>48</v>
      </c>
      <c r="C2781" s="393">
        <v>42650</v>
      </c>
      <c r="M2781" s="365">
        <v>3.3333333333333335</v>
      </c>
      <c r="N2781" s="398">
        <v>0.86699489475665337</v>
      </c>
    </row>
    <row r="2782" spans="1:14" x14ac:dyDescent="0.3">
      <c r="A2782" s="1">
        <v>51</v>
      </c>
      <c r="C2782" s="393">
        <v>42650</v>
      </c>
      <c r="M2782" s="365">
        <v>5.333333333333333</v>
      </c>
      <c r="N2782" s="398">
        <v>0.96968433061975279</v>
      </c>
    </row>
    <row r="2783" spans="1:14" x14ac:dyDescent="0.3">
      <c r="A2783" s="1">
        <v>54</v>
      </c>
      <c r="C2783" s="393">
        <v>42650</v>
      </c>
      <c r="M2783" s="365">
        <v>3.7333333333333329</v>
      </c>
      <c r="N2783" s="398">
        <v>0.91602468213889121</v>
      </c>
    </row>
    <row r="2784" spans="1:14" x14ac:dyDescent="0.3">
      <c r="A2784" s="1">
        <v>57</v>
      </c>
      <c r="C2784" s="393">
        <v>42650</v>
      </c>
      <c r="M2784" s="365">
        <v>4.1333333333333329</v>
      </c>
      <c r="N2784" s="398">
        <v>0.93550408910255411</v>
      </c>
    </row>
    <row r="2785" spans="1:14" x14ac:dyDescent="0.3">
      <c r="A2785" s="1">
        <v>60</v>
      </c>
      <c r="C2785" s="393">
        <v>42650</v>
      </c>
      <c r="M2785" s="365">
        <v>4.6333333333333329</v>
      </c>
      <c r="N2785" s="398">
        <v>0.95224584656978006</v>
      </c>
    </row>
    <row r="2786" spans="1:14" x14ac:dyDescent="0.3">
      <c r="A2786" s="1">
        <v>63</v>
      </c>
      <c r="C2786" s="393">
        <v>42650</v>
      </c>
      <c r="M2786" s="365">
        <v>5.4333333333333336</v>
      </c>
      <c r="N2786" s="398">
        <v>0.96595064148444687</v>
      </c>
    </row>
    <row r="2787" spans="1:14" x14ac:dyDescent="0.3">
      <c r="A2787" s="1">
        <v>66</v>
      </c>
      <c r="C2787" s="393">
        <v>42650</v>
      </c>
      <c r="M2787" s="365">
        <v>4.2333333333333334</v>
      </c>
      <c r="N2787" s="398">
        <v>0.94081220806495269</v>
      </c>
    </row>
    <row r="2788" spans="1:14" x14ac:dyDescent="0.3">
      <c r="A2788" s="1">
        <v>69</v>
      </c>
      <c r="C2788" s="393">
        <v>42650</v>
      </c>
      <c r="M2788" s="365">
        <v>2.8333333333333335</v>
      </c>
      <c r="N2788" s="398">
        <v>0.83925939947786077</v>
      </c>
    </row>
    <row r="2789" spans="1:14" x14ac:dyDescent="0.3">
      <c r="A2789" s="1">
        <v>72</v>
      </c>
      <c r="C2789" s="393">
        <v>42650</v>
      </c>
      <c r="M2789" s="365">
        <v>4.7</v>
      </c>
      <c r="N2789" s="398">
        <v>0.94855785748707078</v>
      </c>
    </row>
    <row r="2790" spans="1:14" x14ac:dyDescent="0.3">
      <c r="A2790" s="1">
        <v>75</v>
      </c>
      <c r="C2790" s="393">
        <v>42650</v>
      </c>
      <c r="M2790" s="365">
        <v>3.9666666666666663</v>
      </c>
      <c r="N2790" s="398">
        <v>0.92083710180035216</v>
      </c>
    </row>
    <row r="2791" spans="1:14" x14ac:dyDescent="0.3">
      <c r="A2791" s="1">
        <v>78</v>
      </c>
      <c r="C2791" s="393">
        <v>42650</v>
      </c>
      <c r="M2791" s="365">
        <v>5.1000000000000005</v>
      </c>
      <c r="N2791" s="398">
        <v>0.96212215285523894</v>
      </c>
    </row>
    <row r="2792" spans="1:14" x14ac:dyDescent="0.3">
      <c r="A2792" s="1">
        <v>81</v>
      </c>
      <c r="C2792" s="393">
        <v>42650</v>
      </c>
      <c r="M2792" s="365">
        <v>4.2666666666666666</v>
      </c>
      <c r="N2792" s="398">
        <v>0.92900611976869174</v>
      </c>
    </row>
    <row r="2793" spans="1:14" x14ac:dyDescent="0.3">
      <c r="A2793" s="1">
        <v>39</v>
      </c>
      <c r="C2793" s="393">
        <v>42653</v>
      </c>
      <c r="M2793" s="365">
        <v>2.6</v>
      </c>
      <c r="N2793" s="398">
        <v>0.85362528086279355</v>
      </c>
    </row>
    <row r="2794" spans="1:14" x14ac:dyDescent="0.3">
      <c r="A2794" s="1">
        <v>42</v>
      </c>
      <c r="C2794" s="393">
        <v>42653</v>
      </c>
      <c r="M2794" s="365">
        <v>3.4333333333333336</v>
      </c>
      <c r="N2794" s="398">
        <v>0.90920892517621066</v>
      </c>
    </row>
    <row r="2795" spans="1:14" x14ac:dyDescent="0.3">
      <c r="A2795" s="1">
        <v>45</v>
      </c>
      <c r="C2795" s="393">
        <v>42653</v>
      </c>
      <c r="M2795" s="365">
        <v>4.2333333333333334</v>
      </c>
      <c r="N2795" s="398">
        <v>0.95699233266320982</v>
      </c>
    </row>
    <row r="2796" spans="1:14" x14ac:dyDescent="0.3">
      <c r="A2796" s="1">
        <v>48</v>
      </c>
      <c r="C2796" s="393">
        <v>42653</v>
      </c>
      <c r="M2796" s="365">
        <v>3.9666666666666668</v>
      </c>
      <c r="N2796" s="398">
        <v>0.92610421184871372</v>
      </c>
    </row>
    <row r="2797" spans="1:14" x14ac:dyDescent="0.3">
      <c r="A2797" s="1">
        <v>51</v>
      </c>
      <c r="C2797" s="393">
        <v>42653</v>
      </c>
      <c r="M2797" s="365">
        <v>4.6333333333333337</v>
      </c>
      <c r="N2797" s="398">
        <v>0.96601285950534133</v>
      </c>
    </row>
    <row r="2798" spans="1:14" x14ac:dyDescent="0.3">
      <c r="A2798" s="1">
        <v>54</v>
      </c>
      <c r="C2798" s="393">
        <v>42653</v>
      </c>
      <c r="M2798" s="365">
        <v>3.9333333333333336</v>
      </c>
      <c r="N2798" s="398">
        <v>0.94406677606417633</v>
      </c>
    </row>
    <row r="2799" spans="1:14" x14ac:dyDescent="0.3">
      <c r="A2799" s="1">
        <v>57</v>
      </c>
      <c r="C2799" s="393">
        <v>42653</v>
      </c>
      <c r="M2799" s="365">
        <v>4.2</v>
      </c>
      <c r="N2799" s="398">
        <v>0.95244567668036606</v>
      </c>
    </row>
    <row r="2800" spans="1:14" x14ac:dyDescent="0.3">
      <c r="A2800" s="1">
        <v>60</v>
      </c>
      <c r="C2800" s="393">
        <v>42653</v>
      </c>
      <c r="M2800" s="365">
        <v>5.0666666666666673</v>
      </c>
      <c r="N2800" s="398">
        <v>0.96799871214906641</v>
      </c>
    </row>
    <row r="2801" spans="1:14" x14ac:dyDescent="0.3">
      <c r="A2801" s="1">
        <v>63</v>
      </c>
      <c r="C2801" s="393">
        <v>42653</v>
      </c>
      <c r="M2801" s="365">
        <v>3.8000000000000003</v>
      </c>
      <c r="N2801" s="398">
        <v>0.93923533808339099</v>
      </c>
    </row>
    <row r="2802" spans="1:14" x14ac:dyDescent="0.3">
      <c r="A2802" s="1">
        <v>66</v>
      </c>
      <c r="C2802" s="393">
        <v>42653</v>
      </c>
      <c r="M2802" s="365">
        <v>5.166666666666667</v>
      </c>
      <c r="N2802" s="398">
        <v>0.97112206570613269</v>
      </c>
    </row>
    <row r="2803" spans="1:14" x14ac:dyDescent="0.3">
      <c r="A2803" s="1">
        <v>69</v>
      </c>
      <c r="C2803" s="393">
        <v>42653</v>
      </c>
      <c r="M2803" s="365">
        <v>2.7999999999999994</v>
      </c>
      <c r="N2803" s="398">
        <v>0.86918414893492058</v>
      </c>
    </row>
    <row r="2804" spans="1:14" x14ac:dyDescent="0.3">
      <c r="A2804" s="1">
        <v>72</v>
      </c>
      <c r="C2804" s="393">
        <v>42653</v>
      </c>
      <c r="M2804" s="365">
        <v>3.6999999999999997</v>
      </c>
      <c r="N2804" s="398">
        <v>0.92930400378970768</v>
      </c>
    </row>
    <row r="2805" spans="1:14" x14ac:dyDescent="0.3">
      <c r="A2805" s="1">
        <v>75</v>
      </c>
      <c r="C2805" s="393">
        <v>42653</v>
      </c>
      <c r="M2805" s="365">
        <v>4.7</v>
      </c>
      <c r="N2805" s="398">
        <v>0.96463482982762516</v>
      </c>
    </row>
    <row r="2806" spans="1:14" x14ac:dyDescent="0.3">
      <c r="A2806" s="1">
        <v>78</v>
      </c>
      <c r="C2806" s="393">
        <v>42653</v>
      </c>
      <c r="M2806" s="365">
        <v>3.5666666666666664</v>
      </c>
      <c r="N2806" s="398">
        <v>0.92782485835235595</v>
      </c>
    </row>
    <row r="2807" spans="1:14" x14ac:dyDescent="0.3">
      <c r="A2807" s="1">
        <v>81</v>
      </c>
      <c r="C2807" s="393">
        <v>42653</v>
      </c>
      <c r="M2807" s="365">
        <v>4.6333333333333337</v>
      </c>
      <c r="N2807" s="398">
        <v>0.95944786340424548</v>
      </c>
    </row>
    <row r="2808" spans="1:14" x14ac:dyDescent="0.3">
      <c r="A2808" s="1">
        <v>39</v>
      </c>
      <c r="C2808" s="393">
        <v>42660</v>
      </c>
      <c r="M2808" s="365">
        <v>1.3666666666666665</v>
      </c>
      <c r="N2808" s="398">
        <v>0.61698285316463541</v>
      </c>
    </row>
    <row r="2809" spans="1:14" x14ac:dyDescent="0.3">
      <c r="A2809" s="1">
        <v>42</v>
      </c>
      <c r="C2809" s="393">
        <v>42660</v>
      </c>
      <c r="M2809" s="365">
        <v>2.0333333333333332</v>
      </c>
      <c r="N2809" s="398">
        <v>0.76008397524123283</v>
      </c>
    </row>
    <row r="2810" spans="1:14" x14ac:dyDescent="0.3">
      <c r="A2810" s="1">
        <v>45</v>
      </c>
      <c r="C2810" s="393">
        <v>42660</v>
      </c>
      <c r="M2810" s="365">
        <v>3</v>
      </c>
      <c r="N2810" s="398">
        <v>0.87908866188947543</v>
      </c>
    </row>
    <row r="2811" spans="1:14" x14ac:dyDescent="0.3">
      <c r="A2811" s="1">
        <v>48</v>
      </c>
      <c r="C2811" s="393">
        <v>42660</v>
      </c>
      <c r="M2811" s="365">
        <v>2.2666666666666671</v>
      </c>
      <c r="N2811" s="398">
        <v>0.79468241878852297</v>
      </c>
    </row>
    <row r="2812" spans="1:14" x14ac:dyDescent="0.3">
      <c r="A2812" s="1">
        <v>51</v>
      </c>
      <c r="C2812" s="393">
        <v>42660</v>
      </c>
      <c r="M2812" s="365">
        <v>3.1</v>
      </c>
      <c r="N2812" s="398">
        <v>0.88613237718239579</v>
      </c>
    </row>
    <row r="2813" spans="1:14" x14ac:dyDescent="0.3">
      <c r="A2813" s="1">
        <v>54</v>
      </c>
      <c r="C2813" s="393">
        <v>42660</v>
      </c>
      <c r="M2813" s="365">
        <v>1.7666666666666668</v>
      </c>
      <c r="N2813" s="398">
        <v>0.71673142449665761</v>
      </c>
    </row>
    <row r="2814" spans="1:14" x14ac:dyDescent="0.3">
      <c r="A2814" s="1">
        <v>57</v>
      </c>
      <c r="C2814" s="393">
        <v>42660</v>
      </c>
      <c r="M2814" s="365">
        <v>2.2333333333333329</v>
      </c>
      <c r="N2814" s="398">
        <v>0.7962562448255307</v>
      </c>
    </row>
    <row r="2815" spans="1:14" x14ac:dyDescent="0.3">
      <c r="A2815" s="1">
        <v>60</v>
      </c>
      <c r="C2815" s="393">
        <v>42660</v>
      </c>
      <c r="M2815" s="365">
        <v>3.1666666666666665</v>
      </c>
      <c r="N2815" s="398">
        <v>0.88944335069048419</v>
      </c>
    </row>
    <row r="2816" spans="1:14" x14ac:dyDescent="0.3">
      <c r="A2816" s="1">
        <v>63</v>
      </c>
      <c r="C2816" s="393">
        <v>42660</v>
      </c>
      <c r="M2816" s="365">
        <v>3.1666666666666665</v>
      </c>
      <c r="N2816" s="398">
        <v>0.87464273601186271</v>
      </c>
    </row>
    <row r="2817" spans="1:14" x14ac:dyDescent="0.3">
      <c r="A2817" s="1">
        <v>66</v>
      </c>
      <c r="C2817" s="393">
        <v>42660</v>
      </c>
      <c r="M2817" s="365">
        <v>3.1999999999999997</v>
      </c>
      <c r="N2817" s="398">
        <v>0.89031225185002161</v>
      </c>
    </row>
    <row r="2818" spans="1:14" x14ac:dyDescent="0.3">
      <c r="A2818" s="1">
        <v>69</v>
      </c>
      <c r="C2818" s="393">
        <v>42660</v>
      </c>
      <c r="M2818" s="365">
        <v>1.9333333333333333</v>
      </c>
      <c r="N2818" s="398">
        <v>0.6925164442889602</v>
      </c>
    </row>
    <row r="2819" spans="1:14" x14ac:dyDescent="0.3">
      <c r="A2819" s="1">
        <v>72</v>
      </c>
      <c r="C2819" s="393">
        <v>42660</v>
      </c>
      <c r="M2819" s="365">
        <v>2.5666666666666669</v>
      </c>
      <c r="N2819" s="398">
        <v>0.83549774851583491</v>
      </c>
    </row>
    <row r="2820" spans="1:14" x14ac:dyDescent="0.3">
      <c r="A2820" s="1">
        <v>75</v>
      </c>
      <c r="C2820" s="393">
        <v>42660</v>
      </c>
      <c r="M2820" s="365">
        <v>3</v>
      </c>
      <c r="N2820" s="398">
        <v>0.86804061985289993</v>
      </c>
    </row>
    <row r="2821" spans="1:14" x14ac:dyDescent="0.3">
      <c r="A2821" s="1">
        <v>78</v>
      </c>
      <c r="C2821" s="393">
        <v>42660</v>
      </c>
      <c r="M2821" s="365">
        <v>2.9333333333333336</v>
      </c>
      <c r="N2821" s="398">
        <v>0.86741005173169139</v>
      </c>
    </row>
    <row r="2822" spans="1:14" x14ac:dyDescent="0.3">
      <c r="A2822" s="1">
        <v>81</v>
      </c>
      <c r="C2822" s="393">
        <v>42660</v>
      </c>
      <c r="M2822" s="365">
        <v>3.1333333333333333</v>
      </c>
      <c r="N2822" s="398">
        <v>0.88805343464060338</v>
      </c>
    </row>
    <row r="2823" spans="1:14" x14ac:dyDescent="0.3">
      <c r="A2823" s="1">
        <v>39</v>
      </c>
      <c r="C2823" s="393">
        <v>42664</v>
      </c>
      <c r="M2823" s="365">
        <v>1.3333333333333333</v>
      </c>
      <c r="N2823" s="398">
        <v>0.6166883149996002</v>
      </c>
    </row>
    <row r="2824" spans="1:14" x14ac:dyDescent="0.3">
      <c r="A2824" s="1">
        <v>42</v>
      </c>
      <c r="C2824" s="393">
        <v>42664</v>
      </c>
      <c r="M2824" s="365">
        <v>1.8333333333333333</v>
      </c>
      <c r="N2824" s="398">
        <v>0.73224830913897276</v>
      </c>
    </row>
    <row r="2825" spans="1:14" x14ac:dyDescent="0.3">
      <c r="A2825" s="1">
        <v>45</v>
      </c>
      <c r="C2825" s="393">
        <v>42664</v>
      </c>
      <c r="M2825" s="365">
        <v>2.3666666666666667</v>
      </c>
      <c r="N2825" s="398">
        <v>0.81119684773887268</v>
      </c>
    </row>
    <row r="2826" spans="1:14" x14ac:dyDescent="0.3">
      <c r="A2826" s="1">
        <v>48</v>
      </c>
      <c r="C2826" s="393">
        <v>42664</v>
      </c>
      <c r="M2826" s="365">
        <v>1.9333333333333336</v>
      </c>
      <c r="N2826" s="398">
        <v>0.75323741382874532</v>
      </c>
    </row>
    <row r="2827" spans="1:14" x14ac:dyDescent="0.3">
      <c r="A2827" s="1">
        <v>51</v>
      </c>
      <c r="C2827" s="393">
        <v>42664</v>
      </c>
      <c r="M2827" s="365">
        <v>2.4333333333333336</v>
      </c>
      <c r="N2827" s="398">
        <v>0.80630887314174837</v>
      </c>
    </row>
    <row r="2828" spans="1:14" x14ac:dyDescent="0.3">
      <c r="A2828" s="1">
        <v>54</v>
      </c>
      <c r="C2828" s="393">
        <v>42664</v>
      </c>
      <c r="M2828" s="365">
        <v>1.5333333333333332</v>
      </c>
      <c r="N2828" s="398">
        <v>0.67554288446280886</v>
      </c>
    </row>
    <row r="2829" spans="1:14" x14ac:dyDescent="0.3">
      <c r="A2829" s="1">
        <v>57</v>
      </c>
      <c r="C2829" s="393">
        <v>42664</v>
      </c>
      <c r="M2829" s="365">
        <v>2.0333333333333332</v>
      </c>
      <c r="N2829" s="398">
        <v>0.76488890951958932</v>
      </c>
    </row>
    <row r="2830" spans="1:14" x14ac:dyDescent="0.3">
      <c r="A2830" s="1">
        <v>60</v>
      </c>
      <c r="C2830" s="393">
        <v>42664</v>
      </c>
      <c r="M2830" s="365">
        <v>2.4666666666666668</v>
      </c>
      <c r="N2830" s="398">
        <v>0.82181085151458377</v>
      </c>
    </row>
    <row r="2831" spans="1:14" x14ac:dyDescent="0.3">
      <c r="A2831" s="1">
        <v>63</v>
      </c>
      <c r="C2831" s="393">
        <v>42664</v>
      </c>
      <c r="M2831" s="365">
        <v>2.4666666666666668</v>
      </c>
      <c r="N2831" s="398">
        <v>0.82086292094077917</v>
      </c>
    </row>
    <row r="2832" spans="1:14" x14ac:dyDescent="0.3">
      <c r="A2832" s="1">
        <v>66</v>
      </c>
      <c r="C2832" s="393">
        <v>42664</v>
      </c>
      <c r="M2832" s="365">
        <v>2.9</v>
      </c>
      <c r="N2832" s="398">
        <v>0.86217981089934026</v>
      </c>
    </row>
    <row r="2833" spans="1:14" x14ac:dyDescent="0.3">
      <c r="A2833" s="1">
        <v>69</v>
      </c>
      <c r="C2833" s="393">
        <v>42664</v>
      </c>
      <c r="M2833" s="365">
        <v>1.6333333333333335</v>
      </c>
      <c r="N2833" s="398">
        <v>0.68044157217288526</v>
      </c>
    </row>
    <row r="2834" spans="1:14" x14ac:dyDescent="0.3">
      <c r="A2834" s="1">
        <v>72</v>
      </c>
      <c r="C2834" s="393">
        <v>42664</v>
      </c>
      <c r="M2834" s="365">
        <v>2.1</v>
      </c>
      <c r="N2834" s="398">
        <v>0.77474591143290372</v>
      </c>
    </row>
    <row r="2835" spans="1:14" x14ac:dyDescent="0.3">
      <c r="A2835" s="1">
        <v>75</v>
      </c>
      <c r="C2835" s="393">
        <v>42664</v>
      </c>
      <c r="M2835" s="365">
        <v>2.5333333333333332</v>
      </c>
      <c r="N2835" s="398">
        <v>0.8153136559728219</v>
      </c>
    </row>
    <row r="2836" spans="1:14" x14ac:dyDescent="0.3">
      <c r="A2836" s="1">
        <v>78</v>
      </c>
      <c r="C2836" s="393">
        <v>42664</v>
      </c>
      <c r="M2836" s="365">
        <v>2.4666666666666668</v>
      </c>
      <c r="N2836" s="398">
        <v>0.81730739152259024</v>
      </c>
    </row>
    <row r="2837" spans="1:14" x14ac:dyDescent="0.3">
      <c r="A2837" s="1">
        <v>81</v>
      </c>
      <c r="C2837" s="393">
        <v>42664</v>
      </c>
      <c r="M2837" s="365">
        <v>2.9666666666666668</v>
      </c>
      <c r="N2837" s="398">
        <v>0.8701297798364056</v>
      </c>
    </row>
    <row r="2838" spans="1:14" x14ac:dyDescent="0.3">
      <c r="A2838" s="1">
        <v>39</v>
      </c>
      <c r="C2838" s="393">
        <v>42667</v>
      </c>
      <c r="M2838" s="365">
        <v>1.0333333333333334</v>
      </c>
      <c r="N2838" s="398">
        <v>0.54607030326048311</v>
      </c>
    </row>
    <row r="2839" spans="1:14" x14ac:dyDescent="0.3">
      <c r="A2839" s="1">
        <v>42</v>
      </c>
      <c r="C2839" s="393">
        <v>42667</v>
      </c>
      <c r="M2839" s="365">
        <v>1.5666666666666667</v>
      </c>
      <c r="N2839" s="398">
        <v>0.67916993669470616</v>
      </c>
    </row>
    <row r="2840" spans="1:14" x14ac:dyDescent="0.3">
      <c r="A2840" s="1">
        <v>45</v>
      </c>
      <c r="C2840" s="393">
        <v>42667</v>
      </c>
      <c r="M2840" s="365">
        <v>1.9666666666666668</v>
      </c>
      <c r="N2840" s="398">
        <v>0.74963782690144665</v>
      </c>
    </row>
    <row r="2841" spans="1:14" x14ac:dyDescent="0.3">
      <c r="A2841" s="1">
        <v>48</v>
      </c>
      <c r="C2841" s="393">
        <v>42667</v>
      </c>
      <c r="M2841" s="365">
        <v>1.9333333333333333</v>
      </c>
      <c r="N2841" s="398">
        <v>0.74440845483963436</v>
      </c>
    </row>
    <row r="2842" spans="1:14" x14ac:dyDescent="0.3">
      <c r="A2842" s="1">
        <v>51</v>
      </c>
      <c r="C2842" s="393">
        <v>42667</v>
      </c>
      <c r="M2842" s="365">
        <v>2.7333333333333329</v>
      </c>
      <c r="N2842" s="398">
        <v>0.85704722795073174</v>
      </c>
    </row>
    <row r="2843" spans="1:14" x14ac:dyDescent="0.3">
      <c r="A2843" s="1">
        <v>54</v>
      </c>
      <c r="C2843" s="393">
        <v>42667</v>
      </c>
      <c r="M2843" s="365">
        <v>1.5999999999999999</v>
      </c>
      <c r="N2843" s="398">
        <v>0.69792199973189961</v>
      </c>
    </row>
    <row r="2844" spans="1:14" x14ac:dyDescent="0.3">
      <c r="A2844" s="1">
        <v>57</v>
      </c>
      <c r="C2844" s="393">
        <v>42667</v>
      </c>
      <c r="M2844" s="365">
        <v>1.8333333333333333</v>
      </c>
      <c r="N2844" s="398">
        <v>0.73804859199671335</v>
      </c>
    </row>
    <row r="2845" spans="1:14" x14ac:dyDescent="0.3">
      <c r="A2845" s="1">
        <v>60</v>
      </c>
      <c r="C2845" s="393">
        <v>42667</v>
      </c>
      <c r="M2845" s="365">
        <v>1.6666666666666667</v>
      </c>
      <c r="N2845" s="398">
        <v>0.69962063230367511</v>
      </c>
    </row>
    <row r="2846" spans="1:14" x14ac:dyDescent="0.3">
      <c r="A2846" s="1">
        <v>63</v>
      </c>
      <c r="C2846" s="393">
        <v>42667</v>
      </c>
      <c r="M2846" s="365">
        <v>2</v>
      </c>
      <c r="N2846" s="398">
        <v>0.75921376644802141</v>
      </c>
    </row>
    <row r="2847" spans="1:14" x14ac:dyDescent="0.3">
      <c r="A2847" s="1">
        <v>66</v>
      </c>
      <c r="C2847" s="393">
        <v>42667</v>
      </c>
      <c r="M2847" s="365">
        <v>2.2333333333333334</v>
      </c>
      <c r="N2847" s="398">
        <v>0.79873900521920893</v>
      </c>
    </row>
    <row r="2848" spans="1:14" x14ac:dyDescent="0.3">
      <c r="A2848" s="1">
        <v>69</v>
      </c>
      <c r="C2848" s="393">
        <v>42667</v>
      </c>
      <c r="M2848" s="365">
        <v>1.1000000000000001</v>
      </c>
      <c r="N2848" s="398">
        <v>0.56113588332394471</v>
      </c>
    </row>
    <row r="2849" spans="1:14" x14ac:dyDescent="0.3">
      <c r="A2849" s="1">
        <v>72</v>
      </c>
      <c r="C2849" s="393">
        <v>42667</v>
      </c>
      <c r="M2849" s="365">
        <v>1.5999999999999999</v>
      </c>
      <c r="N2849" s="398">
        <v>0.68604330216416709</v>
      </c>
    </row>
    <row r="2850" spans="1:14" x14ac:dyDescent="0.3">
      <c r="A2850" s="1">
        <v>75</v>
      </c>
      <c r="C2850" s="393">
        <v>42667</v>
      </c>
      <c r="M2850" s="365">
        <v>2.4666666666666663</v>
      </c>
      <c r="N2850" s="398">
        <v>0.82823220761529814</v>
      </c>
    </row>
    <row r="2851" spans="1:14" x14ac:dyDescent="0.3">
      <c r="A2851" s="1">
        <v>78</v>
      </c>
      <c r="C2851" s="393">
        <v>42667</v>
      </c>
      <c r="M2851" s="365">
        <v>2.1</v>
      </c>
      <c r="N2851" s="398">
        <v>0.78221068539852823</v>
      </c>
    </row>
    <row r="2852" spans="1:14" x14ac:dyDescent="0.3">
      <c r="A2852" s="1">
        <v>81</v>
      </c>
      <c r="C2852" s="393">
        <v>42667</v>
      </c>
      <c r="M2852" s="365">
        <v>2.6666666666666665</v>
      </c>
      <c r="N2852" s="398">
        <v>0.85264918761595165</v>
      </c>
    </row>
    <row r="2853" spans="1:14" x14ac:dyDescent="0.3">
      <c r="A2853" s="1">
        <v>39</v>
      </c>
      <c r="C2853" s="393">
        <v>42671</v>
      </c>
      <c r="M2853" s="365">
        <v>1.3333333333333333</v>
      </c>
      <c r="N2853" s="398">
        <v>0.6554771496972952</v>
      </c>
    </row>
    <row r="2854" spans="1:14" x14ac:dyDescent="0.3">
      <c r="A2854" s="1">
        <v>42</v>
      </c>
      <c r="C2854" s="393">
        <v>42671</v>
      </c>
      <c r="M2854" s="365">
        <v>1.7666666666666668</v>
      </c>
      <c r="N2854" s="398">
        <v>0.71584072397412157</v>
      </c>
    </row>
    <row r="2855" spans="1:14" x14ac:dyDescent="0.3">
      <c r="A2855" s="1">
        <v>45</v>
      </c>
      <c r="C2855" s="393">
        <v>42671</v>
      </c>
      <c r="M2855" s="365">
        <v>1.5666666666666664</v>
      </c>
      <c r="N2855" s="398">
        <v>0.70204388667921236</v>
      </c>
    </row>
    <row r="2856" spans="1:14" x14ac:dyDescent="0.3">
      <c r="A2856" s="1">
        <v>48</v>
      </c>
      <c r="C2856" s="393">
        <v>42671</v>
      </c>
      <c r="M2856" s="365">
        <v>1.8</v>
      </c>
      <c r="N2856" s="398">
        <v>0.75144847035706686</v>
      </c>
    </row>
    <row r="2857" spans="1:14" x14ac:dyDescent="0.3">
      <c r="A2857" s="1">
        <v>51</v>
      </c>
      <c r="C2857" s="393">
        <v>42671</v>
      </c>
      <c r="M2857" s="365">
        <v>2.8000000000000003</v>
      </c>
      <c r="N2857" s="398">
        <v>0.88252902553752577</v>
      </c>
    </row>
    <row r="2858" spans="1:14" x14ac:dyDescent="0.3">
      <c r="A2858" s="1">
        <v>54</v>
      </c>
      <c r="C2858" s="393">
        <v>42671</v>
      </c>
      <c r="M2858" s="365">
        <v>1.8</v>
      </c>
      <c r="N2858" s="398">
        <v>0.75051769741445618</v>
      </c>
    </row>
    <row r="2859" spans="1:14" x14ac:dyDescent="0.3">
      <c r="A2859" s="1">
        <v>57</v>
      </c>
      <c r="C2859" s="393">
        <v>42671</v>
      </c>
      <c r="M2859" s="365">
        <v>1.5</v>
      </c>
      <c r="N2859" s="398">
        <v>0.66931971672062784</v>
      </c>
    </row>
    <row r="2860" spans="1:14" x14ac:dyDescent="0.3">
      <c r="A2860" s="1">
        <v>60</v>
      </c>
      <c r="C2860" s="393">
        <v>42671</v>
      </c>
      <c r="M2860" s="365">
        <v>1.5666666666666667</v>
      </c>
      <c r="N2860" s="398">
        <v>0.69810597496529392</v>
      </c>
    </row>
    <row r="2861" spans="1:14" x14ac:dyDescent="0.3">
      <c r="A2861" s="1">
        <v>63</v>
      </c>
      <c r="C2861" s="393">
        <v>42671</v>
      </c>
      <c r="M2861" s="365">
        <v>1.6333333333333335</v>
      </c>
      <c r="N2861" s="398">
        <v>0.71265515995739326</v>
      </c>
    </row>
    <row r="2862" spans="1:14" x14ac:dyDescent="0.3">
      <c r="A2862" s="1">
        <v>66</v>
      </c>
      <c r="C2862" s="393">
        <v>42671</v>
      </c>
      <c r="M2862" s="365">
        <v>1.7333333333333334</v>
      </c>
      <c r="N2862" s="398">
        <v>0.73006571218855376</v>
      </c>
    </row>
    <row r="2863" spans="1:14" x14ac:dyDescent="0.3">
      <c r="A2863" s="1">
        <v>69</v>
      </c>
      <c r="C2863" s="393">
        <v>42671</v>
      </c>
      <c r="M2863" s="365">
        <v>1.3666666666666665</v>
      </c>
      <c r="N2863" s="398">
        <v>0.6617343916955275</v>
      </c>
    </row>
    <row r="2864" spans="1:14" x14ac:dyDescent="0.3">
      <c r="A2864" s="1">
        <v>72</v>
      </c>
      <c r="C2864" s="393">
        <v>42671</v>
      </c>
      <c r="M2864" s="365">
        <v>1.4666666666666668</v>
      </c>
      <c r="N2864" s="398">
        <v>0.66665859341064848</v>
      </c>
    </row>
    <row r="2865" spans="1:14" x14ac:dyDescent="0.3">
      <c r="A2865" s="1">
        <v>75</v>
      </c>
      <c r="C2865" s="393">
        <v>42671</v>
      </c>
      <c r="M2865" s="365">
        <v>1.3666666666666665</v>
      </c>
      <c r="N2865" s="398">
        <v>0.65421627724572795</v>
      </c>
    </row>
    <row r="2866" spans="1:14" x14ac:dyDescent="0.3">
      <c r="A2866" s="1">
        <v>78</v>
      </c>
      <c r="C2866" s="393">
        <v>42671</v>
      </c>
      <c r="M2866" s="365">
        <v>1.6666666666666667</v>
      </c>
      <c r="N2866" s="398">
        <v>0.7083175641079924</v>
      </c>
    </row>
    <row r="2867" spans="1:14" x14ac:dyDescent="0.3">
      <c r="A2867" s="1">
        <v>81</v>
      </c>
      <c r="C2867" s="393">
        <v>42671</v>
      </c>
      <c r="M2867" s="365">
        <v>2.3000000000000003</v>
      </c>
      <c r="N2867" s="398">
        <v>0.8274723777434736</v>
      </c>
    </row>
    <row r="2868" spans="1:14" x14ac:dyDescent="0.3">
      <c r="A2868" s="1">
        <v>39</v>
      </c>
      <c r="C2868" s="393">
        <v>42674</v>
      </c>
      <c r="M2868" s="365">
        <v>1.3333333333333333</v>
      </c>
      <c r="N2868" s="398">
        <v>0.64666062400608426</v>
      </c>
    </row>
    <row r="2869" spans="1:14" x14ac:dyDescent="0.3">
      <c r="A2869" s="1">
        <v>42</v>
      </c>
      <c r="C2869" s="393">
        <v>42674</v>
      </c>
      <c r="M2869" s="365">
        <v>1.4333333333333336</v>
      </c>
      <c r="N2869" s="398">
        <v>0.68833131333530118</v>
      </c>
    </row>
    <row r="2870" spans="1:14" x14ac:dyDescent="0.3">
      <c r="A2870" s="1">
        <v>45</v>
      </c>
      <c r="C2870" s="393">
        <v>42674</v>
      </c>
      <c r="M2870" s="365">
        <v>1.8333333333333333</v>
      </c>
      <c r="N2870" s="398">
        <v>0.76348518747732053</v>
      </c>
    </row>
    <row r="2871" spans="1:14" x14ac:dyDescent="0.3">
      <c r="A2871" s="1">
        <v>48</v>
      </c>
      <c r="C2871" s="393">
        <v>42674</v>
      </c>
      <c r="M2871" s="365">
        <v>2.0666666666666669</v>
      </c>
      <c r="N2871" s="398">
        <v>0.7992832779961242</v>
      </c>
    </row>
    <row r="2872" spans="1:14" x14ac:dyDescent="0.3">
      <c r="A2872" s="1">
        <v>51</v>
      </c>
      <c r="C2872" s="393">
        <v>42674</v>
      </c>
      <c r="M2872" s="365">
        <v>2.5666666666666669</v>
      </c>
      <c r="N2872" s="398">
        <v>0.86563334970438988</v>
      </c>
    </row>
    <row r="2873" spans="1:14" x14ac:dyDescent="0.3">
      <c r="A2873" s="1">
        <v>54</v>
      </c>
      <c r="C2873" s="393">
        <v>42674</v>
      </c>
      <c r="M2873" s="365">
        <v>1.8333333333333333</v>
      </c>
      <c r="N2873" s="398">
        <v>0.7705383898088588</v>
      </c>
    </row>
    <row r="2874" spans="1:14" x14ac:dyDescent="0.3">
      <c r="A2874" s="1">
        <v>57</v>
      </c>
      <c r="C2874" s="393">
        <v>42674</v>
      </c>
      <c r="M2874" s="365">
        <v>1.7333333333333334</v>
      </c>
      <c r="N2874" s="398">
        <v>0.75205399841627685</v>
      </c>
    </row>
    <row r="2875" spans="1:14" x14ac:dyDescent="0.3">
      <c r="A2875" s="1">
        <v>60</v>
      </c>
      <c r="C2875" s="393">
        <v>42674</v>
      </c>
      <c r="M2875" s="365">
        <v>1.4000000000000001</v>
      </c>
      <c r="N2875" s="398">
        <v>0.67624869759673201</v>
      </c>
    </row>
    <row r="2876" spans="1:14" x14ac:dyDescent="0.3">
      <c r="A2876" s="1">
        <v>63</v>
      </c>
      <c r="C2876" s="393">
        <v>42674</v>
      </c>
      <c r="M2876" s="365">
        <v>1.7666666666666668</v>
      </c>
      <c r="N2876" s="398">
        <v>0.76258246904488136</v>
      </c>
    </row>
    <row r="2877" spans="1:14" x14ac:dyDescent="0.3">
      <c r="A2877" s="1">
        <v>66</v>
      </c>
      <c r="C2877" s="393">
        <v>42674</v>
      </c>
      <c r="M2877" s="365">
        <v>2.1</v>
      </c>
      <c r="N2877" s="398">
        <v>0.81438602735133359</v>
      </c>
    </row>
    <row r="2878" spans="1:14" x14ac:dyDescent="0.3">
      <c r="A2878" s="1">
        <v>69</v>
      </c>
      <c r="C2878" s="393">
        <v>42674</v>
      </c>
      <c r="M2878" s="365">
        <v>1.2</v>
      </c>
      <c r="N2878" s="398">
        <v>0.60152042483796953</v>
      </c>
    </row>
    <row r="2879" spans="1:14" x14ac:dyDescent="0.3">
      <c r="A2879" s="1">
        <v>72</v>
      </c>
      <c r="C2879" s="393">
        <v>42674</v>
      </c>
      <c r="M2879" s="365">
        <v>1.5333333333333332</v>
      </c>
      <c r="N2879" s="398">
        <v>0.70134851824791378</v>
      </c>
    </row>
    <row r="2880" spans="1:14" x14ac:dyDescent="0.3">
      <c r="A2880" s="1">
        <v>75</v>
      </c>
      <c r="C2880" s="393">
        <v>42674</v>
      </c>
      <c r="M2880" s="365">
        <v>1.9000000000000001</v>
      </c>
      <c r="N2880" s="398">
        <v>0.77992120659838804</v>
      </c>
    </row>
    <row r="2881" spans="1:14" x14ac:dyDescent="0.3">
      <c r="A2881" s="1">
        <v>78</v>
      </c>
      <c r="C2881" s="393">
        <v>42674</v>
      </c>
      <c r="M2881" s="365">
        <v>1.3333333333333333</v>
      </c>
      <c r="N2881" s="398">
        <v>0.66436120946251709</v>
      </c>
    </row>
    <row r="2882" spans="1:14" x14ac:dyDescent="0.3">
      <c r="A2882" s="1">
        <v>81</v>
      </c>
      <c r="C2882" s="393">
        <v>42674</v>
      </c>
      <c r="M2882" s="365">
        <v>2.2333333333333338</v>
      </c>
      <c r="N2882" s="398">
        <v>0.83395977960459555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
  <sheetViews>
    <sheetView workbookViewId="0">
      <selection activeCell="B13" sqref="B13"/>
    </sheetView>
  </sheetViews>
  <sheetFormatPr defaultColWidth="9.21875" defaultRowHeight="14.4" x14ac:dyDescent="0.3"/>
  <cols>
    <col min="1" max="1" width="23.77734375" style="26" customWidth="1"/>
    <col min="2" max="2" width="108.77734375" style="38" customWidth="1"/>
    <col min="3" max="3" width="17.44140625" customWidth="1"/>
    <col min="8" max="8" width="12.77734375" customWidth="1"/>
  </cols>
  <sheetData>
    <row r="1" spans="1:8" ht="18" x14ac:dyDescent="0.3">
      <c r="A1" s="24" t="s">
        <v>672</v>
      </c>
      <c r="B1" s="45"/>
      <c r="H1" s="2"/>
    </row>
    <row r="2" spans="1:8" x14ac:dyDescent="0.3">
      <c r="A2" s="135" t="s">
        <v>78</v>
      </c>
      <c r="B2" s="136" t="s">
        <v>524</v>
      </c>
      <c r="H2" s="2"/>
    </row>
    <row r="3" spans="1:8" ht="15" thickBot="1" x14ac:dyDescent="0.35">
      <c r="A3" s="134" t="s">
        <v>79</v>
      </c>
      <c r="B3" s="149">
        <v>43937</v>
      </c>
      <c r="H3" s="2"/>
    </row>
    <row r="4" spans="1:8" ht="15" thickBot="1" x14ac:dyDescent="0.35">
      <c r="A4" s="159" t="s">
        <v>80</v>
      </c>
      <c r="B4" s="150" t="s">
        <v>665</v>
      </c>
      <c r="H4" s="2"/>
    </row>
    <row r="5" spans="1:8" ht="33.75" customHeight="1" thickBot="1" x14ac:dyDescent="0.35">
      <c r="A5" s="160" t="s">
        <v>81</v>
      </c>
      <c r="B5" s="151" t="s">
        <v>670</v>
      </c>
    </row>
    <row r="6" spans="1:8" x14ac:dyDescent="0.3">
      <c r="A6" s="401" t="s">
        <v>82</v>
      </c>
      <c r="B6" s="152" t="s">
        <v>83</v>
      </c>
    </row>
    <row r="7" spans="1:8" x14ac:dyDescent="0.3">
      <c r="A7" s="402"/>
      <c r="B7" s="153" t="s">
        <v>84</v>
      </c>
    </row>
    <row r="8" spans="1:8" x14ac:dyDescent="0.3">
      <c r="A8" s="402"/>
      <c r="B8" s="154" t="s">
        <v>85</v>
      </c>
    </row>
    <row r="9" spans="1:8" x14ac:dyDescent="0.3">
      <c r="A9" s="402"/>
      <c r="B9" s="153" t="s">
        <v>86</v>
      </c>
    </row>
    <row r="10" spans="1:8" ht="15" thickBot="1" x14ac:dyDescent="0.35">
      <c r="A10" s="403"/>
      <c r="B10" s="155" t="s">
        <v>87</v>
      </c>
    </row>
    <row r="11" spans="1:8" ht="43.2" x14ac:dyDescent="0.3">
      <c r="A11" s="401" t="s">
        <v>88</v>
      </c>
      <c r="B11" s="152" t="s">
        <v>154</v>
      </c>
    </row>
    <row r="12" spans="1:8" ht="28.8" x14ac:dyDescent="0.3">
      <c r="A12" s="402"/>
      <c r="B12" s="156" t="s">
        <v>944</v>
      </c>
    </row>
    <row r="13" spans="1:8" ht="43.2" x14ac:dyDescent="0.3">
      <c r="A13" s="402"/>
      <c r="B13" s="158" t="s">
        <v>671</v>
      </c>
    </row>
    <row r="14" spans="1:8" ht="29.4" thickBot="1" x14ac:dyDescent="0.35">
      <c r="A14" s="403"/>
      <c r="B14" s="151" t="s">
        <v>523</v>
      </c>
    </row>
    <row r="15" spans="1:8" x14ac:dyDescent="0.3">
      <c r="A15" s="401" t="s">
        <v>667</v>
      </c>
      <c r="B15" s="152" t="s">
        <v>155</v>
      </c>
    </row>
    <row r="16" spans="1:8" x14ac:dyDescent="0.3">
      <c r="A16" s="402"/>
      <c r="B16" s="153" t="s">
        <v>89</v>
      </c>
      <c r="C16" s="27"/>
      <c r="D16" s="4"/>
      <c r="E16" s="4"/>
      <c r="F16" s="4"/>
      <c r="G16" s="4"/>
      <c r="H16" s="4"/>
    </row>
    <row r="17" spans="1:8" x14ac:dyDescent="0.3">
      <c r="A17" s="402"/>
      <c r="B17" s="153" t="s">
        <v>4</v>
      </c>
      <c r="C17" s="27"/>
      <c r="D17" s="4"/>
      <c r="E17" s="4"/>
      <c r="F17" s="4"/>
      <c r="G17" s="4"/>
      <c r="H17" s="4"/>
    </row>
    <row r="18" spans="1:8" x14ac:dyDescent="0.3">
      <c r="A18" s="402"/>
      <c r="B18" s="153" t="s">
        <v>5</v>
      </c>
      <c r="C18" s="27"/>
      <c r="D18" s="4"/>
      <c r="E18" s="4"/>
      <c r="F18" s="4"/>
      <c r="G18" s="4"/>
      <c r="H18" s="4"/>
    </row>
    <row r="19" spans="1:8" ht="15" thickBot="1" x14ac:dyDescent="0.35">
      <c r="A19" s="403"/>
      <c r="B19" s="151" t="s">
        <v>6</v>
      </c>
      <c r="C19" s="27"/>
      <c r="D19" s="4"/>
      <c r="E19" s="4"/>
      <c r="F19" s="4"/>
      <c r="G19" s="4"/>
      <c r="H19" s="4"/>
    </row>
    <row r="20" spans="1:8" x14ac:dyDescent="0.3">
      <c r="A20" s="401" t="s">
        <v>668</v>
      </c>
      <c r="B20" s="157" t="s">
        <v>156</v>
      </c>
    </row>
    <row r="21" spans="1:8" ht="15" thickBot="1" x14ac:dyDescent="0.35">
      <c r="A21" s="403"/>
      <c r="B21" s="151" t="s">
        <v>669</v>
      </c>
    </row>
  </sheetData>
  <mergeCells count="4">
    <mergeCell ref="A6:A10"/>
    <mergeCell ref="A11:A14"/>
    <mergeCell ref="A15:A19"/>
    <mergeCell ref="A20:A21"/>
  </mergeCells>
  <hyperlinks>
    <hyperlink ref="B8" r:id="rId1" xr:uid="{00000000-0004-0000-0100-000000000000}"/>
    <hyperlink ref="B10" r:id="rId2" xr:uid="{00000000-0004-0000-0100-000001000000}"/>
  </hyperlinks>
  <pageMargins left="0.7" right="0.7" top="0.75" bottom="0.75" header="0.3" footer="0.3"/>
  <pageSetup paperSize="9" orientation="portrait" horizontalDpi="4294967293" verticalDpi="0"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K270"/>
  <sheetViews>
    <sheetView workbookViewId="0">
      <pane ySplit="2" topLeftCell="A3" activePane="bottomLeft" state="frozen"/>
      <selection pane="bottomLeft" activeCell="A3" sqref="A3"/>
    </sheetView>
  </sheetViews>
  <sheetFormatPr defaultColWidth="9.21875" defaultRowHeight="14.4" x14ac:dyDescent="0.3"/>
  <cols>
    <col min="1" max="1" width="11.44140625" bestFit="1" customWidth="1"/>
    <col min="2" max="2" width="17.77734375" bestFit="1" customWidth="1"/>
    <col min="3" max="3" width="6.77734375" bestFit="1" customWidth="1"/>
    <col min="4" max="4" width="20" bestFit="1" customWidth="1"/>
    <col min="5" max="5" width="22" style="5" bestFit="1" customWidth="1"/>
    <col min="6" max="6" width="19.44140625" style="41" bestFit="1" customWidth="1"/>
    <col min="7" max="7" width="21.77734375" style="39" bestFit="1" customWidth="1"/>
    <col min="8" max="8" width="18.5546875" customWidth="1"/>
    <col min="9" max="9" width="18.21875" bestFit="1" customWidth="1"/>
    <col min="10" max="10" width="20.44140625" bestFit="1" customWidth="1"/>
    <col min="11" max="11" width="20.21875" customWidth="1"/>
  </cols>
  <sheetData>
    <row r="1" spans="1:11" s="235" customFormat="1" x14ac:dyDescent="0.3">
      <c r="A1" s="231" t="s">
        <v>423</v>
      </c>
      <c r="B1" s="176" t="s">
        <v>348</v>
      </c>
      <c r="C1" s="295" t="s">
        <v>64</v>
      </c>
      <c r="D1" s="323" t="s">
        <v>964</v>
      </c>
      <c r="E1" s="176" t="s">
        <v>197</v>
      </c>
      <c r="F1" s="176" t="s">
        <v>278</v>
      </c>
      <c r="G1" s="176" t="s">
        <v>285</v>
      </c>
      <c r="H1" s="197" t="s">
        <v>283</v>
      </c>
      <c r="I1" s="196" t="s">
        <v>284</v>
      </c>
      <c r="J1" s="197" t="s">
        <v>925</v>
      </c>
      <c r="K1" s="197" t="s">
        <v>929</v>
      </c>
    </row>
    <row r="2" spans="1:11" s="235" customFormat="1" ht="15" thickBot="1" x14ac:dyDescent="0.35">
      <c r="A2" s="255" t="s">
        <v>423</v>
      </c>
      <c r="B2" s="239" t="s">
        <v>347</v>
      </c>
      <c r="C2" s="294" t="s">
        <v>64</v>
      </c>
      <c r="D2" s="324" t="s">
        <v>1011</v>
      </c>
      <c r="E2" s="239" t="s">
        <v>409</v>
      </c>
      <c r="F2" s="239" t="s">
        <v>279</v>
      </c>
      <c r="G2" s="239" t="s">
        <v>280</v>
      </c>
      <c r="H2" s="239" t="s">
        <v>281</v>
      </c>
      <c r="I2" s="239" t="s">
        <v>282</v>
      </c>
      <c r="J2" s="293" t="s">
        <v>926</v>
      </c>
      <c r="K2" s="293" t="s">
        <v>930</v>
      </c>
    </row>
    <row r="3" spans="1:11" x14ac:dyDescent="0.3">
      <c r="B3" s="3"/>
    </row>
    <row r="5" spans="1:11" x14ac:dyDescent="0.3">
      <c r="B5" s="10"/>
    </row>
    <row r="6" spans="1:11" x14ac:dyDescent="0.3">
      <c r="B6" s="10"/>
    </row>
    <row r="8" spans="1:11" x14ac:dyDescent="0.3">
      <c r="B8" s="10"/>
    </row>
    <row r="9" spans="1:11" x14ac:dyDescent="0.3">
      <c r="B9" s="10"/>
    </row>
    <row r="10" spans="1:11" x14ac:dyDescent="0.3">
      <c r="B10" s="10"/>
    </row>
    <row r="11" spans="1:11" x14ac:dyDescent="0.3">
      <c r="B11" s="10"/>
    </row>
    <row r="12" spans="1:11" x14ac:dyDescent="0.3">
      <c r="B12" s="10"/>
    </row>
    <row r="13" spans="1:11" x14ac:dyDescent="0.3">
      <c r="B13" s="10"/>
    </row>
    <row r="14" spans="1:11" x14ac:dyDescent="0.3">
      <c r="B14" s="3"/>
    </row>
    <row r="145" spans="6:7" x14ac:dyDescent="0.3">
      <c r="F145" s="42"/>
      <c r="G145" s="40"/>
    </row>
    <row r="146" spans="6:7" x14ac:dyDescent="0.3">
      <c r="F146" s="42"/>
      <c r="G146" s="40"/>
    </row>
    <row r="147" spans="6:7" x14ac:dyDescent="0.3">
      <c r="F147" s="42"/>
      <c r="G147" s="40"/>
    </row>
    <row r="148" spans="6:7" x14ac:dyDescent="0.3">
      <c r="F148" s="42"/>
      <c r="G148" s="40"/>
    </row>
    <row r="149" spans="6:7" x14ac:dyDescent="0.3">
      <c r="F149" s="42"/>
      <c r="G149" s="40"/>
    </row>
    <row r="150" spans="6:7" x14ac:dyDescent="0.3">
      <c r="F150" s="42"/>
      <c r="G150" s="40"/>
    </row>
    <row r="151" spans="6:7" x14ac:dyDescent="0.3">
      <c r="F151" s="42"/>
      <c r="G151" s="40"/>
    </row>
    <row r="152" spans="6:7" x14ac:dyDescent="0.3">
      <c r="F152" s="42"/>
      <c r="G152" s="40"/>
    </row>
    <row r="153" spans="6:7" x14ac:dyDescent="0.3">
      <c r="F153" s="42"/>
      <c r="G153" s="40"/>
    </row>
    <row r="154" spans="6:7" x14ac:dyDescent="0.3">
      <c r="F154" s="42"/>
      <c r="G154" s="40"/>
    </row>
    <row r="155" spans="6:7" x14ac:dyDescent="0.3">
      <c r="F155" s="42"/>
      <c r="G155" s="40"/>
    </row>
    <row r="156" spans="6:7" x14ac:dyDescent="0.3">
      <c r="F156" s="42"/>
      <c r="G156" s="40"/>
    </row>
    <row r="157" spans="6:7" x14ac:dyDescent="0.3">
      <c r="F157" s="42"/>
      <c r="G157" s="40"/>
    </row>
    <row r="158" spans="6:7" x14ac:dyDescent="0.3">
      <c r="F158" s="42"/>
      <c r="G158" s="40"/>
    </row>
    <row r="159" spans="6:7" x14ac:dyDescent="0.3">
      <c r="F159" s="42"/>
      <c r="G159" s="40"/>
    </row>
    <row r="160" spans="6:7" x14ac:dyDescent="0.3">
      <c r="F160" s="42"/>
      <c r="G160" s="40"/>
    </row>
    <row r="161" spans="6:7" x14ac:dyDescent="0.3">
      <c r="F161" s="42"/>
      <c r="G161" s="40"/>
    </row>
    <row r="162" spans="6:7" x14ac:dyDescent="0.3">
      <c r="F162" s="42"/>
      <c r="G162" s="40"/>
    </row>
    <row r="163" spans="6:7" x14ac:dyDescent="0.3">
      <c r="F163" s="42"/>
      <c r="G163" s="40"/>
    </row>
    <row r="164" spans="6:7" x14ac:dyDescent="0.3">
      <c r="F164" s="42"/>
      <c r="G164" s="40"/>
    </row>
    <row r="165" spans="6:7" x14ac:dyDescent="0.3">
      <c r="F165" s="42"/>
      <c r="G165" s="40"/>
    </row>
    <row r="166" spans="6:7" x14ac:dyDescent="0.3">
      <c r="F166" s="42"/>
      <c r="G166" s="40"/>
    </row>
    <row r="167" spans="6:7" x14ac:dyDescent="0.3">
      <c r="F167" s="42"/>
      <c r="G167" s="40"/>
    </row>
    <row r="168" spans="6:7" x14ac:dyDescent="0.3">
      <c r="F168" s="42"/>
      <c r="G168" s="40"/>
    </row>
    <row r="169" spans="6:7" x14ac:dyDescent="0.3">
      <c r="F169" s="42"/>
      <c r="G169" s="40"/>
    </row>
    <row r="170" spans="6:7" x14ac:dyDescent="0.3">
      <c r="F170" s="42"/>
      <c r="G170" s="40"/>
    </row>
    <row r="171" spans="6:7" x14ac:dyDescent="0.3">
      <c r="F171" s="42"/>
      <c r="G171" s="40"/>
    </row>
    <row r="172" spans="6:7" x14ac:dyDescent="0.3">
      <c r="F172" s="42"/>
      <c r="G172" s="40"/>
    </row>
    <row r="173" spans="6:7" x14ac:dyDescent="0.3">
      <c r="F173" s="42"/>
      <c r="G173" s="40"/>
    </row>
    <row r="174" spans="6:7" x14ac:dyDescent="0.3">
      <c r="F174" s="42"/>
      <c r="G174" s="40"/>
    </row>
    <row r="175" spans="6:7" x14ac:dyDescent="0.3">
      <c r="F175" s="42"/>
      <c r="G175" s="40"/>
    </row>
    <row r="176" spans="6:7" x14ac:dyDescent="0.3">
      <c r="F176" s="42"/>
      <c r="G176" s="40"/>
    </row>
    <row r="177" spans="6:7" x14ac:dyDescent="0.3">
      <c r="F177" s="42"/>
      <c r="G177" s="40"/>
    </row>
    <row r="178" spans="6:7" x14ac:dyDescent="0.3">
      <c r="F178" s="42"/>
      <c r="G178" s="40"/>
    </row>
    <row r="179" spans="6:7" x14ac:dyDescent="0.3">
      <c r="F179" s="42"/>
      <c r="G179" s="40"/>
    </row>
    <row r="180" spans="6:7" x14ac:dyDescent="0.3">
      <c r="F180" s="42"/>
      <c r="G180" s="40"/>
    </row>
    <row r="181" spans="6:7" x14ac:dyDescent="0.3">
      <c r="F181" s="42"/>
      <c r="G181" s="40"/>
    </row>
    <row r="182" spans="6:7" x14ac:dyDescent="0.3">
      <c r="F182" s="42"/>
      <c r="G182" s="40"/>
    </row>
    <row r="183" spans="6:7" x14ac:dyDescent="0.3">
      <c r="F183" s="42"/>
      <c r="G183" s="40"/>
    </row>
    <row r="184" spans="6:7" x14ac:dyDescent="0.3">
      <c r="F184" s="42"/>
      <c r="G184" s="40"/>
    </row>
    <row r="185" spans="6:7" x14ac:dyDescent="0.3">
      <c r="F185" s="42"/>
      <c r="G185" s="40"/>
    </row>
    <row r="186" spans="6:7" x14ac:dyDescent="0.3">
      <c r="F186" s="42"/>
      <c r="G186" s="40"/>
    </row>
    <row r="187" spans="6:7" x14ac:dyDescent="0.3">
      <c r="F187" s="42"/>
      <c r="G187" s="40"/>
    </row>
    <row r="188" spans="6:7" x14ac:dyDescent="0.3">
      <c r="F188" s="42"/>
      <c r="G188" s="40"/>
    </row>
    <row r="189" spans="6:7" x14ac:dyDescent="0.3">
      <c r="F189" s="42"/>
      <c r="G189" s="40"/>
    </row>
    <row r="190" spans="6:7" x14ac:dyDescent="0.3">
      <c r="F190" s="42"/>
      <c r="G190" s="40"/>
    </row>
    <row r="191" spans="6:7" x14ac:dyDescent="0.3">
      <c r="F191" s="42"/>
      <c r="G191" s="40"/>
    </row>
    <row r="192" spans="6:7" x14ac:dyDescent="0.3">
      <c r="F192" s="42"/>
      <c r="G192" s="40"/>
    </row>
    <row r="193" spans="6:7" x14ac:dyDescent="0.3">
      <c r="F193" s="42"/>
      <c r="G193" s="40"/>
    </row>
    <row r="194" spans="6:7" x14ac:dyDescent="0.3">
      <c r="F194" s="42"/>
      <c r="G194" s="40"/>
    </row>
    <row r="195" spans="6:7" x14ac:dyDescent="0.3">
      <c r="F195" s="42"/>
      <c r="G195" s="40"/>
    </row>
    <row r="196" spans="6:7" x14ac:dyDescent="0.3">
      <c r="F196" s="42"/>
      <c r="G196" s="40"/>
    </row>
    <row r="197" spans="6:7" x14ac:dyDescent="0.3">
      <c r="F197" s="42"/>
      <c r="G197" s="40"/>
    </row>
    <row r="198" spans="6:7" x14ac:dyDescent="0.3">
      <c r="F198" s="42"/>
      <c r="G198" s="40"/>
    </row>
    <row r="199" spans="6:7" x14ac:dyDescent="0.3">
      <c r="F199" s="42"/>
      <c r="G199" s="40"/>
    </row>
    <row r="200" spans="6:7" x14ac:dyDescent="0.3">
      <c r="F200" s="42"/>
      <c r="G200" s="40"/>
    </row>
    <row r="201" spans="6:7" x14ac:dyDescent="0.3">
      <c r="F201" s="42"/>
      <c r="G201" s="40"/>
    </row>
    <row r="202" spans="6:7" x14ac:dyDescent="0.3">
      <c r="F202" s="42"/>
      <c r="G202" s="40"/>
    </row>
    <row r="203" spans="6:7" x14ac:dyDescent="0.3">
      <c r="F203" s="42"/>
      <c r="G203" s="40"/>
    </row>
    <row r="204" spans="6:7" x14ac:dyDescent="0.3">
      <c r="F204" s="42"/>
      <c r="G204" s="40"/>
    </row>
    <row r="205" spans="6:7" x14ac:dyDescent="0.3">
      <c r="F205" s="42"/>
      <c r="G205" s="40"/>
    </row>
    <row r="206" spans="6:7" x14ac:dyDescent="0.3">
      <c r="F206" s="42"/>
      <c r="G206" s="40"/>
    </row>
    <row r="207" spans="6:7" x14ac:dyDescent="0.3">
      <c r="F207" s="42"/>
      <c r="G207" s="40"/>
    </row>
    <row r="208" spans="6:7" x14ac:dyDescent="0.3">
      <c r="F208" s="42"/>
      <c r="G208" s="40"/>
    </row>
    <row r="209" spans="6:7" x14ac:dyDescent="0.3">
      <c r="F209" s="42"/>
      <c r="G209" s="40"/>
    </row>
    <row r="210" spans="6:7" x14ac:dyDescent="0.3">
      <c r="F210" s="42"/>
      <c r="G210" s="40"/>
    </row>
    <row r="211" spans="6:7" x14ac:dyDescent="0.3">
      <c r="F211" s="42"/>
      <c r="G211" s="40"/>
    </row>
    <row r="212" spans="6:7" x14ac:dyDescent="0.3">
      <c r="F212" s="42"/>
      <c r="G212" s="40"/>
    </row>
    <row r="213" spans="6:7" x14ac:dyDescent="0.3">
      <c r="F213" s="42"/>
      <c r="G213" s="40"/>
    </row>
    <row r="214" spans="6:7" x14ac:dyDescent="0.3">
      <c r="F214" s="42"/>
      <c r="G214" s="40"/>
    </row>
    <row r="215" spans="6:7" x14ac:dyDescent="0.3">
      <c r="F215" s="42"/>
      <c r="G215" s="40"/>
    </row>
    <row r="216" spans="6:7" x14ac:dyDescent="0.3">
      <c r="F216" s="42"/>
      <c r="G216" s="40"/>
    </row>
    <row r="217" spans="6:7" x14ac:dyDescent="0.3">
      <c r="F217" s="42"/>
      <c r="G217" s="40"/>
    </row>
    <row r="218" spans="6:7" x14ac:dyDescent="0.3">
      <c r="F218" s="42"/>
      <c r="G218" s="40"/>
    </row>
    <row r="219" spans="6:7" x14ac:dyDescent="0.3">
      <c r="F219" s="42"/>
      <c r="G219" s="40"/>
    </row>
    <row r="220" spans="6:7" x14ac:dyDescent="0.3">
      <c r="F220" s="42"/>
      <c r="G220" s="40"/>
    </row>
    <row r="221" spans="6:7" x14ac:dyDescent="0.3">
      <c r="F221" s="42"/>
      <c r="G221" s="40"/>
    </row>
    <row r="222" spans="6:7" x14ac:dyDescent="0.3">
      <c r="F222" s="42"/>
      <c r="G222" s="40"/>
    </row>
    <row r="223" spans="6:7" x14ac:dyDescent="0.3">
      <c r="F223" s="42"/>
      <c r="G223" s="40"/>
    </row>
    <row r="224" spans="6:7" x14ac:dyDescent="0.3">
      <c r="F224" s="42"/>
      <c r="G224" s="40"/>
    </row>
    <row r="225" spans="6:7" x14ac:dyDescent="0.3">
      <c r="F225" s="42"/>
      <c r="G225" s="40"/>
    </row>
    <row r="226" spans="6:7" x14ac:dyDescent="0.3">
      <c r="F226" s="42"/>
      <c r="G226" s="40"/>
    </row>
    <row r="227" spans="6:7" x14ac:dyDescent="0.3">
      <c r="F227" s="42"/>
      <c r="G227" s="40"/>
    </row>
    <row r="228" spans="6:7" x14ac:dyDescent="0.3">
      <c r="F228" s="42"/>
      <c r="G228" s="40"/>
    </row>
    <row r="229" spans="6:7" x14ac:dyDescent="0.3">
      <c r="F229" s="42"/>
      <c r="G229" s="40"/>
    </row>
    <row r="230" spans="6:7" x14ac:dyDescent="0.3">
      <c r="F230" s="42"/>
      <c r="G230" s="40"/>
    </row>
    <row r="231" spans="6:7" x14ac:dyDescent="0.3">
      <c r="F231" s="42"/>
      <c r="G231" s="40"/>
    </row>
    <row r="232" spans="6:7" x14ac:dyDescent="0.3">
      <c r="F232" s="42"/>
      <c r="G232" s="40"/>
    </row>
    <row r="233" spans="6:7" x14ac:dyDescent="0.3">
      <c r="F233" s="42"/>
      <c r="G233" s="40"/>
    </row>
    <row r="234" spans="6:7" x14ac:dyDescent="0.3">
      <c r="F234" s="42"/>
      <c r="G234" s="40"/>
    </row>
    <row r="235" spans="6:7" x14ac:dyDescent="0.3">
      <c r="F235" s="42"/>
      <c r="G235" s="40"/>
    </row>
    <row r="236" spans="6:7" x14ac:dyDescent="0.3">
      <c r="F236" s="42"/>
      <c r="G236" s="40"/>
    </row>
    <row r="237" spans="6:7" x14ac:dyDescent="0.3">
      <c r="F237" s="42"/>
      <c r="G237" s="40"/>
    </row>
    <row r="238" spans="6:7" x14ac:dyDescent="0.3">
      <c r="F238" s="42"/>
      <c r="G238" s="40"/>
    </row>
    <row r="239" spans="6:7" x14ac:dyDescent="0.3">
      <c r="F239" s="42"/>
      <c r="G239" s="40"/>
    </row>
    <row r="240" spans="6:7" x14ac:dyDescent="0.3">
      <c r="F240" s="42"/>
      <c r="G240" s="40"/>
    </row>
    <row r="241" spans="6:7" x14ac:dyDescent="0.3">
      <c r="F241" s="42"/>
      <c r="G241" s="40"/>
    </row>
    <row r="242" spans="6:7" x14ac:dyDescent="0.3">
      <c r="F242" s="42"/>
      <c r="G242" s="40"/>
    </row>
    <row r="243" spans="6:7" x14ac:dyDescent="0.3">
      <c r="F243" s="42"/>
      <c r="G243" s="40"/>
    </row>
    <row r="244" spans="6:7" x14ac:dyDescent="0.3">
      <c r="F244" s="42"/>
      <c r="G244" s="40"/>
    </row>
    <row r="245" spans="6:7" x14ac:dyDescent="0.3">
      <c r="F245" s="42"/>
      <c r="G245" s="40"/>
    </row>
    <row r="246" spans="6:7" x14ac:dyDescent="0.3">
      <c r="F246" s="42"/>
      <c r="G246" s="40"/>
    </row>
    <row r="247" spans="6:7" x14ac:dyDescent="0.3">
      <c r="F247" s="42"/>
      <c r="G247" s="40"/>
    </row>
    <row r="248" spans="6:7" x14ac:dyDescent="0.3">
      <c r="F248" s="42"/>
      <c r="G248" s="40"/>
    </row>
    <row r="249" spans="6:7" x14ac:dyDescent="0.3">
      <c r="F249" s="42"/>
      <c r="G249" s="40"/>
    </row>
    <row r="250" spans="6:7" x14ac:dyDescent="0.3">
      <c r="F250" s="42"/>
      <c r="G250" s="40"/>
    </row>
    <row r="251" spans="6:7" x14ac:dyDescent="0.3">
      <c r="F251" s="42"/>
      <c r="G251" s="40"/>
    </row>
    <row r="252" spans="6:7" x14ac:dyDescent="0.3">
      <c r="F252" s="42"/>
      <c r="G252" s="40"/>
    </row>
    <row r="253" spans="6:7" x14ac:dyDescent="0.3">
      <c r="F253" s="42"/>
      <c r="G253" s="40"/>
    </row>
    <row r="254" spans="6:7" x14ac:dyDescent="0.3">
      <c r="F254" s="42"/>
      <c r="G254" s="40"/>
    </row>
    <row r="255" spans="6:7" x14ac:dyDescent="0.3">
      <c r="F255" s="42"/>
      <c r="G255" s="40"/>
    </row>
    <row r="256" spans="6:7" x14ac:dyDescent="0.3">
      <c r="F256" s="42"/>
      <c r="G256" s="40"/>
    </row>
    <row r="257" spans="6:7" x14ac:dyDescent="0.3">
      <c r="F257" s="42"/>
      <c r="G257" s="40"/>
    </row>
    <row r="258" spans="6:7" x14ac:dyDescent="0.3">
      <c r="F258" s="42"/>
      <c r="G258" s="40"/>
    </row>
    <row r="259" spans="6:7" x14ac:dyDescent="0.3">
      <c r="F259" s="42"/>
      <c r="G259" s="40"/>
    </row>
    <row r="260" spans="6:7" x14ac:dyDescent="0.3">
      <c r="F260" s="42"/>
      <c r="G260" s="40"/>
    </row>
    <row r="261" spans="6:7" x14ac:dyDescent="0.3">
      <c r="F261" s="42"/>
      <c r="G261" s="40"/>
    </row>
    <row r="262" spans="6:7" x14ac:dyDescent="0.3">
      <c r="F262" s="42"/>
      <c r="G262" s="40"/>
    </row>
    <row r="263" spans="6:7" x14ac:dyDescent="0.3">
      <c r="F263" s="42"/>
      <c r="G263" s="40"/>
    </row>
    <row r="264" spans="6:7" x14ac:dyDescent="0.3">
      <c r="F264" s="42"/>
      <c r="G264" s="40"/>
    </row>
    <row r="265" spans="6:7" x14ac:dyDescent="0.3">
      <c r="F265" s="42"/>
      <c r="G265" s="40"/>
    </row>
    <row r="266" spans="6:7" x14ac:dyDescent="0.3">
      <c r="F266" s="42"/>
      <c r="G266" s="40"/>
    </row>
    <row r="267" spans="6:7" x14ac:dyDescent="0.3">
      <c r="F267" s="42"/>
      <c r="G267" s="40"/>
    </row>
    <row r="268" spans="6:7" x14ac:dyDescent="0.3">
      <c r="F268" s="42"/>
      <c r="G268" s="40"/>
    </row>
    <row r="269" spans="6:7" x14ac:dyDescent="0.3">
      <c r="F269" s="42"/>
      <c r="G269" s="40"/>
    </row>
    <row r="270" spans="6:7" x14ac:dyDescent="0.3">
      <c r="F270" s="42"/>
      <c r="G27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04"/>
  <sheetViews>
    <sheetView zoomScale="70" zoomScaleNormal="70" workbookViewId="0">
      <pane xSplit="1" ySplit="1" topLeftCell="B161" activePane="bottomRight" state="frozen"/>
      <selection pane="topRight" activeCell="B1" sqref="B1"/>
      <selection pane="bottomLeft" activeCell="A2" sqref="A2"/>
      <selection pane="bottomRight" activeCell="A141" sqref="A141"/>
    </sheetView>
  </sheetViews>
  <sheetFormatPr defaultColWidth="9.21875" defaultRowHeight="13.8" x14ac:dyDescent="0.25"/>
  <cols>
    <col min="1" max="1" width="35.77734375" style="44" bestFit="1" customWidth="1"/>
    <col min="2" max="2" width="22.44140625" style="162" bestFit="1" customWidth="1"/>
    <col min="3" max="3" width="29" style="44" bestFit="1" customWidth="1"/>
    <col min="4" max="4" width="94.21875" style="64" customWidth="1"/>
    <col min="5" max="5" width="19.44140625" style="44" customWidth="1"/>
    <col min="6" max="6" width="89.77734375" style="44" bestFit="1" customWidth="1"/>
    <col min="7" max="7" width="41.21875" style="44" bestFit="1" customWidth="1"/>
    <col min="8" max="8" width="24.5546875" style="60" customWidth="1"/>
    <col min="9" max="16384" width="9.21875" style="60"/>
  </cols>
  <sheetData>
    <row r="1" spans="1:8" ht="15" customHeight="1" thickBot="1" x14ac:dyDescent="0.3">
      <c r="A1" s="127" t="s">
        <v>90</v>
      </c>
      <c r="B1" s="128" t="s">
        <v>91</v>
      </c>
      <c r="C1" s="127" t="s">
        <v>169</v>
      </c>
      <c r="D1" s="129" t="s">
        <v>3</v>
      </c>
      <c r="E1" s="127" t="s">
        <v>92</v>
      </c>
      <c r="F1" s="130" t="s">
        <v>93</v>
      </c>
      <c r="G1" s="130" t="s">
        <v>1019</v>
      </c>
      <c r="H1" s="130" t="s">
        <v>1018</v>
      </c>
    </row>
    <row r="2" spans="1:8" x14ac:dyDescent="0.25">
      <c r="A2" s="28" t="s">
        <v>94</v>
      </c>
      <c r="B2" s="200" t="s">
        <v>423</v>
      </c>
      <c r="C2" s="201" t="s">
        <v>423</v>
      </c>
      <c r="D2" s="201" t="s">
        <v>424</v>
      </c>
      <c r="E2" s="201" t="s">
        <v>17</v>
      </c>
      <c r="F2" s="89"/>
      <c r="G2" s="131" t="s">
        <v>520</v>
      </c>
      <c r="H2" s="318" t="s">
        <v>413</v>
      </c>
    </row>
    <row r="3" spans="1:8" x14ac:dyDescent="0.25">
      <c r="A3" s="118"/>
      <c r="B3" s="90" t="s">
        <v>130</v>
      </c>
      <c r="C3" s="60" t="s">
        <v>131</v>
      </c>
      <c r="D3" s="60" t="s">
        <v>411</v>
      </c>
      <c r="E3" s="60" t="s">
        <v>17</v>
      </c>
      <c r="F3" s="89"/>
      <c r="G3" s="116" t="s">
        <v>521</v>
      </c>
      <c r="H3" s="318" t="s">
        <v>413</v>
      </c>
    </row>
    <row r="4" spans="1:8" x14ac:dyDescent="0.25">
      <c r="A4" s="118"/>
      <c r="B4" s="90" t="s">
        <v>452</v>
      </c>
      <c r="C4" s="83" t="s">
        <v>461</v>
      </c>
      <c r="D4" s="105" t="s">
        <v>439</v>
      </c>
      <c r="E4" s="60" t="s">
        <v>17</v>
      </c>
      <c r="F4" s="89"/>
      <c r="G4" s="116" t="s">
        <v>521</v>
      </c>
      <c r="H4" s="318" t="s">
        <v>413</v>
      </c>
    </row>
    <row r="5" spans="1:8" x14ac:dyDescent="0.25">
      <c r="A5" s="118"/>
      <c r="B5" s="142" t="s">
        <v>453</v>
      </c>
      <c r="C5" s="83" t="s">
        <v>462</v>
      </c>
      <c r="D5" s="105" t="s">
        <v>441</v>
      </c>
      <c r="E5" s="106" t="s">
        <v>11</v>
      </c>
      <c r="F5" s="89"/>
      <c r="G5" s="116" t="s">
        <v>521</v>
      </c>
      <c r="H5" s="318" t="s">
        <v>413</v>
      </c>
    </row>
    <row r="6" spans="1:8" x14ac:dyDescent="0.25">
      <c r="A6" s="119"/>
      <c r="B6" s="90" t="s">
        <v>239</v>
      </c>
      <c r="C6" s="60" t="s">
        <v>238</v>
      </c>
      <c r="D6" s="83" t="s">
        <v>412</v>
      </c>
      <c r="E6" s="60" t="s">
        <v>17</v>
      </c>
      <c r="F6" s="89"/>
      <c r="G6" s="116" t="s">
        <v>521</v>
      </c>
      <c r="H6" s="318" t="s">
        <v>413</v>
      </c>
    </row>
    <row r="7" spans="1:8" x14ac:dyDescent="0.25">
      <c r="A7" s="118"/>
      <c r="B7" s="91" t="s">
        <v>132</v>
      </c>
      <c r="C7" s="83" t="s">
        <v>8</v>
      </c>
      <c r="D7" s="83" t="s">
        <v>133</v>
      </c>
      <c r="E7" s="83" t="s">
        <v>17</v>
      </c>
      <c r="F7" s="86"/>
      <c r="G7" s="95" t="s">
        <v>522</v>
      </c>
      <c r="H7" s="318" t="s">
        <v>413</v>
      </c>
    </row>
    <row r="8" spans="1:8" x14ac:dyDescent="0.25">
      <c r="A8" s="118"/>
      <c r="B8" s="142" t="s">
        <v>454</v>
      </c>
      <c r="C8" s="83" t="s">
        <v>463</v>
      </c>
      <c r="D8" s="105" t="s">
        <v>442</v>
      </c>
      <c r="E8" s="105" t="s">
        <v>17</v>
      </c>
      <c r="F8" s="92"/>
      <c r="G8" s="116" t="s">
        <v>521</v>
      </c>
      <c r="H8" s="318" t="s">
        <v>413</v>
      </c>
    </row>
    <row r="9" spans="1:8" x14ac:dyDescent="0.25">
      <c r="A9" s="118"/>
      <c r="B9" s="202" t="s">
        <v>125</v>
      </c>
      <c r="C9" s="203" t="s">
        <v>126</v>
      </c>
      <c r="D9" s="203" t="s">
        <v>127</v>
      </c>
      <c r="E9" s="203" t="s">
        <v>17</v>
      </c>
      <c r="F9" s="92" t="s">
        <v>444</v>
      </c>
      <c r="G9" s="95" t="s">
        <v>520</v>
      </c>
      <c r="H9" s="60" t="s">
        <v>415</v>
      </c>
    </row>
    <row r="10" spans="1:8" x14ac:dyDescent="0.25">
      <c r="A10" s="118"/>
      <c r="B10" s="142" t="s">
        <v>455</v>
      </c>
      <c r="C10" s="83" t="s">
        <v>464</v>
      </c>
      <c r="D10" s="105" t="s">
        <v>440</v>
      </c>
      <c r="E10" s="105" t="s">
        <v>17</v>
      </c>
      <c r="F10" s="95" t="s">
        <v>448</v>
      </c>
      <c r="G10" s="116" t="s">
        <v>521</v>
      </c>
      <c r="H10" s="318" t="s">
        <v>413</v>
      </c>
    </row>
    <row r="11" spans="1:8" x14ac:dyDescent="0.25">
      <c r="A11" s="118"/>
      <c r="B11" s="142" t="s">
        <v>134</v>
      </c>
      <c r="C11" s="83" t="s">
        <v>135</v>
      </c>
      <c r="D11" s="105" t="s">
        <v>136</v>
      </c>
      <c r="E11" s="105" t="s">
        <v>17</v>
      </c>
      <c r="F11" s="54" t="s">
        <v>449</v>
      </c>
      <c r="G11" s="116" t="s">
        <v>521</v>
      </c>
      <c r="H11" s="318" t="s">
        <v>413</v>
      </c>
    </row>
    <row r="12" spans="1:8" x14ac:dyDescent="0.25">
      <c r="A12" s="118"/>
      <c r="B12" s="168" t="s">
        <v>349</v>
      </c>
      <c r="C12" s="44" t="s">
        <v>350</v>
      </c>
      <c r="D12" s="44" t="s">
        <v>351</v>
      </c>
      <c r="E12" s="105" t="s">
        <v>17</v>
      </c>
      <c r="F12" s="54"/>
      <c r="G12" s="116" t="s">
        <v>521</v>
      </c>
      <c r="H12" s="318" t="s">
        <v>413</v>
      </c>
    </row>
    <row r="13" spans="1:8" x14ac:dyDescent="0.25">
      <c r="A13" s="120"/>
      <c r="B13" s="91" t="s">
        <v>416</v>
      </c>
      <c r="C13" s="83" t="s">
        <v>417</v>
      </c>
      <c r="D13" s="83" t="s">
        <v>418</v>
      </c>
      <c r="E13" s="83" t="s">
        <v>153</v>
      </c>
      <c r="G13" s="116" t="s">
        <v>522</v>
      </c>
      <c r="H13" s="318" t="s">
        <v>413</v>
      </c>
    </row>
    <row r="14" spans="1:8" x14ac:dyDescent="0.25">
      <c r="A14" s="120"/>
      <c r="B14" s="142" t="s">
        <v>456</v>
      </c>
      <c r="C14" s="83" t="s">
        <v>465</v>
      </c>
      <c r="D14" s="105" t="s">
        <v>450</v>
      </c>
      <c r="E14" s="105" t="s">
        <v>17</v>
      </c>
      <c r="G14" s="116" t="s">
        <v>521</v>
      </c>
      <c r="H14" s="318" t="s">
        <v>413</v>
      </c>
    </row>
    <row r="15" spans="1:8" x14ac:dyDescent="0.25">
      <c r="A15" s="120"/>
      <c r="B15" s="142" t="s">
        <v>457</v>
      </c>
      <c r="C15" s="83" t="s">
        <v>466</v>
      </c>
      <c r="D15" s="105" t="s">
        <v>443</v>
      </c>
      <c r="E15" s="105" t="s">
        <v>366</v>
      </c>
      <c r="G15" s="116" t="s">
        <v>521</v>
      </c>
      <c r="H15" s="318" t="s">
        <v>413</v>
      </c>
    </row>
    <row r="16" spans="1:8" x14ac:dyDescent="0.25">
      <c r="A16" s="120"/>
      <c r="B16" s="142" t="s">
        <v>458</v>
      </c>
      <c r="C16" s="83" t="s">
        <v>467</v>
      </c>
      <c r="D16" s="105" t="s">
        <v>451</v>
      </c>
      <c r="E16" s="105" t="s">
        <v>193</v>
      </c>
      <c r="G16" s="116" t="s">
        <v>521</v>
      </c>
      <c r="H16" s="318" t="s">
        <v>413</v>
      </c>
    </row>
    <row r="17" spans="1:8" x14ac:dyDescent="0.25">
      <c r="A17" s="118"/>
      <c r="B17" s="202" t="s">
        <v>7</v>
      </c>
      <c r="C17" s="203" t="s">
        <v>128</v>
      </c>
      <c r="D17" s="203" t="s">
        <v>129</v>
      </c>
      <c r="E17" s="203" t="s">
        <v>17</v>
      </c>
      <c r="F17" s="92" t="s">
        <v>419</v>
      </c>
      <c r="G17" s="95" t="s">
        <v>520</v>
      </c>
      <c r="H17" s="60" t="s">
        <v>415</v>
      </c>
    </row>
    <row r="18" spans="1:8" x14ac:dyDescent="0.25">
      <c r="A18" s="118"/>
      <c r="B18" s="142" t="s">
        <v>354</v>
      </c>
      <c r="C18" s="83" t="s">
        <v>468</v>
      </c>
      <c r="D18" s="105" t="s">
        <v>445</v>
      </c>
      <c r="E18" s="105" t="s">
        <v>193</v>
      </c>
      <c r="F18" s="95" t="s">
        <v>446</v>
      </c>
      <c r="G18" s="95" t="s">
        <v>521</v>
      </c>
      <c r="H18" s="318" t="s">
        <v>413</v>
      </c>
    </row>
    <row r="19" spans="1:8" x14ac:dyDescent="0.25">
      <c r="A19" s="125"/>
      <c r="B19" s="202" t="s">
        <v>20</v>
      </c>
      <c r="C19" s="203" t="s">
        <v>314</v>
      </c>
      <c r="D19" s="203" t="s">
        <v>99</v>
      </c>
      <c r="E19" s="104" t="s">
        <v>11</v>
      </c>
      <c r="G19" s="116" t="s">
        <v>520</v>
      </c>
      <c r="H19" s="60" t="s">
        <v>415</v>
      </c>
    </row>
    <row r="20" spans="1:8" x14ac:dyDescent="0.25">
      <c r="A20" s="125"/>
      <c r="B20" s="202" t="s">
        <v>338</v>
      </c>
      <c r="C20" s="203" t="s">
        <v>315</v>
      </c>
      <c r="D20" s="203" t="s">
        <v>100</v>
      </c>
      <c r="E20" s="203" t="s">
        <v>17</v>
      </c>
      <c r="G20" s="116" t="s">
        <v>520</v>
      </c>
      <c r="H20" s="60" t="s">
        <v>429</v>
      </c>
    </row>
    <row r="21" spans="1:8" x14ac:dyDescent="0.25">
      <c r="A21" s="125"/>
      <c r="B21" s="91" t="s">
        <v>360</v>
      </c>
      <c r="C21" s="83" t="s">
        <v>361</v>
      </c>
      <c r="D21" s="83" t="s">
        <v>362</v>
      </c>
      <c r="E21" s="83" t="s">
        <v>17</v>
      </c>
      <c r="G21" s="116" t="s">
        <v>522</v>
      </c>
      <c r="H21" s="318" t="s">
        <v>1009</v>
      </c>
    </row>
    <row r="22" spans="1:8" x14ac:dyDescent="0.25">
      <c r="A22" s="118"/>
      <c r="B22" s="142" t="s">
        <v>459</v>
      </c>
      <c r="C22" s="83" t="s">
        <v>469</v>
      </c>
      <c r="D22" s="105" t="s">
        <v>447</v>
      </c>
      <c r="E22" s="105" t="s">
        <v>17</v>
      </c>
      <c r="F22" s="95"/>
      <c r="G22" s="95" t="s">
        <v>522</v>
      </c>
      <c r="H22" s="318" t="s">
        <v>413</v>
      </c>
    </row>
    <row r="23" spans="1:8" x14ac:dyDescent="0.25">
      <c r="A23" s="118"/>
      <c r="B23" s="73" t="s">
        <v>364</v>
      </c>
      <c r="C23" s="62" t="s">
        <v>363</v>
      </c>
      <c r="D23" s="61" t="s">
        <v>365</v>
      </c>
      <c r="E23" s="61" t="s">
        <v>366</v>
      </c>
      <c r="F23" s="92"/>
      <c r="G23" s="95" t="s">
        <v>521</v>
      </c>
      <c r="H23" s="318" t="s">
        <v>413</v>
      </c>
    </row>
    <row r="24" spans="1:8" x14ac:dyDescent="0.25">
      <c r="A24" s="118"/>
      <c r="B24" s="202" t="s">
        <v>137</v>
      </c>
      <c r="C24" s="203" t="s">
        <v>138</v>
      </c>
      <c r="D24" s="203" t="s">
        <v>420</v>
      </c>
      <c r="E24" s="203" t="s">
        <v>139</v>
      </c>
      <c r="F24" s="92"/>
      <c r="G24" s="95" t="s">
        <v>520</v>
      </c>
      <c r="H24" s="60" t="s">
        <v>414</v>
      </c>
    </row>
    <row r="25" spans="1:8" x14ac:dyDescent="0.25">
      <c r="A25" s="118"/>
      <c r="B25" s="202" t="s">
        <v>140</v>
      </c>
      <c r="C25" s="203" t="s">
        <v>141</v>
      </c>
      <c r="D25" s="203" t="s">
        <v>421</v>
      </c>
      <c r="E25" s="203" t="s">
        <v>139</v>
      </c>
      <c r="F25" s="92"/>
      <c r="G25" s="95" t="s">
        <v>520</v>
      </c>
      <c r="H25" s="60" t="s">
        <v>414</v>
      </c>
    </row>
    <row r="26" spans="1:8" x14ac:dyDescent="0.25">
      <c r="A26" s="118"/>
      <c r="B26" s="96" t="s">
        <v>142</v>
      </c>
      <c r="C26" s="60" t="s">
        <v>143</v>
      </c>
      <c r="D26" s="60" t="s">
        <v>144</v>
      </c>
      <c r="E26" s="60" t="s">
        <v>71</v>
      </c>
      <c r="F26" s="92"/>
      <c r="G26" s="95" t="s">
        <v>521</v>
      </c>
      <c r="H26" s="60" t="s">
        <v>414</v>
      </c>
    </row>
    <row r="27" spans="1:8" x14ac:dyDescent="0.25">
      <c r="A27" s="118"/>
      <c r="B27" s="98" t="s">
        <v>346</v>
      </c>
      <c r="C27" s="107" t="s">
        <v>352</v>
      </c>
      <c r="D27" s="108" t="s">
        <v>353</v>
      </c>
      <c r="E27" s="107" t="s">
        <v>193</v>
      </c>
      <c r="F27" s="92"/>
      <c r="G27" s="95" t="s">
        <v>521</v>
      </c>
    </row>
    <row r="28" spans="1:8" x14ac:dyDescent="0.25">
      <c r="A28" s="118"/>
      <c r="B28" s="343" t="s">
        <v>1032</v>
      </c>
      <c r="C28" s="344" t="s">
        <v>1031</v>
      </c>
      <c r="D28" s="345" t="s">
        <v>1033</v>
      </c>
      <c r="E28" s="344" t="s">
        <v>17</v>
      </c>
      <c r="G28" s="95" t="s">
        <v>520</v>
      </c>
    </row>
    <row r="29" spans="1:8" x14ac:dyDescent="0.25">
      <c r="A29" s="118"/>
      <c r="B29" s="142" t="s">
        <v>460</v>
      </c>
      <c r="C29" s="83" t="s">
        <v>470</v>
      </c>
      <c r="D29" s="105" t="s">
        <v>438</v>
      </c>
      <c r="E29" s="83" t="s">
        <v>71</v>
      </c>
      <c r="F29" s="95"/>
      <c r="G29" s="95" t="s">
        <v>522</v>
      </c>
      <c r="H29" s="318" t="s">
        <v>413</v>
      </c>
    </row>
    <row r="30" spans="1:8" ht="14.4" thickBot="1" x14ac:dyDescent="0.3">
      <c r="A30" s="121"/>
      <c r="B30" s="228" t="s">
        <v>956</v>
      </c>
      <c r="C30" s="229" t="s">
        <v>957</v>
      </c>
      <c r="D30" s="230" t="s">
        <v>958</v>
      </c>
      <c r="E30" s="230" t="s">
        <v>17</v>
      </c>
      <c r="F30" s="53"/>
      <c r="G30" s="117" t="s">
        <v>520</v>
      </c>
      <c r="H30" s="59"/>
    </row>
    <row r="31" spans="1:8" x14ac:dyDescent="0.25">
      <c r="A31" s="28" t="s">
        <v>658</v>
      </c>
      <c r="B31" s="93" t="s">
        <v>423</v>
      </c>
      <c r="C31" s="94" t="s">
        <v>423</v>
      </c>
      <c r="D31" s="94" t="s">
        <v>424</v>
      </c>
      <c r="E31" s="94" t="s">
        <v>17</v>
      </c>
      <c r="F31" s="55"/>
      <c r="G31" s="132" t="s">
        <v>521</v>
      </c>
    </row>
    <row r="32" spans="1:8" x14ac:dyDescent="0.25">
      <c r="A32" s="122"/>
      <c r="B32" s="114" t="s">
        <v>367</v>
      </c>
      <c r="C32" s="103" t="s">
        <v>368</v>
      </c>
      <c r="D32" s="103" t="s">
        <v>369</v>
      </c>
      <c r="E32" s="103" t="s">
        <v>30</v>
      </c>
      <c r="F32" s="83" t="s">
        <v>1026</v>
      </c>
      <c r="G32" s="132" t="s">
        <v>521</v>
      </c>
    </row>
    <row r="33" spans="1:8" x14ac:dyDescent="0.25">
      <c r="A33" s="122"/>
      <c r="B33" s="168" t="s">
        <v>655</v>
      </c>
      <c r="C33" s="44" t="s">
        <v>656</v>
      </c>
      <c r="D33" s="44" t="s">
        <v>657</v>
      </c>
      <c r="E33" s="103" t="s">
        <v>17</v>
      </c>
      <c r="F33" s="55"/>
      <c r="G33" s="132" t="s">
        <v>521</v>
      </c>
    </row>
    <row r="34" spans="1:8" x14ac:dyDescent="0.25">
      <c r="A34" s="122"/>
      <c r="B34" s="168" t="s">
        <v>487</v>
      </c>
      <c r="C34" s="44" t="s">
        <v>488</v>
      </c>
      <c r="D34" s="103" t="s">
        <v>484</v>
      </c>
      <c r="E34" s="103" t="s">
        <v>17</v>
      </c>
      <c r="F34" s="55"/>
      <c r="G34" s="132" t="s">
        <v>521</v>
      </c>
    </row>
    <row r="35" spans="1:8" x14ac:dyDescent="0.25">
      <c r="A35" s="122"/>
      <c r="B35" s="168" t="s">
        <v>277</v>
      </c>
      <c r="C35" s="44" t="s">
        <v>489</v>
      </c>
      <c r="D35" s="103" t="s">
        <v>485</v>
      </c>
      <c r="E35" s="104" t="s">
        <v>101</v>
      </c>
      <c r="F35" s="55"/>
      <c r="G35" s="132" t="s">
        <v>521</v>
      </c>
    </row>
    <row r="36" spans="1:8" x14ac:dyDescent="0.25">
      <c r="A36" s="122"/>
      <c r="B36" s="168" t="s">
        <v>370</v>
      </c>
      <c r="C36" s="44" t="s">
        <v>371</v>
      </c>
      <c r="D36" s="103" t="s">
        <v>372</v>
      </c>
      <c r="E36" s="103" t="s">
        <v>1</v>
      </c>
      <c r="F36" s="55"/>
      <c r="G36" s="132" t="s">
        <v>521</v>
      </c>
    </row>
    <row r="37" spans="1:8" ht="14.4" thickBot="1" x14ac:dyDescent="0.3">
      <c r="A37" s="123"/>
      <c r="B37" s="184" t="s">
        <v>491</v>
      </c>
      <c r="C37" s="53" t="s">
        <v>490</v>
      </c>
      <c r="D37" s="110" t="s">
        <v>486</v>
      </c>
      <c r="E37" s="110" t="s">
        <v>0</v>
      </c>
      <c r="F37" s="58"/>
      <c r="G37" s="133" t="s">
        <v>521</v>
      </c>
      <c r="H37" s="59"/>
    </row>
    <row r="38" spans="1:8" x14ac:dyDescent="0.25">
      <c r="A38" s="28" t="s">
        <v>966</v>
      </c>
      <c r="B38" s="93" t="s">
        <v>423</v>
      </c>
      <c r="C38" s="94" t="s">
        <v>423</v>
      </c>
      <c r="D38" s="94" t="s">
        <v>424</v>
      </c>
      <c r="E38" s="94" t="s">
        <v>17</v>
      </c>
      <c r="F38" s="54"/>
      <c r="G38" s="132" t="s">
        <v>521</v>
      </c>
      <c r="H38" s="60" t="s">
        <v>124</v>
      </c>
    </row>
    <row r="39" spans="1:8" x14ac:dyDescent="0.25">
      <c r="A39" s="120"/>
      <c r="B39" s="90" t="s">
        <v>402</v>
      </c>
      <c r="C39" s="60" t="s">
        <v>403</v>
      </c>
      <c r="D39" s="60" t="s">
        <v>404</v>
      </c>
      <c r="E39" s="60" t="s">
        <v>30</v>
      </c>
      <c r="F39" s="83" t="s">
        <v>1026</v>
      </c>
      <c r="G39" s="132" t="s">
        <v>521</v>
      </c>
      <c r="H39" s="60" t="s">
        <v>415</v>
      </c>
    </row>
    <row r="40" spans="1:8" x14ac:dyDescent="0.25">
      <c r="A40" s="120"/>
      <c r="B40" s="91" t="s">
        <v>405</v>
      </c>
      <c r="C40" s="44" t="s">
        <v>406</v>
      </c>
      <c r="D40" s="57" t="s">
        <v>407</v>
      </c>
      <c r="E40" s="57" t="s">
        <v>30</v>
      </c>
      <c r="F40" s="83" t="s">
        <v>1026</v>
      </c>
      <c r="G40" s="132" t="s">
        <v>521</v>
      </c>
      <c r="H40" s="318" t="s">
        <v>413</v>
      </c>
    </row>
    <row r="41" spans="1:8" x14ac:dyDescent="0.25">
      <c r="A41" s="120"/>
      <c r="B41" s="168" t="s">
        <v>335</v>
      </c>
      <c r="C41" s="44" t="s">
        <v>304</v>
      </c>
      <c r="D41" s="103" t="s">
        <v>494</v>
      </c>
      <c r="E41" s="103" t="s">
        <v>1</v>
      </c>
      <c r="F41" s="55"/>
      <c r="G41" s="132" t="s">
        <v>521</v>
      </c>
      <c r="H41" s="318" t="s">
        <v>413</v>
      </c>
    </row>
    <row r="42" spans="1:8" x14ac:dyDescent="0.25">
      <c r="A42" s="120"/>
      <c r="B42" s="168" t="s">
        <v>334</v>
      </c>
      <c r="C42" s="44" t="s">
        <v>303</v>
      </c>
      <c r="D42" s="103" t="s">
        <v>495</v>
      </c>
      <c r="E42" s="103" t="s">
        <v>0</v>
      </c>
      <c r="F42" s="55"/>
      <c r="G42" s="132" t="s">
        <v>521</v>
      </c>
      <c r="H42" s="318" t="s">
        <v>413</v>
      </c>
    </row>
    <row r="43" spans="1:8" x14ac:dyDescent="0.25">
      <c r="A43" s="120"/>
      <c r="B43" s="91" t="s">
        <v>330</v>
      </c>
      <c r="C43" s="44" t="s">
        <v>299</v>
      </c>
      <c r="D43" s="57" t="s">
        <v>10</v>
      </c>
      <c r="E43" s="104" t="s">
        <v>11</v>
      </c>
      <c r="F43" s="56"/>
      <c r="G43" s="57" t="s">
        <v>521</v>
      </c>
      <c r="H43" s="60" t="s">
        <v>415</v>
      </c>
    </row>
    <row r="44" spans="1:8" x14ac:dyDescent="0.25">
      <c r="A44" s="120"/>
      <c r="B44" s="91" t="s">
        <v>331</v>
      </c>
      <c r="C44" s="44" t="s">
        <v>300</v>
      </c>
      <c r="D44" s="103" t="s">
        <v>493</v>
      </c>
      <c r="E44" s="57" t="s">
        <v>12</v>
      </c>
      <c r="F44" s="55"/>
      <c r="G44" s="132" t="s">
        <v>521</v>
      </c>
      <c r="H44" s="60" t="s">
        <v>415</v>
      </c>
    </row>
    <row r="45" spans="1:8" x14ac:dyDescent="0.25">
      <c r="A45" s="120"/>
      <c r="B45" s="168" t="s">
        <v>333</v>
      </c>
      <c r="C45" s="44" t="s">
        <v>302</v>
      </c>
      <c r="D45" s="103" t="s">
        <v>496</v>
      </c>
      <c r="E45" s="103" t="s">
        <v>0</v>
      </c>
      <c r="F45" s="55"/>
      <c r="G45" s="132" t="s">
        <v>521</v>
      </c>
      <c r="H45" s="318" t="s">
        <v>413</v>
      </c>
    </row>
    <row r="46" spans="1:8" x14ac:dyDescent="0.25">
      <c r="A46" s="120"/>
      <c r="B46" s="168" t="s">
        <v>332</v>
      </c>
      <c r="C46" s="44" t="s">
        <v>301</v>
      </c>
      <c r="D46" s="103" t="s">
        <v>497</v>
      </c>
      <c r="E46" s="57" t="s">
        <v>12</v>
      </c>
      <c r="F46" s="55"/>
      <c r="G46" s="132" t="s">
        <v>521</v>
      </c>
      <c r="H46" s="318" t="s">
        <v>413</v>
      </c>
    </row>
    <row r="47" spans="1:8" x14ac:dyDescent="0.25">
      <c r="A47" s="120"/>
      <c r="B47" s="91" t="s">
        <v>373</v>
      </c>
      <c r="C47" s="44" t="s">
        <v>374</v>
      </c>
      <c r="D47" s="57" t="s">
        <v>375</v>
      </c>
      <c r="E47" s="57" t="s">
        <v>0</v>
      </c>
      <c r="F47" s="55"/>
      <c r="G47" s="132" t="s">
        <v>521</v>
      </c>
      <c r="H47" s="60" t="s">
        <v>415</v>
      </c>
    </row>
    <row r="48" spans="1:8" ht="14.4" thickBot="1" x14ac:dyDescent="0.3">
      <c r="A48" s="123"/>
      <c r="B48" s="97" t="s">
        <v>376</v>
      </c>
      <c r="C48" s="53" t="s">
        <v>377</v>
      </c>
      <c r="D48" s="88" t="s">
        <v>378</v>
      </c>
      <c r="E48" s="88" t="s">
        <v>193</v>
      </c>
      <c r="F48" s="58"/>
      <c r="G48" s="133" t="s">
        <v>521</v>
      </c>
      <c r="H48" s="59" t="s">
        <v>415</v>
      </c>
    </row>
    <row r="49" spans="1:8" x14ac:dyDescent="0.25">
      <c r="A49" s="28" t="s">
        <v>95</v>
      </c>
      <c r="B49" s="93" t="s">
        <v>423</v>
      </c>
      <c r="C49" s="94" t="s">
        <v>423</v>
      </c>
      <c r="D49" s="94" t="s">
        <v>424</v>
      </c>
      <c r="E49" s="94" t="s">
        <v>17</v>
      </c>
      <c r="F49" s="55"/>
      <c r="G49" s="132" t="s">
        <v>522</v>
      </c>
    </row>
    <row r="50" spans="1:8" x14ac:dyDescent="0.25">
      <c r="A50" s="60"/>
      <c r="B50" s="96" t="s">
        <v>329</v>
      </c>
      <c r="C50" s="54" t="s">
        <v>298</v>
      </c>
      <c r="D50" s="85" t="s">
        <v>408</v>
      </c>
      <c r="E50" s="57" t="s">
        <v>30</v>
      </c>
      <c r="F50" s="83" t="s">
        <v>1026</v>
      </c>
      <c r="G50" s="132" t="s">
        <v>522</v>
      </c>
      <c r="H50" s="318" t="s">
        <v>413</v>
      </c>
    </row>
    <row r="51" spans="1:8" x14ac:dyDescent="0.25">
      <c r="A51" s="122"/>
      <c r="B51" s="168" t="s">
        <v>505</v>
      </c>
      <c r="C51" s="44" t="s">
        <v>506</v>
      </c>
      <c r="D51" s="103" t="s">
        <v>498</v>
      </c>
      <c r="E51" s="103" t="s">
        <v>1</v>
      </c>
      <c r="F51" s="55"/>
      <c r="G51" s="132" t="s">
        <v>521</v>
      </c>
      <c r="H51" s="318" t="s">
        <v>413</v>
      </c>
    </row>
    <row r="52" spans="1:8" ht="15" customHeight="1" x14ac:dyDescent="0.25">
      <c r="A52" s="122"/>
      <c r="B52" s="96" t="s">
        <v>396</v>
      </c>
      <c r="C52" s="54" t="s">
        <v>397</v>
      </c>
      <c r="D52" s="85" t="s">
        <v>398</v>
      </c>
      <c r="E52" s="57" t="s">
        <v>0</v>
      </c>
      <c r="F52" s="55"/>
      <c r="G52" s="132" t="s">
        <v>522</v>
      </c>
      <c r="H52" s="60" t="s">
        <v>428</v>
      </c>
    </row>
    <row r="53" spans="1:8" x14ac:dyDescent="0.25">
      <c r="A53" s="122"/>
      <c r="B53" s="168" t="s">
        <v>507</v>
      </c>
      <c r="C53" s="44" t="s">
        <v>508</v>
      </c>
      <c r="D53" s="103" t="s">
        <v>492</v>
      </c>
      <c r="E53" s="103" t="s">
        <v>23</v>
      </c>
      <c r="F53" s="55"/>
      <c r="G53" s="132" t="s">
        <v>521</v>
      </c>
      <c r="H53" s="60" t="s">
        <v>428</v>
      </c>
    </row>
    <row r="54" spans="1:8" ht="15" customHeight="1" thickBot="1" x14ac:dyDescent="0.3">
      <c r="A54" s="123"/>
      <c r="B54" s="97" t="s">
        <v>399</v>
      </c>
      <c r="C54" s="53" t="s">
        <v>400</v>
      </c>
      <c r="D54" s="87" t="s">
        <v>401</v>
      </c>
      <c r="E54" s="88" t="s">
        <v>2</v>
      </c>
      <c r="F54" s="58"/>
      <c r="G54" s="133" t="s">
        <v>522</v>
      </c>
      <c r="H54" s="59" t="s">
        <v>428</v>
      </c>
    </row>
    <row r="55" spans="1:8" ht="15" customHeight="1" x14ac:dyDescent="0.25">
      <c r="A55" s="28" t="s">
        <v>229</v>
      </c>
      <c r="B55" s="93" t="s">
        <v>423</v>
      </c>
      <c r="C55" s="94" t="s">
        <v>423</v>
      </c>
      <c r="D55" s="94" t="s">
        <v>424</v>
      </c>
      <c r="E55" s="94" t="s">
        <v>17</v>
      </c>
      <c r="F55" s="55"/>
      <c r="G55" s="132" t="s">
        <v>522</v>
      </c>
    </row>
    <row r="56" spans="1:8" x14ac:dyDescent="0.25">
      <c r="A56" s="120"/>
      <c r="B56" s="91" t="s">
        <v>329</v>
      </c>
      <c r="C56" s="44" t="s">
        <v>298</v>
      </c>
      <c r="D56" s="56" t="s">
        <v>9</v>
      </c>
      <c r="E56" s="65" t="s">
        <v>30</v>
      </c>
      <c r="F56" s="83" t="s">
        <v>1026</v>
      </c>
      <c r="G56" s="95" t="s">
        <v>522</v>
      </c>
      <c r="H56" s="318"/>
    </row>
    <row r="57" spans="1:8" x14ac:dyDescent="0.25">
      <c r="A57" s="120"/>
      <c r="B57" s="91" t="s">
        <v>1010</v>
      </c>
      <c r="C57" s="44" t="s">
        <v>964</v>
      </c>
      <c r="D57" s="56" t="s">
        <v>965</v>
      </c>
      <c r="E57" s="56" t="s">
        <v>1</v>
      </c>
      <c r="F57" s="54"/>
      <c r="G57" s="132" t="s">
        <v>522</v>
      </c>
      <c r="H57" s="318"/>
    </row>
    <row r="58" spans="1:8" x14ac:dyDescent="0.25">
      <c r="A58" s="120"/>
      <c r="B58" s="73" t="s">
        <v>336</v>
      </c>
      <c r="C58" s="44" t="s">
        <v>197</v>
      </c>
      <c r="D58" s="56" t="s">
        <v>13</v>
      </c>
      <c r="E58" s="56" t="s">
        <v>1</v>
      </c>
      <c r="F58" s="55"/>
      <c r="G58" s="132" t="s">
        <v>522</v>
      </c>
    </row>
    <row r="59" spans="1:8" x14ac:dyDescent="0.25">
      <c r="A59" s="120"/>
      <c r="B59" s="73" t="s">
        <v>337</v>
      </c>
      <c r="C59" s="44" t="s">
        <v>305</v>
      </c>
      <c r="D59" s="57" t="s">
        <v>14</v>
      </c>
      <c r="E59" s="57" t="s">
        <v>15</v>
      </c>
      <c r="F59" s="55"/>
      <c r="G59" s="132" t="s">
        <v>522</v>
      </c>
    </row>
    <row r="60" spans="1:8" x14ac:dyDescent="0.25">
      <c r="A60" s="120"/>
      <c r="B60" s="183" t="s">
        <v>504</v>
      </c>
      <c r="C60" s="44" t="s">
        <v>501</v>
      </c>
      <c r="D60" s="105" t="s">
        <v>499</v>
      </c>
      <c r="E60" s="105" t="s">
        <v>16</v>
      </c>
      <c r="F60" s="55"/>
      <c r="G60" s="132" t="s">
        <v>521</v>
      </c>
    </row>
    <row r="61" spans="1:8" x14ac:dyDescent="0.25">
      <c r="A61" s="120"/>
      <c r="B61" s="168" t="s">
        <v>503</v>
      </c>
      <c r="C61" s="44" t="s">
        <v>502</v>
      </c>
      <c r="D61" s="105" t="s">
        <v>500</v>
      </c>
      <c r="E61" s="105" t="s">
        <v>16</v>
      </c>
      <c r="F61" s="55"/>
      <c r="G61" s="132" t="s">
        <v>521</v>
      </c>
    </row>
    <row r="62" spans="1:8" x14ac:dyDescent="0.25">
      <c r="A62" s="120"/>
      <c r="B62" s="75" t="s">
        <v>308</v>
      </c>
      <c r="C62" s="44" t="s">
        <v>306</v>
      </c>
      <c r="D62" s="44" t="s">
        <v>310</v>
      </c>
      <c r="E62" s="44" t="s">
        <v>2</v>
      </c>
      <c r="F62" s="55"/>
      <c r="G62" s="132" t="s">
        <v>522</v>
      </c>
    </row>
    <row r="63" spans="1:8" ht="14.4" thickBot="1" x14ac:dyDescent="0.3">
      <c r="A63" s="123"/>
      <c r="B63" s="74" t="s">
        <v>309</v>
      </c>
      <c r="C63" s="53" t="s">
        <v>307</v>
      </c>
      <c r="D63" s="53" t="s">
        <v>311</v>
      </c>
      <c r="E63" s="53" t="s">
        <v>2</v>
      </c>
      <c r="F63" s="58"/>
      <c r="G63" s="133" t="s">
        <v>522</v>
      </c>
      <c r="H63" s="59"/>
    </row>
    <row r="64" spans="1:8" ht="14.4" thickBot="1" x14ac:dyDescent="0.3">
      <c r="A64" s="124" t="s">
        <v>96</v>
      </c>
      <c r="B64" s="200" t="s">
        <v>423</v>
      </c>
      <c r="C64" s="201" t="s">
        <v>423</v>
      </c>
      <c r="D64" s="201" t="s">
        <v>424</v>
      </c>
      <c r="E64" s="201" t="s">
        <v>17</v>
      </c>
      <c r="G64" s="116" t="s">
        <v>520</v>
      </c>
    </row>
    <row r="65" spans="1:8" x14ac:dyDescent="0.25">
      <c r="A65" s="122"/>
      <c r="B65" s="206" t="s">
        <v>148</v>
      </c>
      <c r="C65" s="207" t="s">
        <v>313</v>
      </c>
      <c r="D65" s="208" t="s">
        <v>97</v>
      </c>
      <c r="E65" s="209" t="s">
        <v>30</v>
      </c>
      <c r="F65" s="83" t="s">
        <v>1026</v>
      </c>
      <c r="G65" s="95" t="s">
        <v>520</v>
      </c>
      <c r="H65" s="60" t="s">
        <v>415</v>
      </c>
    </row>
    <row r="66" spans="1:8" x14ac:dyDescent="0.25">
      <c r="A66" s="122"/>
      <c r="B66" s="168" t="s">
        <v>22</v>
      </c>
      <c r="C66" s="44" t="s">
        <v>319</v>
      </c>
      <c r="D66" s="105" t="s">
        <v>19</v>
      </c>
      <c r="E66" s="105" t="s">
        <v>23</v>
      </c>
      <c r="F66" s="54"/>
      <c r="G66" s="95" t="s">
        <v>522</v>
      </c>
      <c r="H66" s="318" t="s">
        <v>413</v>
      </c>
    </row>
    <row r="67" spans="1:8" x14ac:dyDescent="0.25">
      <c r="A67" s="122"/>
      <c r="B67" s="310" t="s">
        <v>992</v>
      </c>
      <c r="C67" s="311" t="s">
        <v>993</v>
      </c>
      <c r="D67" s="312" t="s">
        <v>994</v>
      </c>
      <c r="E67" s="83" t="s">
        <v>30</v>
      </c>
      <c r="F67" s="83" t="s">
        <v>1026</v>
      </c>
      <c r="G67" s="95" t="s">
        <v>521</v>
      </c>
      <c r="H67" s="318" t="s">
        <v>413</v>
      </c>
    </row>
    <row r="68" spans="1:8" x14ac:dyDescent="0.25">
      <c r="A68" s="122"/>
      <c r="B68" s="313" t="s">
        <v>995</v>
      </c>
      <c r="C68" s="314" t="s">
        <v>996</v>
      </c>
      <c r="D68" s="66" t="s">
        <v>997</v>
      </c>
      <c r="E68" s="65" t="s">
        <v>193</v>
      </c>
      <c r="F68" s="60"/>
      <c r="G68" s="95" t="s">
        <v>521</v>
      </c>
      <c r="H68" s="318" t="s">
        <v>413</v>
      </c>
    </row>
    <row r="69" spans="1:8" x14ac:dyDescent="0.25">
      <c r="A69" s="122"/>
      <c r="B69" s="313" t="s">
        <v>998</v>
      </c>
      <c r="C69" s="314" t="s">
        <v>999</v>
      </c>
      <c r="D69" s="66" t="s">
        <v>1000</v>
      </c>
      <c r="E69" s="65" t="s">
        <v>193</v>
      </c>
      <c r="F69" s="60" t="s">
        <v>1001</v>
      </c>
      <c r="G69" s="95" t="s">
        <v>521</v>
      </c>
      <c r="H69" s="318" t="s">
        <v>413</v>
      </c>
    </row>
    <row r="70" spans="1:8" x14ac:dyDescent="0.25">
      <c r="A70" s="122"/>
      <c r="B70" s="313" t="s">
        <v>1002</v>
      </c>
      <c r="C70" s="314" t="s">
        <v>1003</v>
      </c>
      <c r="D70" s="66" t="s">
        <v>1004</v>
      </c>
      <c r="E70" s="60" t="s">
        <v>1005</v>
      </c>
      <c r="F70" s="54"/>
      <c r="G70" s="95" t="s">
        <v>521</v>
      </c>
      <c r="H70" s="318" t="s">
        <v>413</v>
      </c>
    </row>
    <row r="71" spans="1:8" x14ac:dyDescent="0.25">
      <c r="A71" s="122"/>
      <c r="B71" s="168" t="s">
        <v>21</v>
      </c>
      <c r="C71" s="44" t="s">
        <v>318</v>
      </c>
      <c r="D71" s="105" t="s">
        <v>18</v>
      </c>
      <c r="E71" s="105" t="s">
        <v>1</v>
      </c>
      <c r="F71" s="54"/>
      <c r="G71" s="95" t="s">
        <v>521</v>
      </c>
      <c r="H71" s="318" t="s">
        <v>413</v>
      </c>
    </row>
    <row r="72" spans="1:8" x14ac:dyDescent="0.25">
      <c r="A72" s="122"/>
      <c r="B72" s="315" t="s">
        <v>1006</v>
      </c>
      <c r="C72" s="316" t="s">
        <v>1007</v>
      </c>
      <c r="D72" s="317" t="s">
        <v>1008</v>
      </c>
      <c r="E72" s="105" t="s">
        <v>1</v>
      </c>
      <c r="F72" s="54"/>
      <c r="G72" s="95" t="s">
        <v>521</v>
      </c>
      <c r="H72" s="318" t="s">
        <v>413</v>
      </c>
    </row>
    <row r="73" spans="1:8" x14ac:dyDescent="0.25">
      <c r="A73" s="122"/>
      <c r="B73" s="168" t="s">
        <v>479</v>
      </c>
      <c r="C73" s="44" t="s">
        <v>480</v>
      </c>
      <c r="D73" s="105" t="s">
        <v>474</v>
      </c>
      <c r="E73" s="111" t="s">
        <v>101</v>
      </c>
      <c r="F73" s="54"/>
      <c r="G73" s="95" t="s">
        <v>521</v>
      </c>
      <c r="H73" s="318" t="s">
        <v>413</v>
      </c>
    </row>
    <row r="74" spans="1:8" x14ac:dyDescent="0.25">
      <c r="A74" s="122"/>
      <c r="B74" s="168" t="s">
        <v>477</v>
      </c>
      <c r="C74" s="44" t="s">
        <v>478</v>
      </c>
      <c r="D74" s="103" t="s">
        <v>475</v>
      </c>
      <c r="E74" s="103" t="s">
        <v>476</v>
      </c>
      <c r="F74" s="54"/>
      <c r="G74" s="95" t="s">
        <v>521</v>
      </c>
      <c r="H74" s="318" t="s">
        <v>413</v>
      </c>
    </row>
    <row r="75" spans="1:8" x14ac:dyDescent="0.25">
      <c r="A75" s="122"/>
      <c r="B75" s="206" t="s">
        <v>73</v>
      </c>
      <c r="C75" s="207" t="s">
        <v>316</v>
      </c>
      <c r="D75" s="208" t="s">
        <v>72</v>
      </c>
      <c r="E75" s="209" t="s">
        <v>70</v>
      </c>
      <c r="F75" s="54"/>
      <c r="G75" s="95" t="s">
        <v>520</v>
      </c>
      <c r="H75" s="60" t="s">
        <v>415</v>
      </c>
    </row>
    <row r="76" spans="1:8" ht="14.4" thickBot="1" x14ac:dyDescent="0.3">
      <c r="A76" s="123"/>
      <c r="B76" s="174" t="s">
        <v>74</v>
      </c>
      <c r="C76" s="53" t="s">
        <v>317</v>
      </c>
      <c r="D76" s="112" t="s">
        <v>59</v>
      </c>
      <c r="E76" s="112" t="s">
        <v>70</v>
      </c>
      <c r="F76" s="53"/>
      <c r="G76" s="117" t="s">
        <v>522</v>
      </c>
      <c r="H76" s="319" t="s">
        <v>413</v>
      </c>
    </row>
    <row r="77" spans="1:8" x14ac:dyDescent="0.25">
      <c r="A77" s="28" t="s">
        <v>60</v>
      </c>
      <c r="B77" s="200" t="s">
        <v>423</v>
      </c>
      <c r="C77" s="201" t="s">
        <v>423</v>
      </c>
      <c r="D77" s="201" t="s">
        <v>424</v>
      </c>
      <c r="E77" s="201" t="s">
        <v>17</v>
      </c>
      <c r="F77" s="60"/>
      <c r="G77" s="62" t="s">
        <v>520</v>
      </c>
    </row>
    <row r="78" spans="1:8" x14ac:dyDescent="0.25">
      <c r="A78" s="118"/>
      <c r="B78" s="325" t="s">
        <v>339</v>
      </c>
      <c r="C78" s="224" t="s">
        <v>320</v>
      </c>
      <c r="D78" s="209" t="s">
        <v>102</v>
      </c>
      <c r="E78" s="209" t="s">
        <v>30</v>
      </c>
      <c r="F78" s="60" t="s">
        <v>98</v>
      </c>
      <c r="G78" s="62" t="s">
        <v>520</v>
      </c>
      <c r="H78" s="60" t="s">
        <v>415</v>
      </c>
    </row>
    <row r="79" spans="1:8" x14ac:dyDescent="0.25">
      <c r="A79" s="118"/>
      <c r="B79" s="168" t="s">
        <v>649</v>
      </c>
      <c r="C79" s="44" t="s">
        <v>650</v>
      </c>
      <c r="D79" s="44" t="s">
        <v>651</v>
      </c>
      <c r="E79" s="65" t="s">
        <v>17</v>
      </c>
      <c r="F79" s="60"/>
      <c r="G79" s="62" t="s">
        <v>522</v>
      </c>
      <c r="H79" s="318" t="s">
        <v>413</v>
      </c>
    </row>
    <row r="80" spans="1:8" x14ac:dyDescent="0.25">
      <c r="A80" s="118"/>
      <c r="B80" s="168" t="s">
        <v>24</v>
      </c>
      <c r="C80" s="44" t="s">
        <v>321</v>
      </c>
      <c r="D80" s="103" t="s">
        <v>104</v>
      </c>
      <c r="E80" s="104" t="s">
        <v>101</v>
      </c>
      <c r="F80" s="60"/>
      <c r="G80" s="62" t="s">
        <v>521</v>
      </c>
      <c r="H80" s="318" t="s">
        <v>413</v>
      </c>
    </row>
    <row r="81" spans="1:8" x14ac:dyDescent="0.25">
      <c r="A81" s="118"/>
      <c r="B81" s="168" t="s">
        <v>482</v>
      </c>
      <c r="C81" s="44" t="s">
        <v>483</v>
      </c>
      <c r="D81" s="103" t="s">
        <v>481</v>
      </c>
      <c r="E81" s="103" t="s">
        <v>1</v>
      </c>
      <c r="F81" s="60"/>
      <c r="G81" s="62" t="s">
        <v>521</v>
      </c>
      <c r="H81" s="318" t="s">
        <v>413</v>
      </c>
    </row>
    <row r="82" spans="1:8" x14ac:dyDescent="0.25">
      <c r="A82" s="118"/>
      <c r="B82" s="168" t="s">
        <v>276</v>
      </c>
      <c r="C82" s="44" t="s">
        <v>323</v>
      </c>
      <c r="D82" s="103" t="s">
        <v>105</v>
      </c>
      <c r="E82" s="103" t="s">
        <v>0</v>
      </c>
      <c r="F82" s="60"/>
      <c r="G82" s="62" t="s">
        <v>522</v>
      </c>
      <c r="H82" s="318" t="s">
        <v>413</v>
      </c>
    </row>
    <row r="83" spans="1:8" ht="14.4" thickBot="1" x14ac:dyDescent="0.3">
      <c r="A83" s="126"/>
      <c r="B83" s="99" t="s">
        <v>25</v>
      </c>
      <c r="C83" s="53" t="s">
        <v>322</v>
      </c>
      <c r="D83" s="67" t="s">
        <v>103</v>
      </c>
      <c r="E83" s="67" t="s">
        <v>23</v>
      </c>
      <c r="F83" s="59"/>
      <c r="G83" s="81" t="s">
        <v>520</v>
      </c>
      <c r="H83" s="59" t="s">
        <v>415</v>
      </c>
    </row>
    <row r="84" spans="1:8" x14ac:dyDescent="0.25">
      <c r="A84" s="28" t="s">
        <v>61</v>
      </c>
      <c r="B84" s="200" t="s">
        <v>423</v>
      </c>
      <c r="C84" s="201" t="s">
        <v>423</v>
      </c>
      <c r="D84" s="201" t="s">
        <v>424</v>
      </c>
      <c r="E84" s="201" t="s">
        <v>17</v>
      </c>
      <c r="F84" s="60"/>
      <c r="G84" s="62" t="s">
        <v>520</v>
      </c>
    </row>
    <row r="85" spans="1:8" x14ac:dyDescent="0.25">
      <c r="A85" s="120"/>
      <c r="B85" s="325" t="s">
        <v>149</v>
      </c>
      <c r="C85" s="207" t="s">
        <v>324</v>
      </c>
      <c r="D85" s="209" t="s">
        <v>106</v>
      </c>
      <c r="E85" s="209" t="s">
        <v>30</v>
      </c>
      <c r="F85" s="83" t="s">
        <v>1026</v>
      </c>
      <c r="G85" s="61" t="s">
        <v>520</v>
      </c>
      <c r="H85" s="60" t="s">
        <v>415</v>
      </c>
    </row>
    <row r="86" spans="1:8" x14ac:dyDescent="0.25">
      <c r="A86" s="120"/>
      <c r="B86" s="168" t="s">
        <v>653</v>
      </c>
      <c r="C86" s="44" t="s">
        <v>652</v>
      </c>
      <c r="D86" s="44" t="s">
        <v>654</v>
      </c>
      <c r="E86" s="65" t="s">
        <v>17</v>
      </c>
      <c r="F86" s="83"/>
      <c r="G86" s="61" t="s">
        <v>522</v>
      </c>
      <c r="H86" s="318" t="s">
        <v>413</v>
      </c>
    </row>
    <row r="87" spans="1:8" ht="14.4" thickBot="1" x14ac:dyDescent="0.3">
      <c r="A87" s="120"/>
      <c r="B87" s="100" t="s">
        <v>46</v>
      </c>
      <c r="C87" s="83" t="s">
        <v>325</v>
      </c>
      <c r="D87" s="84" t="s">
        <v>107</v>
      </c>
      <c r="E87" s="104" t="s">
        <v>101</v>
      </c>
      <c r="F87" s="83"/>
      <c r="G87" s="61" t="s">
        <v>522</v>
      </c>
      <c r="H87" s="60" t="s">
        <v>415</v>
      </c>
    </row>
    <row r="88" spans="1:8" x14ac:dyDescent="0.25">
      <c r="A88" s="120"/>
      <c r="B88" s="168" t="s">
        <v>47</v>
      </c>
      <c r="C88" s="44" t="s">
        <v>326</v>
      </c>
      <c r="D88" s="103" t="s">
        <v>108</v>
      </c>
      <c r="E88" s="104" t="s">
        <v>101</v>
      </c>
      <c r="F88" s="83"/>
      <c r="G88" s="61" t="s">
        <v>521</v>
      </c>
      <c r="H88" s="318" t="s">
        <v>413</v>
      </c>
    </row>
    <row r="89" spans="1:8" x14ac:dyDescent="0.25">
      <c r="A89" s="120"/>
      <c r="B89" s="168" t="s">
        <v>48</v>
      </c>
      <c r="C89" s="44" t="s">
        <v>327</v>
      </c>
      <c r="D89" s="103" t="s">
        <v>109</v>
      </c>
      <c r="E89" s="103" t="s">
        <v>1</v>
      </c>
      <c r="F89" s="83"/>
      <c r="G89" s="61" t="s">
        <v>521</v>
      </c>
      <c r="H89" s="318" t="s">
        <v>413</v>
      </c>
    </row>
    <row r="90" spans="1:8" x14ac:dyDescent="0.25">
      <c r="A90" s="122"/>
      <c r="B90" s="325" t="s">
        <v>75</v>
      </c>
      <c r="C90" s="207" t="s">
        <v>328</v>
      </c>
      <c r="D90" s="209" t="s">
        <v>110</v>
      </c>
      <c r="E90" s="209" t="s">
        <v>2</v>
      </c>
      <c r="F90" s="60"/>
      <c r="G90" s="62" t="s">
        <v>520</v>
      </c>
      <c r="H90" s="60" t="s">
        <v>415</v>
      </c>
    </row>
    <row r="91" spans="1:8" x14ac:dyDescent="0.25">
      <c r="A91" s="122"/>
      <c r="B91" s="98" t="s">
        <v>379</v>
      </c>
      <c r="C91" s="62" t="s">
        <v>380</v>
      </c>
      <c r="D91" s="107" t="s">
        <v>381</v>
      </c>
      <c r="E91" s="107" t="s">
        <v>2</v>
      </c>
      <c r="F91" s="60"/>
      <c r="G91" s="62" t="s">
        <v>521</v>
      </c>
      <c r="H91" s="318" t="s">
        <v>413</v>
      </c>
    </row>
    <row r="92" spans="1:8" ht="14.4" thickBot="1" x14ac:dyDescent="0.3">
      <c r="A92" s="123"/>
      <c r="B92" s="99" t="s">
        <v>382</v>
      </c>
      <c r="C92" s="81" t="s">
        <v>383</v>
      </c>
      <c r="D92" s="113" t="s">
        <v>381</v>
      </c>
      <c r="E92" s="113" t="s">
        <v>2</v>
      </c>
      <c r="F92" s="59"/>
      <c r="G92" s="81" t="s">
        <v>521</v>
      </c>
      <c r="H92" s="319" t="s">
        <v>413</v>
      </c>
    </row>
    <row r="93" spans="1:8" x14ac:dyDescent="0.25">
      <c r="A93" s="28" t="s">
        <v>230</v>
      </c>
      <c r="B93" s="93" t="s">
        <v>423</v>
      </c>
      <c r="C93" s="337" t="s">
        <v>423</v>
      </c>
      <c r="D93" s="337" t="s">
        <v>424</v>
      </c>
      <c r="E93" s="337" t="s">
        <v>17</v>
      </c>
      <c r="F93" s="60"/>
      <c r="G93" s="62" t="s">
        <v>521</v>
      </c>
      <c r="H93" s="318"/>
    </row>
    <row r="94" spans="1:8" x14ac:dyDescent="0.25">
      <c r="A94" s="122"/>
      <c r="B94" s="62" t="s">
        <v>345</v>
      </c>
      <c r="C94" s="335" t="s">
        <v>231</v>
      </c>
      <c r="D94" s="44" t="s">
        <v>1013</v>
      </c>
      <c r="E94" s="107" t="s">
        <v>30</v>
      </c>
      <c r="F94" s="83" t="s">
        <v>1026</v>
      </c>
      <c r="G94" s="62" t="s">
        <v>521</v>
      </c>
      <c r="H94" s="318" t="s">
        <v>413</v>
      </c>
    </row>
    <row r="95" spans="1:8" x14ac:dyDescent="0.25">
      <c r="A95" s="122"/>
      <c r="B95" s="62" t="s">
        <v>62</v>
      </c>
      <c r="C95" s="335" t="s">
        <v>232</v>
      </c>
      <c r="D95" s="44" t="s">
        <v>1014</v>
      </c>
      <c r="E95" s="104" t="s">
        <v>11</v>
      </c>
      <c r="F95" s="60"/>
      <c r="G95" s="62" t="s">
        <v>521</v>
      </c>
      <c r="H95" s="318" t="s">
        <v>413</v>
      </c>
    </row>
    <row r="96" spans="1:8" x14ac:dyDescent="0.25">
      <c r="A96" s="122"/>
      <c r="B96" s="62" t="s">
        <v>63</v>
      </c>
      <c r="C96" s="335" t="s">
        <v>233</v>
      </c>
      <c r="D96" s="60" t="s">
        <v>1015</v>
      </c>
      <c r="E96" s="107" t="s">
        <v>16</v>
      </c>
      <c r="F96" s="60"/>
      <c r="G96" s="62" t="s">
        <v>521</v>
      </c>
      <c r="H96" s="318" t="s">
        <v>413</v>
      </c>
    </row>
    <row r="97" spans="1:8" x14ac:dyDescent="0.25">
      <c r="A97" s="122"/>
      <c r="B97" s="62" t="s">
        <v>234</v>
      </c>
      <c r="C97" s="335" t="s">
        <v>236</v>
      </c>
      <c r="D97" s="44" t="s">
        <v>1016</v>
      </c>
      <c r="E97" s="104" t="s">
        <v>11</v>
      </c>
      <c r="F97" s="60"/>
      <c r="G97" s="62" t="s">
        <v>521</v>
      </c>
      <c r="H97" s="318" t="s">
        <v>413</v>
      </c>
    </row>
    <row r="98" spans="1:8" ht="14.4" thickBot="1" x14ac:dyDescent="0.3">
      <c r="A98" s="123"/>
      <c r="B98" s="81" t="s">
        <v>235</v>
      </c>
      <c r="C98" s="336" t="s">
        <v>237</v>
      </c>
      <c r="D98" s="59" t="s">
        <v>1017</v>
      </c>
      <c r="E98" s="113" t="s">
        <v>23</v>
      </c>
      <c r="F98" s="59"/>
      <c r="G98" s="81" t="s">
        <v>521</v>
      </c>
      <c r="H98" s="319" t="s">
        <v>643</v>
      </c>
    </row>
    <row r="99" spans="1:8" x14ac:dyDescent="0.25">
      <c r="A99" s="28" t="s">
        <v>116</v>
      </c>
      <c r="B99" s="204" t="s">
        <v>956</v>
      </c>
      <c r="C99" s="205" t="s">
        <v>957</v>
      </c>
      <c r="D99" s="205" t="s">
        <v>958</v>
      </c>
      <c r="E99" s="205" t="s">
        <v>17</v>
      </c>
      <c r="F99" s="44" t="s">
        <v>473</v>
      </c>
      <c r="G99" s="116" t="s">
        <v>520</v>
      </c>
    </row>
    <row r="100" spans="1:8" x14ac:dyDescent="0.25">
      <c r="A100" s="101"/>
      <c r="B100" s="73" t="s">
        <v>430</v>
      </c>
      <c r="C100" s="95" t="s">
        <v>431</v>
      </c>
      <c r="D100" s="95" t="s">
        <v>432</v>
      </c>
      <c r="E100" s="95" t="s">
        <v>17</v>
      </c>
      <c r="F100" s="92" t="s">
        <v>472</v>
      </c>
      <c r="G100" s="95" t="s">
        <v>521</v>
      </c>
      <c r="H100" s="60" t="s">
        <v>433</v>
      </c>
    </row>
    <row r="101" spans="1:8" x14ac:dyDescent="0.25">
      <c r="A101" s="120"/>
      <c r="B101" s="75" t="s">
        <v>340</v>
      </c>
      <c r="C101" s="44" t="s">
        <v>187</v>
      </c>
      <c r="D101" s="44" t="s">
        <v>188</v>
      </c>
      <c r="E101" s="44" t="s">
        <v>17</v>
      </c>
      <c r="G101" s="116" t="s">
        <v>522</v>
      </c>
      <c r="H101" s="318" t="s">
        <v>427</v>
      </c>
    </row>
    <row r="102" spans="1:8" x14ac:dyDescent="0.25">
      <c r="A102" s="120"/>
      <c r="B102" s="72" t="s">
        <v>385</v>
      </c>
      <c r="C102" s="44" t="s">
        <v>384</v>
      </c>
      <c r="D102" s="44" t="s">
        <v>386</v>
      </c>
      <c r="E102" s="44" t="s">
        <v>17</v>
      </c>
      <c r="G102" s="116" t="s">
        <v>522</v>
      </c>
      <c r="H102" s="318" t="s">
        <v>427</v>
      </c>
    </row>
    <row r="103" spans="1:8" x14ac:dyDescent="0.25">
      <c r="A103" s="120"/>
      <c r="B103" s="75" t="s">
        <v>117</v>
      </c>
      <c r="C103" s="44" t="s">
        <v>189</v>
      </c>
      <c r="D103" s="44" t="s">
        <v>190</v>
      </c>
      <c r="E103" s="104" t="s">
        <v>11</v>
      </c>
      <c r="G103" s="116" t="s">
        <v>522</v>
      </c>
      <c r="H103" s="318" t="s">
        <v>427</v>
      </c>
    </row>
    <row r="104" spans="1:8" x14ac:dyDescent="0.25">
      <c r="A104" s="120"/>
      <c r="B104" s="75" t="s">
        <v>341</v>
      </c>
      <c r="C104" s="44" t="s">
        <v>191</v>
      </c>
      <c r="D104" s="44" t="s">
        <v>192</v>
      </c>
      <c r="E104" s="44" t="s">
        <v>17</v>
      </c>
      <c r="G104" s="116" t="s">
        <v>522</v>
      </c>
      <c r="H104" s="318" t="s">
        <v>427</v>
      </c>
    </row>
    <row r="105" spans="1:8" x14ac:dyDescent="0.25">
      <c r="A105" s="120"/>
      <c r="B105" s="168" t="s">
        <v>510</v>
      </c>
      <c r="C105" s="44" t="s">
        <v>511</v>
      </c>
      <c r="D105" s="103" t="s">
        <v>509</v>
      </c>
      <c r="E105" s="104" t="s">
        <v>11</v>
      </c>
      <c r="G105" s="116" t="s">
        <v>522</v>
      </c>
      <c r="H105" s="318" t="s">
        <v>427</v>
      </c>
    </row>
    <row r="106" spans="1:8" ht="14.4" thickBot="1" x14ac:dyDescent="0.3">
      <c r="A106" s="123"/>
      <c r="B106" s="326" t="s">
        <v>151</v>
      </c>
      <c r="C106" s="226" t="s">
        <v>194</v>
      </c>
      <c r="D106" s="226" t="s">
        <v>195</v>
      </c>
      <c r="E106" s="226" t="s">
        <v>1</v>
      </c>
      <c r="F106" s="53"/>
      <c r="G106" s="117" t="s">
        <v>520</v>
      </c>
      <c r="H106" s="59" t="s">
        <v>433</v>
      </c>
    </row>
    <row r="107" spans="1:8" x14ac:dyDescent="0.25">
      <c r="A107" s="28" t="s">
        <v>118</v>
      </c>
      <c r="B107" s="204" t="s">
        <v>956</v>
      </c>
      <c r="C107" s="205" t="s">
        <v>957</v>
      </c>
      <c r="D107" s="205" t="s">
        <v>958</v>
      </c>
      <c r="E107" s="205" t="s">
        <v>17</v>
      </c>
      <c r="G107" s="116" t="s">
        <v>520</v>
      </c>
    </row>
    <row r="108" spans="1:8" x14ac:dyDescent="0.25">
      <c r="B108" s="210" t="s">
        <v>963</v>
      </c>
      <c r="C108" s="207" t="s">
        <v>964</v>
      </c>
      <c r="D108" s="207" t="s">
        <v>965</v>
      </c>
      <c r="E108" s="211" t="s">
        <v>1</v>
      </c>
      <c r="F108" s="60"/>
      <c r="G108" s="116" t="s">
        <v>520</v>
      </c>
    </row>
    <row r="109" spans="1:8" x14ac:dyDescent="0.25">
      <c r="B109" s="210" t="s">
        <v>196</v>
      </c>
      <c r="C109" s="207" t="s">
        <v>197</v>
      </c>
      <c r="D109" s="211" t="s">
        <v>13</v>
      </c>
      <c r="E109" s="211" t="s">
        <v>1</v>
      </c>
      <c r="G109" s="116" t="s">
        <v>520</v>
      </c>
      <c r="H109" s="60" t="s">
        <v>433</v>
      </c>
    </row>
    <row r="110" spans="1:8" x14ac:dyDescent="0.25">
      <c r="B110" s="73" t="s">
        <v>342</v>
      </c>
      <c r="C110" s="348" t="s">
        <v>203</v>
      </c>
      <c r="D110" s="348" t="s">
        <v>204</v>
      </c>
      <c r="E110" s="348" t="s">
        <v>200</v>
      </c>
      <c r="G110" s="116" t="s">
        <v>522</v>
      </c>
      <c r="H110" s="60" t="s">
        <v>433</v>
      </c>
    </row>
    <row r="111" spans="1:8" x14ac:dyDescent="0.25">
      <c r="B111" s="213" t="s">
        <v>343</v>
      </c>
      <c r="C111" s="212" t="s">
        <v>201</v>
      </c>
      <c r="D111" s="212" t="s">
        <v>202</v>
      </c>
      <c r="E111" s="212" t="s">
        <v>200</v>
      </c>
      <c r="G111" s="116" t="s">
        <v>520</v>
      </c>
      <c r="H111" s="60" t="s">
        <v>433</v>
      </c>
    </row>
    <row r="112" spans="1:8" x14ac:dyDescent="0.25">
      <c r="B112" s="213" t="s">
        <v>119</v>
      </c>
      <c r="C112" s="214" t="s">
        <v>198</v>
      </c>
      <c r="D112" s="214" t="s">
        <v>199</v>
      </c>
      <c r="E112" s="212" t="s">
        <v>200</v>
      </c>
      <c r="G112" s="116" t="s">
        <v>520</v>
      </c>
      <c r="H112" s="60" t="s">
        <v>433</v>
      </c>
    </row>
    <row r="113" spans="1:8" x14ac:dyDescent="0.25">
      <c r="B113" s="322" t="s">
        <v>344</v>
      </c>
      <c r="C113" s="207" t="s">
        <v>208</v>
      </c>
      <c r="D113" s="211" t="s">
        <v>209</v>
      </c>
      <c r="E113" s="211" t="s">
        <v>210</v>
      </c>
      <c r="G113" s="116" t="s">
        <v>520</v>
      </c>
      <c r="H113" s="60" t="s">
        <v>433</v>
      </c>
    </row>
    <row r="114" spans="1:8" x14ac:dyDescent="0.25">
      <c r="B114" s="72" t="s">
        <v>120</v>
      </c>
      <c r="C114" s="54" t="s">
        <v>211</v>
      </c>
      <c r="D114" s="54" t="s">
        <v>212</v>
      </c>
      <c r="E114" s="54" t="s">
        <v>213</v>
      </c>
      <c r="G114" s="116" t="s">
        <v>522</v>
      </c>
      <c r="H114" s="60" t="s">
        <v>433</v>
      </c>
    </row>
    <row r="115" spans="1:8" x14ac:dyDescent="0.25">
      <c r="B115" s="72" t="s">
        <v>35</v>
      </c>
      <c r="C115" s="49" t="s">
        <v>214</v>
      </c>
      <c r="D115" s="50" t="s">
        <v>215</v>
      </c>
      <c r="E115" s="50" t="s">
        <v>0</v>
      </c>
      <c r="G115" s="116" t="s">
        <v>522</v>
      </c>
      <c r="H115" s="60" t="s">
        <v>433</v>
      </c>
    </row>
    <row r="116" spans="1:8" x14ac:dyDescent="0.25">
      <c r="B116" s="75" t="s">
        <v>36</v>
      </c>
      <c r="C116" s="102" t="s">
        <v>216</v>
      </c>
      <c r="D116" s="102" t="s">
        <v>217</v>
      </c>
      <c r="E116" s="21" t="s">
        <v>0</v>
      </c>
      <c r="G116" s="116" t="s">
        <v>521</v>
      </c>
      <c r="H116" s="318" t="s">
        <v>427</v>
      </c>
    </row>
    <row r="117" spans="1:8" x14ac:dyDescent="0.25">
      <c r="B117" s="75" t="s">
        <v>287</v>
      </c>
      <c r="C117" s="60" t="s">
        <v>286</v>
      </c>
      <c r="D117" s="60" t="s">
        <v>355</v>
      </c>
      <c r="E117" s="21" t="s">
        <v>0</v>
      </c>
      <c r="G117" s="116" t="s">
        <v>521</v>
      </c>
      <c r="H117" s="318" t="s">
        <v>427</v>
      </c>
    </row>
    <row r="118" spans="1:8" x14ac:dyDescent="0.25">
      <c r="B118" s="75" t="s">
        <v>37</v>
      </c>
      <c r="C118" s="60" t="s">
        <v>218</v>
      </c>
      <c r="D118" s="60" t="s">
        <v>219</v>
      </c>
      <c r="E118" s="60" t="s">
        <v>0</v>
      </c>
      <c r="G118" s="116" t="s">
        <v>522</v>
      </c>
      <c r="H118" s="60" t="s">
        <v>433</v>
      </c>
    </row>
    <row r="119" spans="1:8" x14ac:dyDescent="0.25">
      <c r="B119" s="168" t="s">
        <v>34</v>
      </c>
      <c r="C119" s="44" t="s">
        <v>205</v>
      </c>
      <c r="D119" s="63" t="s">
        <v>206</v>
      </c>
      <c r="E119" s="63" t="s">
        <v>207</v>
      </c>
      <c r="G119" s="116" t="s">
        <v>521</v>
      </c>
      <c r="H119" s="318" t="s">
        <v>427</v>
      </c>
    </row>
    <row r="120" spans="1:8" x14ac:dyDescent="0.25">
      <c r="B120" s="322" t="s">
        <v>121</v>
      </c>
      <c r="C120" s="207" t="s">
        <v>220</v>
      </c>
      <c r="D120" s="207" t="s">
        <v>221</v>
      </c>
      <c r="E120" s="207" t="s">
        <v>0</v>
      </c>
      <c r="F120" s="224"/>
      <c r="G120" s="116" t="s">
        <v>520</v>
      </c>
      <c r="H120" s="60" t="s">
        <v>433</v>
      </c>
    </row>
    <row r="121" spans="1:8" x14ac:dyDescent="0.25">
      <c r="A121" s="54"/>
      <c r="B121" s="73" t="s">
        <v>38</v>
      </c>
      <c r="C121" s="102" t="s">
        <v>224</v>
      </c>
      <c r="D121" s="21" t="s">
        <v>225</v>
      </c>
      <c r="E121" s="21" t="s">
        <v>226</v>
      </c>
      <c r="F121" s="54"/>
      <c r="G121" s="95" t="s">
        <v>521</v>
      </c>
      <c r="H121" s="318" t="s">
        <v>427</v>
      </c>
    </row>
    <row r="122" spans="1:8" x14ac:dyDescent="0.25">
      <c r="A122" s="54"/>
      <c r="B122" s="75" t="s">
        <v>388</v>
      </c>
      <c r="C122" s="62" t="s">
        <v>389</v>
      </c>
      <c r="D122" s="62" t="s">
        <v>390</v>
      </c>
      <c r="E122" s="62" t="s">
        <v>391</v>
      </c>
      <c r="F122" s="54"/>
      <c r="G122" s="95" t="s">
        <v>521</v>
      </c>
      <c r="H122" s="318" t="s">
        <v>427</v>
      </c>
    </row>
    <row r="123" spans="1:8" x14ac:dyDescent="0.25">
      <c r="B123" s="72" t="s">
        <v>387</v>
      </c>
      <c r="C123" s="49" t="s">
        <v>222</v>
      </c>
      <c r="D123" s="50" t="s">
        <v>223</v>
      </c>
      <c r="E123" s="50" t="s">
        <v>193</v>
      </c>
      <c r="G123" s="116" t="s">
        <v>522</v>
      </c>
      <c r="H123" s="60" t="s">
        <v>433</v>
      </c>
    </row>
    <row r="124" spans="1:8" ht="14.4" thickBot="1" x14ac:dyDescent="0.3">
      <c r="A124" s="53"/>
      <c r="B124" s="82" t="s">
        <v>392</v>
      </c>
      <c r="C124" s="48" t="s">
        <v>393</v>
      </c>
      <c r="D124" s="51" t="s">
        <v>394</v>
      </c>
      <c r="E124" s="51" t="s">
        <v>395</v>
      </c>
      <c r="F124" s="53"/>
      <c r="G124" s="117" t="s">
        <v>522</v>
      </c>
      <c r="H124" s="59" t="s">
        <v>433</v>
      </c>
    </row>
    <row r="125" spans="1:8" x14ac:dyDescent="0.25">
      <c r="A125" s="28" t="s">
        <v>111</v>
      </c>
      <c r="B125" s="343" t="s">
        <v>1032</v>
      </c>
      <c r="C125" s="344" t="s">
        <v>1031</v>
      </c>
      <c r="D125" s="345" t="s">
        <v>1033</v>
      </c>
      <c r="E125" s="344" t="s">
        <v>17</v>
      </c>
      <c r="F125" s="92"/>
      <c r="G125" s="95" t="s">
        <v>520</v>
      </c>
    </row>
    <row r="126" spans="1:8" x14ac:dyDescent="0.25">
      <c r="A126" s="60"/>
      <c r="B126" s="322" t="s">
        <v>53</v>
      </c>
      <c r="C126" s="203" t="s">
        <v>145</v>
      </c>
      <c r="D126" s="203" t="s">
        <v>146</v>
      </c>
      <c r="E126" s="203" t="s">
        <v>17</v>
      </c>
      <c r="F126" s="92" t="s">
        <v>471</v>
      </c>
      <c r="G126" s="95" t="s">
        <v>520</v>
      </c>
      <c r="H126" s="318" t="s">
        <v>643</v>
      </c>
    </row>
    <row r="127" spans="1:8" x14ac:dyDescent="0.25">
      <c r="A127" s="101"/>
      <c r="B127" s="72" t="s">
        <v>49</v>
      </c>
      <c r="C127" s="44" t="s">
        <v>240</v>
      </c>
      <c r="D127" s="44" t="s">
        <v>241</v>
      </c>
      <c r="E127" s="44" t="s">
        <v>17</v>
      </c>
      <c r="F127" s="95"/>
      <c r="G127" s="95" t="s">
        <v>521</v>
      </c>
      <c r="H127" s="318"/>
    </row>
    <row r="128" spans="1:8" x14ac:dyDescent="0.25">
      <c r="A128" s="101"/>
      <c r="B128" s="168" t="s">
        <v>513</v>
      </c>
      <c r="C128" s="44" t="s">
        <v>514</v>
      </c>
      <c r="D128" s="44" t="s">
        <v>515</v>
      </c>
      <c r="E128" s="103" t="s">
        <v>17</v>
      </c>
      <c r="F128" s="95"/>
      <c r="G128" s="95" t="s">
        <v>521</v>
      </c>
      <c r="H128" s="318" t="s">
        <v>643</v>
      </c>
    </row>
    <row r="129" spans="1:8" x14ac:dyDescent="0.25">
      <c r="A129" s="101"/>
      <c r="B129" s="346" t="s">
        <v>1029</v>
      </c>
      <c r="C129" s="207" t="s">
        <v>1027</v>
      </c>
      <c r="D129" s="214" t="s">
        <v>1034</v>
      </c>
      <c r="E129" s="211" t="s">
        <v>30</v>
      </c>
      <c r="F129" s="54" t="s">
        <v>98</v>
      </c>
      <c r="G129" s="95" t="s">
        <v>520</v>
      </c>
      <c r="H129" s="318" t="s">
        <v>643</v>
      </c>
    </row>
    <row r="130" spans="1:8" x14ac:dyDescent="0.25">
      <c r="A130" s="101"/>
      <c r="B130" s="346" t="s">
        <v>1030</v>
      </c>
      <c r="C130" s="207" t="s">
        <v>1028</v>
      </c>
      <c r="D130" s="214" t="s">
        <v>1035</v>
      </c>
      <c r="E130" s="211" t="s">
        <v>30</v>
      </c>
      <c r="F130" s="54" t="s">
        <v>98</v>
      </c>
      <c r="G130" s="95" t="s">
        <v>520</v>
      </c>
      <c r="H130" s="318" t="s">
        <v>643</v>
      </c>
    </row>
    <row r="131" spans="1:8" x14ac:dyDescent="0.25">
      <c r="A131" s="101"/>
      <c r="B131" s="168" t="s">
        <v>516</v>
      </c>
      <c r="C131" s="44" t="s">
        <v>517</v>
      </c>
      <c r="D131" s="103" t="s">
        <v>512</v>
      </c>
      <c r="E131" s="103" t="s">
        <v>17</v>
      </c>
      <c r="F131" s="92"/>
      <c r="G131" s="95" t="s">
        <v>522</v>
      </c>
      <c r="H131" s="318" t="s">
        <v>643</v>
      </c>
    </row>
    <row r="132" spans="1:8" x14ac:dyDescent="0.25">
      <c r="A132" s="101"/>
      <c r="B132" s="168" t="s">
        <v>663</v>
      </c>
      <c r="C132" s="44" t="s">
        <v>662</v>
      </c>
      <c r="D132" s="44" t="s">
        <v>664</v>
      </c>
      <c r="E132" s="104" t="s">
        <v>11</v>
      </c>
      <c r="F132" s="95" t="s">
        <v>1037</v>
      </c>
      <c r="G132" s="95" t="s">
        <v>521</v>
      </c>
      <c r="H132" s="318" t="s">
        <v>643</v>
      </c>
    </row>
    <row r="133" spans="1:8" x14ac:dyDescent="0.25">
      <c r="A133" s="101"/>
      <c r="B133" s="168" t="s">
        <v>660</v>
      </c>
      <c r="C133" s="44" t="s">
        <v>659</v>
      </c>
      <c r="D133" s="44" t="s">
        <v>661</v>
      </c>
      <c r="E133" s="103" t="s">
        <v>17</v>
      </c>
      <c r="F133" s="92"/>
      <c r="G133" s="95" t="s">
        <v>521</v>
      </c>
      <c r="H133" s="318" t="s">
        <v>643</v>
      </c>
    </row>
    <row r="134" spans="1:8" x14ac:dyDescent="0.25">
      <c r="A134" s="101"/>
      <c r="B134" s="115" t="s">
        <v>1021</v>
      </c>
      <c r="C134" s="63" t="s">
        <v>1020</v>
      </c>
      <c r="D134" s="63" t="s">
        <v>1022</v>
      </c>
      <c r="E134" s="103" t="s">
        <v>17</v>
      </c>
      <c r="F134" s="92"/>
      <c r="G134" s="95" t="s">
        <v>521</v>
      </c>
      <c r="H134" s="318" t="s">
        <v>643</v>
      </c>
    </row>
    <row r="135" spans="1:8" x14ac:dyDescent="0.25">
      <c r="A135" s="101"/>
      <c r="B135" s="340" t="s">
        <v>1025</v>
      </c>
      <c r="C135" s="103" t="s">
        <v>1024</v>
      </c>
      <c r="D135" s="60" t="s">
        <v>1023</v>
      </c>
      <c r="E135" s="103" t="s">
        <v>17</v>
      </c>
      <c r="F135" s="63"/>
      <c r="G135" s="95" t="s">
        <v>521</v>
      </c>
      <c r="H135" s="318" t="s">
        <v>643</v>
      </c>
    </row>
    <row r="136" spans="1:8" x14ac:dyDescent="0.25">
      <c r="B136" s="213" t="s">
        <v>50</v>
      </c>
      <c r="C136" s="224" t="s">
        <v>157</v>
      </c>
      <c r="D136" s="224" t="s">
        <v>158</v>
      </c>
      <c r="E136" s="224" t="s">
        <v>139</v>
      </c>
      <c r="G136" s="116" t="s">
        <v>520</v>
      </c>
      <c r="H136" s="60" t="s">
        <v>414</v>
      </c>
    </row>
    <row r="137" spans="1:8" x14ac:dyDescent="0.25">
      <c r="B137" s="213" t="s">
        <v>51</v>
      </c>
      <c r="C137" s="224" t="s">
        <v>159</v>
      </c>
      <c r="D137" s="224" t="s">
        <v>160</v>
      </c>
      <c r="E137" s="224" t="s">
        <v>139</v>
      </c>
      <c r="G137" s="116" t="s">
        <v>520</v>
      </c>
      <c r="H137" s="60" t="s">
        <v>414</v>
      </c>
    </row>
    <row r="138" spans="1:8" x14ac:dyDescent="0.25">
      <c r="B138" s="72" t="s">
        <v>52</v>
      </c>
      <c r="C138" s="116" t="s">
        <v>161</v>
      </c>
      <c r="D138" s="116" t="s">
        <v>162</v>
      </c>
      <c r="E138" s="116" t="s">
        <v>71</v>
      </c>
      <c r="G138" s="116" t="s">
        <v>522</v>
      </c>
      <c r="H138" s="60" t="s">
        <v>414</v>
      </c>
    </row>
    <row r="139" spans="1:8" x14ac:dyDescent="0.25">
      <c r="B139" s="114" t="s">
        <v>112</v>
      </c>
      <c r="C139" s="44" t="s">
        <v>163</v>
      </c>
      <c r="D139" s="44" t="s">
        <v>164</v>
      </c>
      <c r="E139" s="44" t="s">
        <v>71</v>
      </c>
      <c r="G139" s="116" t="s">
        <v>521</v>
      </c>
      <c r="H139" s="318" t="s">
        <v>643</v>
      </c>
    </row>
    <row r="140" spans="1:8" x14ac:dyDescent="0.25">
      <c r="B140" s="213" t="s">
        <v>113</v>
      </c>
      <c r="C140" s="224" t="s">
        <v>165</v>
      </c>
      <c r="D140" s="224" t="s">
        <v>166</v>
      </c>
      <c r="E140" s="224" t="s">
        <v>71</v>
      </c>
      <c r="G140" s="116" t="s">
        <v>522</v>
      </c>
      <c r="H140" s="60" t="s">
        <v>414</v>
      </c>
    </row>
    <row r="141" spans="1:8" ht="14.4" thickBot="1" x14ac:dyDescent="0.3">
      <c r="A141" s="53"/>
      <c r="B141" s="225" t="s">
        <v>76</v>
      </c>
      <c r="C141" s="226" t="s">
        <v>167</v>
      </c>
      <c r="D141" s="226" t="s">
        <v>168</v>
      </c>
      <c r="E141" s="226" t="s">
        <v>16</v>
      </c>
      <c r="F141" s="53"/>
      <c r="G141" s="117" t="s">
        <v>521</v>
      </c>
      <c r="H141" s="59" t="s">
        <v>415</v>
      </c>
    </row>
    <row r="142" spans="1:8" x14ac:dyDescent="0.25">
      <c r="A142" s="28" t="s">
        <v>114</v>
      </c>
      <c r="B142" s="343" t="s">
        <v>1032</v>
      </c>
      <c r="C142" s="344" t="s">
        <v>1031</v>
      </c>
      <c r="D142" s="345" t="s">
        <v>1033</v>
      </c>
      <c r="E142" s="344" t="s">
        <v>17</v>
      </c>
      <c r="F142" s="338" t="s">
        <v>1036</v>
      </c>
      <c r="G142" s="116" t="s">
        <v>520</v>
      </c>
    </row>
    <row r="143" spans="1:8" x14ac:dyDescent="0.25">
      <c r="B143" s="213" t="s">
        <v>39</v>
      </c>
      <c r="C143" s="224" t="s">
        <v>170</v>
      </c>
      <c r="D143" s="224" t="s">
        <v>171</v>
      </c>
      <c r="E143" s="224" t="s">
        <v>30</v>
      </c>
      <c r="F143" s="83" t="s">
        <v>1026</v>
      </c>
      <c r="G143" s="116" t="s">
        <v>520</v>
      </c>
      <c r="H143" s="60" t="s">
        <v>434</v>
      </c>
    </row>
    <row r="144" spans="1:8" x14ac:dyDescent="0.25">
      <c r="B144" s="213" t="s">
        <v>40</v>
      </c>
      <c r="C144" s="224" t="s">
        <v>172</v>
      </c>
      <c r="D144" s="224" t="s">
        <v>173</v>
      </c>
      <c r="E144" s="224" t="s">
        <v>312</v>
      </c>
      <c r="F144" s="83"/>
      <c r="G144" s="116" t="s">
        <v>520</v>
      </c>
      <c r="H144" s="60" t="s">
        <v>434</v>
      </c>
    </row>
    <row r="145" spans="1:8" x14ac:dyDescent="0.25">
      <c r="B145" s="213" t="s">
        <v>41</v>
      </c>
      <c r="C145" s="224" t="s">
        <v>174</v>
      </c>
      <c r="D145" s="224" t="s">
        <v>175</v>
      </c>
      <c r="E145" s="224" t="s">
        <v>228</v>
      </c>
      <c r="G145" s="116" t="s">
        <v>520</v>
      </c>
      <c r="H145" s="60" t="s">
        <v>434</v>
      </c>
    </row>
    <row r="146" spans="1:8" x14ac:dyDescent="0.25">
      <c r="B146" s="213" t="s">
        <v>42</v>
      </c>
      <c r="C146" s="224" t="s">
        <v>176</v>
      </c>
      <c r="D146" s="224" t="s">
        <v>177</v>
      </c>
      <c r="E146" s="224" t="s">
        <v>228</v>
      </c>
      <c r="G146" s="116" t="s">
        <v>520</v>
      </c>
      <c r="H146" s="60" t="s">
        <v>434</v>
      </c>
    </row>
    <row r="147" spans="1:8" x14ac:dyDescent="0.25">
      <c r="B147" s="227" t="s">
        <v>43</v>
      </c>
      <c r="C147" s="224" t="s">
        <v>178</v>
      </c>
      <c r="D147" s="224" t="s">
        <v>179</v>
      </c>
      <c r="E147" s="224" t="s">
        <v>180</v>
      </c>
      <c r="G147" s="116" t="s">
        <v>520</v>
      </c>
      <c r="H147" s="60" t="s">
        <v>434</v>
      </c>
    </row>
    <row r="148" spans="1:8" x14ac:dyDescent="0.25">
      <c r="B148" s="73" t="s">
        <v>356</v>
      </c>
      <c r="C148" s="43" t="s">
        <v>357</v>
      </c>
      <c r="D148" s="44" t="s">
        <v>358</v>
      </c>
      <c r="E148" s="44" t="s">
        <v>359</v>
      </c>
      <c r="G148" s="116" t="s">
        <v>522</v>
      </c>
      <c r="H148" s="60" t="s">
        <v>434</v>
      </c>
    </row>
    <row r="149" spans="1:8" x14ac:dyDescent="0.25">
      <c r="A149" s="54"/>
      <c r="B149" s="76" t="s">
        <v>44</v>
      </c>
      <c r="C149" s="49" t="s">
        <v>181</v>
      </c>
      <c r="D149" s="49" t="s">
        <v>182</v>
      </c>
      <c r="E149" s="54" t="s">
        <v>183</v>
      </c>
      <c r="F149" s="54"/>
      <c r="G149" s="95" t="s">
        <v>522</v>
      </c>
      <c r="H149" s="60" t="s">
        <v>434</v>
      </c>
    </row>
    <row r="150" spans="1:8" x14ac:dyDescent="0.25">
      <c r="A150" s="54"/>
      <c r="B150" s="168" t="s">
        <v>45</v>
      </c>
      <c r="C150" s="44" t="s">
        <v>184</v>
      </c>
      <c r="D150" s="103" t="s">
        <v>518</v>
      </c>
      <c r="E150" s="103" t="s">
        <v>519</v>
      </c>
      <c r="F150" s="54"/>
      <c r="G150" s="95" t="s">
        <v>521</v>
      </c>
    </row>
    <row r="151" spans="1:8" x14ac:dyDescent="0.25">
      <c r="B151" s="73" t="s">
        <v>435</v>
      </c>
      <c r="C151" s="61" t="s">
        <v>436</v>
      </c>
      <c r="D151" s="83" t="s">
        <v>437</v>
      </c>
      <c r="E151" s="61" t="s">
        <v>180</v>
      </c>
      <c r="G151" s="116" t="s">
        <v>521</v>
      </c>
    </row>
    <row r="152" spans="1:8" ht="14.4" thickBot="1" x14ac:dyDescent="0.3">
      <c r="A152" s="53"/>
      <c r="B152" s="74" t="s">
        <v>115</v>
      </c>
      <c r="C152" s="59" t="s">
        <v>185</v>
      </c>
      <c r="D152" s="59" t="s">
        <v>186</v>
      </c>
      <c r="E152" s="59" t="s">
        <v>0</v>
      </c>
      <c r="F152" s="53"/>
      <c r="G152" s="117" t="s">
        <v>521</v>
      </c>
      <c r="H152" s="59"/>
    </row>
    <row r="153" spans="1:8" x14ac:dyDescent="0.25">
      <c r="A153" s="28" t="s">
        <v>525</v>
      </c>
      <c r="B153" s="93" t="s">
        <v>423</v>
      </c>
      <c r="C153" s="94" t="s">
        <v>423</v>
      </c>
      <c r="D153" s="94" t="s">
        <v>424</v>
      </c>
      <c r="E153" s="94" t="s">
        <v>17</v>
      </c>
      <c r="F153" s="83"/>
      <c r="G153" s="116" t="s">
        <v>520</v>
      </c>
    </row>
    <row r="154" spans="1:8" x14ac:dyDescent="0.25">
      <c r="A154" s="101"/>
      <c r="B154" s="321" t="s">
        <v>347</v>
      </c>
      <c r="C154" s="314" t="s">
        <v>348</v>
      </c>
      <c r="D154" s="312" t="s">
        <v>666</v>
      </c>
      <c r="E154" s="83" t="s">
        <v>193</v>
      </c>
      <c r="F154" s="83"/>
      <c r="G154" s="61" t="s">
        <v>521</v>
      </c>
    </row>
    <row r="155" spans="1:8" x14ac:dyDescent="0.25">
      <c r="A155" s="409" t="s">
        <v>773</v>
      </c>
      <c r="B155" s="91" t="s">
        <v>250</v>
      </c>
      <c r="C155" s="44" t="s">
        <v>261</v>
      </c>
      <c r="D155" s="44" t="s">
        <v>527</v>
      </c>
      <c r="E155" s="83" t="s">
        <v>30</v>
      </c>
      <c r="F155" s="83" t="s">
        <v>1026</v>
      </c>
      <c r="G155" s="44" t="s">
        <v>645</v>
      </c>
      <c r="H155" s="60" t="s">
        <v>647</v>
      </c>
    </row>
    <row r="156" spans="1:8" x14ac:dyDescent="0.25">
      <c r="A156" s="409"/>
      <c r="B156" s="76" t="s">
        <v>690</v>
      </c>
      <c r="C156" s="44" t="s">
        <v>691</v>
      </c>
      <c r="D156" s="44" t="s">
        <v>692</v>
      </c>
      <c r="E156" s="21" t="s">
        <v>30</v>
      </c>
      <c r="F156" s="83" t="s">
        <v>1026</v>
      </c>
      <c r="G156" s="44" t="s">
        <v>645</v>
      </c>
    </row>
    <row r="157" spans="1:8" x14ac:dyDescent="0.25">
      <c r="A157" s="409"/>
      <c r="B157" s="73" t="s">
        <v>744</v>
      </c>
      <c r="C157" s="44" t="s">
        <v>745</v>
      </c>
      <c r="D157" s="44" t="s">
        <v>746</v>
      </c>
      <c r="E157" s="21" t="s">
        <v>30</v>
      </c>
      <c r="F157" s="83" t="s">
        <v>1026</v>
      </c>
    </row>
    <row r="158" spans="1:8" x14ac:dyDescent="0.25">
      <c r="A158" s="409"/>
      <c r="B158" s="73" t="s">
        <v>693</v>
      </c>
      <c r="C158" s="44" t="s">
        <v>694</v>
      </c>
      <c r="D158" s="44" t="s">
        <v>695</v>
      </c>
      <c r="E158" s="21" t="s">
        <v>30</v>
      </c>
      <c r="F158" s="83" t="s">
        <v>1026</v>
      </c>
      <c r="G158" s="44" t="s">
        <v>645</v>
      </c>
    </row>
    <row r="159" spans="1:8" x14ac:dyDescent="0.25">
      <c r="A159" s="409"/>
      <c r="B159" s="73" t="s">
        <v>696</v>
      </c>
      <c r="C159" s="63" t="s">
        <v>697</v>
      </c>
      <c r="D159" s="61" t="s">
        <v>698</v>
      </c>
      <c r="E159" s="21" t="s">
        <v>30</v>
      </c>
      <c r="F159" s="83" t="s">
        <v>1026</v>
      </c>
      <c r="G159" s="44" t="s">
        <v>645</v>
      </c>
    </row>
    <row r="160" spans="1:8" x14ac:dyDescent="0.25">
      <c r="A160" s="409"/>
      <c r="B160" s="76" t="s">
        <v>747</v>
      </c>
      <c r="C160" s="44" t="s">
        <v>748</v>
      </c>
      <c r="D160" s="61" t="s">
        <v>749</v>
      </c>
      <c r="E160" s="21" t="s">
        <v>30</v>
      </c>
      <c r="F160" s="83" t="s">
        <v>1026</v>
      </c>
    </row>
    <row r="161" spans="1:8" x14ac:dyDescent="0.25">
      <c r="A161" s="409"/>
      <c r="B161" s="76" t="s">
        <v>699</v>
      </c>
      <c r="C161" s="44" t="s">
        <v>700</v>
      </c>
      <c r="D161" s="61" t="s">
        <v>701</v>
      </c>
      <c r="E161" s="21" t="s">
        <v>30</v>
      </c>
      <c r="F161" s="83" t="s">
        <v>1026</v>
      </c>
      <c r="G161" s="44" t="s">
        <v>644</v>
      </c>
    </row>
    <row r="162" spans="1:8" x14ac:dyDescent="0.25">
      <c r="A162" s="409"/>
      <c r="B162" s="76" t="s">
        <v>959</v>
      </c>
      <c r="C162" s="44" t="s">
        <v>960</v>
      </c>
      <c r="D162" s="61" t="s">
        <v>961</v>
      </c>
      <c r="E162" s="21" t="s">
        <v>30</v>
      </c>
      <c r="F162" s="83" t="s">
        <v>1026</v>
      </c>
    </row>
    <row r="163" spans="1:8" x14ac:dyDescent="0.25">
      <c r="A163" s="409"/>
      <c r="B163" s="72" t="s">
        <v>687</v>
      </c>
      <c r="C163" s="64" t="s">
        <v>688</v>
      </c>
      <c r="D163" s="60" t="s">
        <v>689</v>
      </c>
      <c r="E163" s="44" t="s">
        <v>30</v>
      </c>
      <c r="F163" s="83" t="s">
        <v>1026</v>
      </c>
      <c r="G163" s="44" t="s">
        <v>644</v>
      </c>
    </row>
    <row r="164" spans="1:8" x14ac:dyDescent="0.25">
      <c r="A164" s="409"/>
      <c r="B164" s="91" t="s">
        <v>26</v>
      </c>
      <c r="C164" s="44" t="s">
        <v>262</v>
      </c>
      <c r="D164" s="44" t="s">
        <v>528</v>
      </c>
      <c r="E164" s="83" t="s">
        <v>30</v>
      </c>
      <c r="F164" s="83" t="s">
        <v>1026</v>
      </c>
      <c r="G164" s="60" t="s">
        <v>644</v>
      </c>
      <c r="H164" s="60" t="s">
        <v>647</v>
      </c>
    </row>
    <row r="165" spans="1:8" x14ac:dyDescent="0.25">
      <c r="A165" s="409"/>
      <c r="B165" s="91" t="s">
        <v>27</v>
      </c>
      <c r="C165" s="44" t="s">
        <v>242</v>
      </c>
      <c r="D165" s="44" t="s">
        <v>529</v>
      </c>
      <c r="E165" s="83" t="s">
        <v>30</v>
      </c>
      <c r="F165" s="83" t="s">
        <v>1026</v>
      </c>
      <c r="G165" s="60" t="s">
        <v>644</v>
      </c>
      <c r="H165" s="60" t="s">
        <v>647</v>
      </c>
    </row>
    <row r="166" spans="1:8" x14ac:dyDescent="0.25">
      <c r="A166" s="410"/>
      <c r="B166" s="166" t="s">
        <v>762</v>
      </c>
      <c r="C166" s="137" t="s">
        <v>246</v>
      </c>
      <c r="D166" s="137" t="s">
        <v>530</v>
      </c>
      <c r="E166" s="138" t="s">
        <v>30</v>
      </c>
      <c r="F166" s="138" t="s">
        <v>1026</v>
      </c>
      <c r="G166" s="137" t="s">
        <v>645</v>
      </c>
      <c r="H166" s="138"/>
    </row>
    <row r="167" spans="1:8" x14ac:dyDescent="0.25">
      <c r="A167" s="409" t="s">
        <v>774</v>
      </c>
      <c r="B167" s="96" t="s">
        <v>247</v>
      </c>
      <c r="C167" s="60" t="s">
        <v>531</v>
      </c>
      <c r="D167" s="60" t="s">
        <v>532</v>
      </c>
      <c r="E167" s="60" t="s">
        <v>153</v>
      </c>
      <c r="F167" s="60"/>
      <c r="G167" s="44" t="s">
        <v>644</v>
      </c>
      <c r="H167" s="60" t="s">
        <v>647</v>
      </c>
    </row>
    <row r="168" spans="1:8" x14ac:dyDescent="0.25">
      <c r="A168" s="409"/>
      <c r="B168" s="96" t="s">
        <v>754</v>
      </c>
      <c r="C168" s="54" t="s">
        <v>755</v>
      </c>
      <c r="D168" s="170" t="s">
        <v>753</v>
      </c>
      <c r="E168" s="60" t="s">
        <v>70</v>
      </c>
      <c r="F168" s="60"/>
      <c r="G168" s="44" t="s">
        <v>646</v>
      </c>
    </row>
    <row r="169" spans="1:8" x14ac:dyDescent="0.25">
      <c r="A169" s="409"/>
      <c r="B169" s="73" t="s">
        <v>252</v>
      </c>
      <c r="C169" s="54" t="s">
        <v>275</v>
      </c>
      <c r="D169" s="44" t="s">
        <v>680</v>
      </c>
      <c r="E169" s="60" t="s">
        <v>71</v>
      </c>
      <c r="F169" s="76"/>
      <c r="G169" s="44" t="s">
        <v>646</v>
      </c>
    </row>
    <row r="170" spans="1:8" x14ac:dyDescent="0.25">
      <c r="A170" s="409"/>
      <c r="B170" s="75" t="s">
        <v>681</v>
      </c>
      <c r="C170" s="83" t="s">
        <v>682</v>
      </c>
      <c r="D170" s="161" t="s">
        <v>683</v>
      </c>
      <c r="E170" s="60" t="s">
        <v>71</v>
      </c>
      <c r="F170" s="76"/>
      <c r="G170" s="44" t="s">
        <v>646</v>
      </c>
    </row>
    <row r="171" spans="1:8" x14ac:dyDescent="0.25">
      <c r="A171" s="409"/>
      <c r="B171" s="73" t="s">
        <v>702</v>
      </c>
      <c r="C171" s="54" t="s">
        <v>703</v>
      </c>
      <c r="D171" s="62" t="s">
        <v>704</v>
      </c>
      <c r="E171" s="54" t="s">
        <v>550</v>
      </c>
      <c r="F171" s="76"/>
      <c r="G171" s="44" t="s">
        <v>644</v>
      </c>
    </row>
    <row r="172" spans="1:8" x14ac:dyDescent="0.25">
      <c r="A172" s="410"/>
      <c r="B172" s="145" t="s">
        <v>248</v>
      </c>
      <c r="C172" s="137" t="s">
        <v>249</v>
      </c>
      <c r="D172" s="146" t="s">
        <v>549</v>
      </c>
      <c r="E172" s="137" t="s">
        <v>550</v>
      </c>
      <c r="F172" s="145"/>
      <c r="G172" s="137" t="s">
        <v>644</v>
      </c>
      <c r="H172" s="138" t="s">
        <v>647</v>
      </c>
    </row>
    <row r="173" spans="1:8" x14ac:dyDescent="0.25">
      <c r="A173" s="406" t="s">
        <v>775</v>
      </c>
      <c r="B173" s="168" t="s">
        <v>742</v>
      </c>
      <c r="C173" s="44" t="s">
        <v>743</v>
      </c>
      <c r="D173" s="44" t="s">
        <v>740</v>
      </c>
      <c r="E173" s="44" t="s">
        <v>741</v>
      </c>
      <c r="F173" s="76"/>
    </row>
    <row r="174" spans="1:8" x14ac:dyDescent="0.25">
      <c r="A174" s="406"/>
      <c r="B174" s="168" t="s">
        <v>760</v>
      </c>
      <c r="C174" s="44" t="s">
        <v>761</v>
      </c>
      <c r="D174" s="44" t="s">
        <v>759</v>
      </c>
      <c r="E174" s="44" t="s">
        <v>0</v>
      </c>
      <c r="F174" s="76"/>
    </row>
    <row r="175" spans="1:8" x14ac:dyDescent="0.25">
      <c r="A175" s="407"/>
      <c r="B175" s="145" t="s">
        <v>260</v>
      </c>
      <c r="C175" s="137" t="s">
        <v>267</v>
      </c>
      <c r="D175" s="146" t="s">
        <v>538</v>
      </c>
      <c r="E175" s="137" t="s">
        <v>0</v>
      </c>
      <c r="F175" s="163"/>
      <c r="G175" s="137" t="s">
        <v>645</v>
      </c>
      <c r="H175" s="138" t="s">
        <v>647</v>
      </c>
    </row>
    <row r="176" spans="1:8" x14ac:dyDescent="0.25">
      <c r="A176" s="409" t="s">
        <v>776</v>
      </c>
      <c r="B176" s="142" t="s">
        <v>673</v>
      </c>
      <c r="C176" s="83" t="s">
        <v>674</v>
      </c>
      <c r="D176" s="161" t="s">
        <v>675</v>
      </c>
      <c r="E176" s="57" t="s">
        <v>12</v>
      </c>
      <c r="F176" s="60"/>
    </row>
    <row r="177" spans="1:8" x14ac:dyDescent="0.25">
      <c r="A177" s="409"/>
      <c r="B177" s="142" t="s">
        <v>676</v>
      </c>
      <c r="C177" s="83" t="s">
        <v>677</v>
      </c>
      <c r="D177" s="161" t="s">
        <v>678</v>
      </c>
      <c r="E177" s="44" t="s">
        <v>679</v>
      </c>
      <c r="F177" s="60"/>
    </row>
    <row r="178" spans="1:8" x14ac:dyDescent="0.25">
      <c r="A178" s="409"/>
      <c r="B178" s="168" t="s">
        <v>757</v>
      </c>
      <c r="C178" s="44" t="s">
        <v>758</v>
      </c>
      <c r="D178" s="44" t="s">
        <v>756</v>
      </c>
      <c r="E178" s="44" t="s">
        <v>0</v>
      </c>
      <c r="F178" s="60"/>
    </row>
    <row r="179" spans="1:8" x14ac:dyDescent="0.25">
      <c r="A179" s="410"/>
      <c r="B179" s="163" t="s">
        <v>271</v>
      </c>
      <c r="C179" s="137" t="s">
        <v>272</v>
      </c>
      <c r="D179" s="146" t="s">
        <v>526</v>
      </c>
      <c r="E179" s="147" t="s">
        <v>12</v>
      </c>
      <c r="F179" s="163"/>
      <c r="G179" s="137" t="s">
        <v>644</v>
      </c>
      <c r="H179" s="138" t="s">
        <v>647</v>
      </c>
    </row>
    <row r="180" spans="1:8" x14ac:dyDescent="0.25">
      <c r="A180" s="406" t="s">
        <v>777</v>
      </c>
      <c r="B180" s="73" t="s">
        <v>273</v>
      </c>
      <c r="C180" s="54" t="s">
        <v>244</v>
      </c>
      <c r="D180" s="139" t="s">
        <v>539</v>
      </c>
      <c r="E180" s="63" t="s">
        <v>193</v>
      </c>
      <c r="F180" s="76"/>
      <c r="G180" s="54" t="s">
        <v>645</v>
      </c>
    </row>
    <row r="181" spans="1:8" x14ac:dyDescent="0.25">
      <c r="A181" s="406"/>
      <c r="B181" s="73" t="s">
        <v>251</v>
      </c>
      <c r="C181" s="54" t="s">
        <v>268</v>
      </c>
      <c r="D181" s="61" t="s">
        <v>543</v>
      </c>
      <c r="E181" s="63" t="s">
        <v>544</v>
      </c>
      <c r="F181" s="76"/>
      <c r="G181" s="44" t="s">
        <v>644</v>
      </c>
    </row>
    <row r="182" spans="1:8" x14ac:dyDescent="0.25">
      <c r="A182" s="406"/>
      <c r="B182" s="73" t="s">
        <v>253</v>
      </c>
      <c r="C182" s="54" t="s">
        <v>269</v>
      </c>
      <c r="D182" s="62" t="s">
        <v>545</v>
      </c>
      <c r="E182" s="54" t="s">
        <v>546</v>
      </c>
      <c r="F182" s="76"/>
      <c r="G182" s="44" t="s">
        <v>644</v>
      </c>
    </row>
    <row r="183" spans="1:8" x14ac:dyDescent="0.25">
      <c r="A183" s="406"/>
      <c r="B183" s="73" t="s">
        <v>254</v>
      </c>
      <c r="C183" s="54" t="s">
        <v>274</v>
      </c>
      <c r="D183" s="62" t="s">
        <v>547</v>
      </c>
      <c r="E183" s="54" t="s">
        <v>548</v>
      </c>
      <c r="F183" s="76"/>
    </row>
    <row r="184" spans="1:8" x14ac:dyDescent="0.25">
      <c r="A184" s="406"/>
      <c r="B184" s="140" t="s">
        <v>255</v>
      </c>
      <c r="C184" s="54" t="s">
        <v>270</v>
      </c>
      <c r="D184" s="62" t="s">
        <v>540</v>
      </c>
      <c r="E184" s="54" t="s">
        <v>541</v>
      </c>
      <c r="F184" s="76"/>
    </row>
    <row r="185" spans="1:8" x14ac:dyDescent="0.25">
      <c r="A185" s="407"/>
      <c r="B185" s="164" t="s">
        <v>29</v>
      </c>
      <c r="C185" s="137" t="s">
        <v>245</v>
      </c>
      <c r="D185" s="165" t="s">
        <v>542</v>
      </c>
      <c r="E185" s="137" t="s">
        <v>541</v>
      </c>
      <c r="F185" s="163"/>
      <c r="G185" s="137"/>
      <c r="H185" s="138"/>
    </row>
    <row r="186" spans="1:8" x14ac:dyDescent="0.25">
      <c r="A186" s="406" t="s">
        <v>779</v>
      </c>
      <c r="B186" s="76" t="s">
        <v>256</v>
      </c>
      <c r="C186" s="54" t="s">
        <v>263</v>
      </c>
      <c r="D186" s="62" t="s">
        <v>533</v>
      </c>
      <c r="E186" s="57" t="s">
        <v>12</v>
      </c>
      <c r="F186" s="76"/>
      <c r="G186" s="44" t="s">
        <v>645</v>
      </c>
      <c r="H186" s="60" t="s">
        <v>647</v>
      </c>
    </row>
    <row r="187" spans="1:8" x14ac:dyDescent="0.25">
      <c r="A187" s="406"/>
      <c r="B187" s="76" t="s">
        <v>28</v>
      </c>
      <c r="C187" s="54" t="s">
        <v>243</v>
      </c>
      <c r="D187" s="62" t="s">
        <v>534</v>
      </c>
      <c r="E187" s="57" t="s">
        <v>12</v>
      </c>
      <c r="F187" s="76"/>
    </row>
    <row r="188" spans="1:8" x14ac:dyDescent="0.25">
      <c r="A188" s="406"/>
      <c r="B188" s="168" t="s">
        <v>733</v>
      </c>
      <c r="C188" s="44" t="s">
        <v>734</v>
      </c>
      <c r="D188" s="44" t="s">
        <v>734</v>
      </c>
      <c r="E188" s="57" t="s">
        <v>12</v>
      </c>
      <c r="F188" s="76"/>
      <c r="G188" s="44" t="s">
        <v>645</v>
      </c>
    </row>
    <row r="189" spans="1:8" x14ac:dyDescent="0.25">
      <c r="A189" s="406"/>
      <c r="B189" s="168" t="s">
        <v>736</v>
      </c>
      <c r="C189" s="44" t="s">
        <v>737</v>
      </c>
      <c r="D189" s="161" t="s">
        <v>735</v>
      </c>
      <c r="E189" s="57" t="s">
        <v>12</v>
      </c>
      <c r="F189" s="76"/>
      <c r="G189" s="44" t="s">
        <v>645</v>
      </c>
    </row>
    <row r="190" spans="1:8" x14ac:dyDescent="0.25">
      <c r="A190" s="406"/>
      <c r="B190" s="168" t="s">
        <v>738</v>
      </c>
      <c r="C190" s="44" t="s">
        <v>739</v>
      </c>
      <c r="D190" s="161" t="s">
        <v>766</v>
      </c>
      <c r="E190" s="57" t="s">
        <v>12</v>
      </c>
      <c r="F190" s="76"/>
      <c r="G190" s="44" t="s">
        <v>645</v>
      </c>
    </row>
    <row r="191" spans="1:8" x14ac:dyDescent="0.25">
      <c r="A191" s="407"/>
      <c r="B191" s="169" t="s">
        <v>751</v>
      </c>
      <c r="C191" s="137" t="s">
        <v>752</v>
      </c>
      <c r="D191" s="137" t="s">
        <v>750</v>
      </c>
      <c r="E191" s="147" t="s">
        <v>12</v>
      </c>
      <c r="F191" s="163"/>
      <c r="G191" s="137"/>
      <c r="H191" s="138"/>
    </row>
    <row r="192" spans="1:8" x14ac:dyDescent="0.25">
      <c r="A192" s="408" t="s">
        <v>778</v>
      </c>
      <c r="B192" s="76" t="s">
        <v>257</v>
      </c>
      <c r="C192" s="54" t="s">
        <v>264</v>
      </c>
      <c r="D192" s="62" t="s">
        <v>535</v>
      </c>
      <c r="E192" s="54" t="s">
        <v>2</v>
      </c>
      <c r="F192" s="76"/>
      <c r="G192" s="54" t="s">
        <v>646</v>
      </c>
      <c r="H192" s="60" t="s">
        <v>647</v>
      </c>
    </row>
    <row r="193" spans="1:8" x14ac:dyDescent="0.25">
      <c r="A193" s="406"/>
      <c r="B193" s="76" t="s">
        <v>258</v>
      </c>
      <c r="C193" s="54" t="s">
        <v>265</v>
      </c>
      <c r="D193" s="62" t="s">
        <v>536</v>
      </c>
      <c r="E193" s="54" t="s">
        <v>2</v>
      </c>
      <c r="F193" s="76"/>
      <c r="G193" s="54" t="s">
        <v>646</v>
      </c>
      <c r="H193" s="60" t="s">
        <v>647</v>
      </c>
    </row>
    <row r="194" spans="1:8" x14ac:dyDescent="0.25">
      <c r="A194" s="406"/>
      <c r="B194" s="73" t="s">
        <v>259</v>
      </c>
      <c r="C194" s="54" t="s">
        <v>266</v>
      </c>
      <c r="D194" s="62" t="s">
        <v>537</v>
      </c>
      <c r="E194" s="54" t="s">
        <v>2</v>
      </c>
      <c r="F194" s="76"/>
      <c r="G194" s="54" t="s">
        <v>646</v>
      </c>
      <c r="H194" s="60" t="s">
        <v>647</v>
      </c>
    </row>
    <row r="195" spans="1:8" x14ac:dyDescent="0.25">
      <c r="A195" s="406"/>
      <c r="B195" s="173" t="s">
        <v>767</v>
      </c>
      <c r="C195" s="54" t="s">
        <v>770</v>
      </c>
      <c r="D195" s="54" t="s">
        <v>763</v>
      </c>
      <c r="E195" s="54" t="s">
        <v>2</v>
      </c>
      <c r="F195" s="76"/>
      <c r="G195" s="54" t="s">
        <v>646</v>
      </c>
    </row>
    <row r="196" spans="1:8" x14ac:dyDescent="0.25">
      <c r="A196" s="406"/>
      <c r="B196" s="173" t="s">
        <v>768</v>
      </c>
      <c r="C196" s="54" t="s">
        <v>771</v>
      </c>
      <c r="D196" s="54" t="s">
        <v>764</v>
      </c>
      <c r="E196" s="54" t="s">
        <v>2</v>
      </c>
      <c r="F196" s="76"/>
      <c r="G196" s="54" t="s">
        <v>644</v>
      </c>
      <c r="H196" s="60" t="s">
        <v>647</v>
      </c>
    </row>
    <row r="197" spans="1:8" x14ac:dyDescent="0.25">
      <c r="A197" s="407"/>
      <c r="B197" s="169" t="s">
        <v>769</v>
      </c>
      <c r="C197" s="137" t="s">
        <v>772</v>
      </c>
      <c r="D197" s="137" t="s">
        <v>765</v>
      </c>
      <c r="E197" s="137" t="s">
        <v>2</v>
      </c>
      <c r="F197" s="163"/>
      <c r="G197" s="137" t="s">
        <v>644</v>
      </c>
      <c r="H197" s="138" t="s">
        <v>647</v>
      </c>
    </row>
    <row r="198" spans="1:8" x14ac:dyDescent="0.25">
      <c r="A198" s="406" t="s">
        <v>951</v>
      </c>
      <c r="B198" s="185" t="s">
        <v>812</v>
      </c>
      <c r="C198" s="170" t="s">
        <v>811</v>
      </c>
      <c r="D198" s="170" t="s">
        <v>813</v>
      </c>
      <c r="E198" s="170" t="s">
        <v>23</v>
      </c>
      <c r="F198" s="76"/>
      <c r="G198" s="54"/>
    </row>
    <row r="199" spans="1:8" x14ac:dyDescent="0.25">
      <c r="A199" s="406"/>
      <c r="B199" s="185" t="s">
        <v>809</v>
      </c>
      <c r="C199" s="170" t="s">
        <v>808</v>
      </c>
      <c r="D199" s="170" t="s">
        <v>810</v>
      </c>
      <c r="E199" s="170" t="s">
        <v>23</v>
      </c>
      <c r="F199" s="76"/>
      <c r="G199" s="54"/>
    </row>
    <row r="200" spans="1:8" x14ac:dyDescent="0.25">
      <c r="A200" s="406"/>
      <c r="B200" s="185" t="s">
        <v>788</v>
      </c>
      <c r="C200" s="170" t="s">
        <v>787</v>
      </c>
      <c r="D200" s="170" t="s">
        <v>789</v>
      </c>
      <c r="E200" s="170" t="s">
        <v>23</v>
      </c>
      <c r="F200" s="76"/>
      <c r="G200" s="54"/>
    </row>
    <row r="201" spans="1:8" x14ac:dyDescent="0.25">
      <c r="A201" s="406"/>
      <c r="B201" s="185" t="s">
        <v>791</v>
      </c>
      <c r="C201" s="170" t="s">
        <v>790</v>
      </c>
      <c r="D201" s="170" t="s">
        <v>792</v>
      </c>
      <c r="E201" s="170" t="s">
        <v>23</v>
      </c>
      <c r="F201" s="76"/>
      <c r="G201" s="54"/>
    </row>
    <row r="202" spans="1:8" x14ac:dyDescent="0.25">
      <c r="A202" s="406"/>
      <c r="B202" s="185" t="s">
        <v>794</v>
      </c>
      <c r="C202" s="170" t="s">
        <v>793</v>
      </c>
      <c r="D202" s="170" t="s">
        <v>795</v>
      </c>
      <c r="E202" s="170" t="s">
        <v>23</v>
      </c>
      <c r="F202" s="76"/>
      <c r="G202" s="54"/>
    </row>
    <row r="203" spans="1:8" x14ac:dyDescent="0.25">
      <c r="A203" s="406"/>
      <c r="B203" s="185" t="s">
        <v>797</v>
      </c>
      <c r="C203" s="170" t="s">
        <v>796</v>
      </c>
      <c r="D203" s="170" t="s">
        <v>798</v>
      </c>
      <c r="E203" s="170" t="s">
        <v>23</v>
      </c>
      <c r="F203" s="76"/>
      <c r="G203" s="54"/>
    </row>
    <row r="204" spans="1:8" x14ac:dyDescent="0.25">
      <c r="A204" s="406"/>
      <c r="B204" s="185" t="s">
        <v>800</v>
      </c>
      <c r="C204" s="170" t="s">
        <v>799</v>
      </c>
      <c r="D204" s="170" t="s">
        <v>801</v>
      </c>
      <c r="E204" s="170" t="s">
        <v>23</v>
      </c>
      <c r="F204" s="76"/>
      <c r="G204" s="54"/>
    </row>
    <row r="205" spans="1:8" x14ac:dyDescent="0.25">
      <c r="A205" s="406"/>
      <c r="B205" s="185" t="s">
        <v>803</v>
      </c>
      <c r="C205" s="170" t="s">
        <v>802</v>
      </c>
      <c r="D205" s="170" t="s">
        <v>804</v>
      </c>
      <c r="E205" s="170" t="s">
        <v>23</v>
      </c>
      <c r="F205" s="76"/>
      <c r="G205" s="54"/>
    </row>
    <row r="206" spans="1:8" ht="14.4" thickBot="1" x14ac:dyDescent="0.3">
      <c r="A206" s="405"/>
      <c r="B206" s="186" t="s">
        <v>806</v>
      </c>
      <c r="C206" s="179" t="s">
        <v>805</v>
      </c>
      <c r="D206" s="179" t="s">
        <v>807</v>
      </c>
      <c r="E206" s="179" t="s">
        <v>23</v>
      </c>
      <c r="F206" s="82"/>
      <c r="G206" s="53"/>
      <c r="H206" s="59"/>
    </row>
    <row r="207" spans="1:8" x14ac:dyDescent="0.25">
      <c r="A207" s="28" t="s">
        <v>551</v>
      </c>
      <c r="B207" s="93" t="s">
        <v>423</v>
      </c>
      <c r="C207" s="94" t="s">
        <v>423</v>
      </c>
      <c r="D207" s="94" t="s">
        <v>424</v>
      </c>
      <c r="E207" s="94" t="s">
        <v>17</v>
      </c>
      <c r="G207" s="116" t="s">
        <v>520</v>
      </c>
    </row>
    <row r="208" spans="1:8" x14ac:dyDescent="0.25">
      <c r="A208" s="101"/>
      <c r="B208" s="321" t="s">
        <v>347</v>
      </c>
      <c r="C208" s="314" t="s">
        <v>348</v>
      </c>
      <c r="D208" s="312" t="s">
        <v>666</v>
      </c>
      <c r="E208" s="83" t="s">
        <v>193</v>
      </c>
      <c r="F208" s="83"/>
      <c r="G208" s="61" t="s">
        <v>521</v>
      </c>
    </row>
    <row r="209" spans="1:8" x14ac:dyDescent="0.25">
      <c r="A209" s="137"/>
      <c r="B209" s="145" t="s">
        <v>64</v>
      </c>
      <c r="C209" s="146" t="s">
        <v>64</v>
      </c>
      <c r="D209" s="146" t="s">
        <v>552</v>
      </c>
      <c r="E209" s="146" t="s">
        <v>30</v>
      </c>
      <c r="F209" s="83" t="s">
        <v>1026</v>
      </c>
      <c r="G209" s="177" t="s">
        <v>520</v>
      </c>
      <c r="H209" s="138"/>
    </row>
    <row r="210" spans="1:8" x14ac:dyDescent="0.25">
      <c r="A210" s="409" t="s">
        <v>773</v>
      </c>
      <c r="B210" s="73" t="s">
        <v>705</v>
      </c>
      <c r="C210" s="44" t="s">
        <v>706</v>
      </c>
      <c r="D210" s="44" t="s">
        <v>707</v>
      </c>
      <c r="E210" s="44" t="s">
        <v>708</v>
      </c>
      <c r="G210" s="44" t="s">
        <v>644</v>
      </c>
    </row>
    <row r="211" spans="1:8" x14ac:dyDescent="0.25">
      <c r="A211" s="409"/>
      <c r="B211" s="73" t="s">
        <v>712</v>
      </c>
      <c r="C211" s="43" t="s">
        <v>713</v>
      </c>
      <c r="D211" s="64" t="s">
        <v>714</v>
      </c>
      <c r="E211" s="44" t="s">
        <v>715</v>
      </c>
      <c r="G211" s="44" t="s">
        <v>644</v>
      </c>
      <c r="H211" s="60" t="s">
        <v>954</v>
      </c>
    </row>
    <row r="212" spans="1:8" x14ac:dyDescent="0.25">
      <c r="A212" s="409"/>
      <c r="B212" s="75" t="s">
        <v>553</v>
      </c>
      <c r="C212" s="62" t="s">
        <v>554</v>
      </c>
      <c r="D212" s="61" t="s">
        <v>555</v>
      </c>
      <c r="E212" s="61" t="s">
        <v>193</v>
      </c>
      <c r="G212" s="44" t="s">
        <v>644</v>
      </c>
      <c r="H212" s="60" t="s">
        <v>954</v>
      </c>
    </row>
    <row r="213" spans="1:8" x14ac:dyDescent="0.25">
      <c r="A213" s="410"/>
      <c r="B213" s="175" t="s">
        <v>556</v>
      </c>
      <c r="C213" s="146" t="s">
        <v>557</v>
      </c>
      <c r="D213" s="146" t="s">
        <v>558</v>
      </c>
      <c r="E213" s="146" t="s">
        <v>193</v>
      </c>
      <c r="F213" s="137"/>
      <c r="G213" s="137" t="s">
        <v>644</v>
      </c>
      <c r="H213" s="138" t="s">
        <v>954</v>
      </c>
    </row>
    <row r="214" spans="1:8" x14ac:dyDescent="0.25">
      <c r="A214" s="409" t="s">
        <v>774</v>
      </c>
      <c r="B214" s="183" t="s">
        <v>858</v>
      </c>
      <c r="C214" s="63" t="s">
        <v>857</v>
      </c>
      <c r="D214" s="63" t="s">
        <v>859</v>
      </c>
      <c r="E214" s="103" t="s">
        <v>70</v>
      </c>
      <c r="G214" s="44" t="s">
        <v>644</v>
      </c>
    </row>
    <row r="215" spans="1:8" x14ac:dyDescent="0.25">
      <c r="A215" s="409"/>
      <c r="B215" s="73" t="s">
        <v>709</v>
      </c>
      <c r="C215" s="44" t="s">
        <v>710</v>
      </c>
      <c r="D215" s="44" t="s">
        <v>711</v>
      </c>
      <c r="E215" s="63" t="s">
        <v>70</v>
      </c>
      <c r="G215" s="44" t="s">
        <v>645</v>
      </c>
      <c r="H215" s="60" t="s">
        <v>648</v>
      </c>
    </row>
    <row r="216" spans="1:8" x14ac:dyDescent="0.25">
      <c r="A216" s="409"/>
      <c r="B216" s="75" t="s">
        <v>684</v>
      </c>
      <c r="C216" s="83" t="s">
        <v>685</v>
      </c>
      <c r="D216" s="161" t="s">
        <v>686</v>
      </c>
      <c r="E216" s="44" t="s">
        <v>193</v>
      </c>
      <c r="G216" s="44" t="s">
        <v>644</v>
      </c>
    </row>
    <row r="217" spans="1:8" x14ac:dyDescent="0.25">
      <c r="A217" s="409"/>
      <c r="B217" s="141" t="s">
        <v>65</v>
      </c>
      <c r="C217" s="61" t="s">
        <v>288</v>
      </c>
      <c r="D217" s="61" t="s">
        <v>559</v>
      </c>
      <c r="E217" s="61" t="s">
        <v>71</v>
      </c>
      <c r="G217" s="44" t="s">
        <v>646</v>
      </c>
    </row>
    <row r="218" spans="1:8" x14ac:dyDescent="0.25">
      <c r="A218" s="409"/>
      <c r="B218" s="183" t="s">
        <v>861</v>
      </c>
      <c r="C218" s="63" t="s">
        <v>860</v>
      </c>
      <c r="D218" s="63" t="s">
        <v>862</v>
      </c>
      <c r="E218" s="63" t="s">
        <v>1</v>
      </c>
    </row>
    <row r="219" spans="1:8" x14ac:dyDescent="0.25">
      <c r="A219" s="409"/>
      <c r="B219" s="114" t="s">
        <v>716</v>
      </c>
      <c r="C219" s="116" t="s">
        <v>717</v>
      </c>
      <c r="D219" s="116" t="s">
        <v>718</v>
      </c>
      <c r="E219" s="116" t="s">
        <v>550</v>
      </c>
      <c r="G219" s="44" t="s">
        <v>644</v>
      </c>
      <c r="H219" s="60" t="s">
        <v>648</v>
      </c>
    </row>
    <row r="220" spans="1:8" x14ac:dyDescent="0.25">
      <c r="A220" s="409"/>
      <c r="B220" s="73" t="s">
        <v>66</v>
      </c>
      <c r="C220" s="62" t="s">
        <v>289</v>
      </c>
      <c r="D220" s="144" t="s">
        <v>560</v>
      </c>
      <c r="E220" s="62" t="s">
        <v>561</v>
      </c>
      <c r="G220" s="44" t="s">
        <v>644</v>
      </c>
      <c r="H220" s="60" t="s">
        <v>648</v>
      </c>
    </row>
    <row r="221" spans="1:8" x14ac:dyDescent="0.25">
      <c r="A221" s="409"/>
      <c r="B221" s="183" t="s">
        <v>849</v>
      </c>
      <c r="C221" s="63" t="s">
        <v>848</v>
      </c>
      <c r="D221" s="63" t="s">
        <v>850</v>
      </c>
      <c r="E221" s="63" t="s">
        <v>550</v>
      </c>
      <c r="G221" s="44" t="s">
        <v>646</v>
      </c>
    </row>
    <row r="222" spans="1:8" x14ac:dyDescent="0.25">
      <c r="A222" s="409"/>
      <c r="B222" s="183" t="s">
        <v>852</v>
      </c>
      <c r="C222" s="63" t="s">
        <v>851</v>
      </c>
      <c r="D222" s="63" t="s">
        <v>853</v>
      </c>
      <c r="E222" s="63" t="s">
        <v>550</v>
      </c>
      <c r="G222" s="44" t="s">
        <v>646</v>
      </c>
    </row>
    <row r="223" spans="1:8" x14ac:dyDescent="0.25">
      <c r="A223" s="410"/>
      <c r="B223" s="187" t="s">
        <v>855</v>
      </c>
      <c r="C223" s="167" t="s">
        <v>854</v>
      </c>
      <c r="D223" s="167" t="s">
        <v>856</v>
      </c>
      <c r="E223" s="167" t="s">
        <v>550</v>
      </c>
      <c r="F223" s="137"/>
      <c r="G223" s="137" t="s">
        <v>646</v>
      </c>
      <c r="H223" s="138"/>
    </row>
    <row r="224" spans="1:8" x14ac:dyDescent="0.25">
      <c r="A224" s="408" t="s">
        <v>777</v>
      </c>
      <c r="B224" s="73" t="s">
        <v>68</v>
      </c>
      <c r="C224" s="61" t="s">
        <v>227</v>
      </c>
      <c r="D224" s="143" t="s">
        <v>562</v>
      </c>
      <c r="E224" s="143" t="s">
        <v>546</v>
      </c>
      <c r="G224" s="44" t="s">
        <v>645</v>
      </c>
      <c r="H224" s="60" t="s">
        <v>648</v>
      </c>
    </row>
    <row r="225" spans="1:8" x14ac:dyDescent="0.25">
      <c r="A225" s="406"/>
      <c r="B225" s="183" t="s">
        <v>864</v>
      </c>
      <c r="C225" s="63" t="s">
        <v>863</v>
      </c>
      <c r="D225" s="63" t="s">
        <v>865</v>
      </c>
      <c r="E225" s="63" t="s">
        <v>866</v>
      </c>
    </row>
    <row r="226" spans="1:8" x14ac:dyDescent="0.25">
      <c r="A226" s="406"/>
      <c r="B226" s="73" t="s">
        <v>296</v>
      </c>
      <c r="C226" s="62" t="s">
        <v>297</v>
      </c>
      <c r="D226" s="144" t="s">
        <v>563</v>
      </c>
      <c r="E226" s="62" t="s">
        <v>544</v>
      </c>
      <c r="G226" s="44" t="s">
        <v>644</v>
      </c>
    </row>
    <row r="227" spans="1:8" x14ac:dyDescent="0.25">
      <c r="A227" s="406"/>
      <c r="B227" s="183" t="s">
        <v>868</v>
      </c>
      <c r="C227" s="63" t="s">
        <v>867</v>
      </c>
      <c r="D227" s="63" t="s">
        <v>869</v>
      </c>
      <c r="E227" s="63" t="s">
        <v>866</v>
      </c>
    </row>
    <row r="228" spans="1:8" x14ac:dyDescent="0.25">
      <c r="A228" s="406"/>
      <c r="B228" s="183" t="s">
        <v>871</v>
      </c>
      <c r="C228" s="63" t="s">
        <v>870</v>
      </c>
      <c r="D228" s="63" t="s">
        <v>872</v>
      </c>
      <c r="E228" s="63" t="s">
        <v>873</v>
      </c>
      <c r="G228" s="44" t="s">
        <v>645</v>
      </c>
    </row>
    <row r="229" spans="1:8" x14ac:dyDescent="0.25">
      <c r="A229" s="406"/>
      <c r="B229" s="76" t="s">
        <v>730</v>
      </c>
      <c r="C229" s="54" t="s">
        <v>731</v>
      </c>
      <c r="D229" s="54" t="s">
        <v>732</v>
      </c>
      <c r="E229" s="54" t="s">
        <v>70</v>
      </c>
      <c r="G229" s="44" t="s">
        <v>644</v>
      </c>
    </row>
    <row r="230" spans="1:8" x14ac:dyDescent="0.25">
      <c r="A230" s="406"/>
      <c r="B230" s="73" t="s">
        <v>54</v>
      </c>
      <c r="C230" s="61" t="s">
        <v>293</v>
      </c>
      <c r="D230" s="61" t="s">
        <v>635</v>
      </c>
      <c r="E230" s="61" t="s">
        <v>541</v>
      </c>
      <c r="F230" s="54"/>
      <c r="G230" s="54"/>
    </row>
    <row r="231" spans="1:8" x14ac:dyDescent="0.25">
      <c r="A231" s="407"/>
      <c r="B231" s="145" t="s">
        <v>295</v>
      </c>
      <c r="C231" s="146" t="s">
        <v>294</v>
      </c>
      <c r="D231" s="146" t="s">
        <v>636</v>
      </c>
      <c r="E231" s="146" t="s">
        <v>541</v>
      </c>
      <c r="F231" s="137"/>
      <c r="G231" s="137"/>
      <c r="H231" s="138"/>
    </row>
    <row r="232" spans="1:8" x14ac:dyDescent="0.25">
      <c r="A232" s="189" t="s">
        <v>952</v>
      </c>
      <c r="B232" s="190" t="s">
        <v>781</v>
      </c>
      <c r="C232" s="191" t="s">
        <v>782</v>
      </c>
      <c r="D232" s="191" t="s">
        <v>780</v>
      </c>
      <c r="E232" s="192" t="s">
        <v>0</v>
      </c>
      <c r="F232" s="191"/>
      <c r="G232" s="191"/>
      <c r="H232" s="193"/>
    </row>
    <row r="233" spans="1:8" x14ac:dyDescent="0.25">
      <c r="A233" s="408" t="s">
        <v>779</v>
      </c>
      <c r="B233" s="73" t="s">
        <v>67</v>
      </c>
      <c r="C233" s="61" t="s">
        <v>291</v>
      </c>
      <c r="D233" s="61" t="s">
        <v>570</v>
      </c>
      <c r="E233" s="57" t="s">
        <v>12</v>
      </c>
      <c r="F233" s="54"/>
      <c r="G233" s="54" t="s">
        <v>644</v>
      </c>
      <c r="H233" s="60" t="s">
        <v>648</v>
      </c>
    </row>
    <row r="234" spans="1:8" x14ac:dyDescent="0.25">
      <c r="A234" s="406"/>
      <c r="B234" s="115" t="s">
        <v>843</v>
      </c>
      <c r="C234" s="63" t="s">
        <v>842</v>
      </c>
      <c r="D234" s="63" t="s">
        <v>844</v>
      </c>
      <c r="E234" s="57" t="s">
        <v>12</v>
      </c>
      <c r="G234" s="44" t="s">
        <v>644</v>
      </c>
    </row>
    <row r="235" spans="1:8" x14ac:dyDescent="0.25">
      <c r="A235" s="406"/>
      <c r="B235" s="75" t="s">
        <v>33</v>
      </c>
      <c r="C235" s="61" t="s">
        <v>571</v>
      </c>
      <c r="D235" s="143" t="s">
        <v>572</v>
      </c>
      <c r="E235" s="57" t="s">
        <v>12</v>
      </c>
      <c r="G235" s="44" t="s">
        <v>645</v>
      </c>
      <c r="H235" s="60" t="s">
        <v>648</v>
      </c>
    </row>
    <row r="236" spans="1:8" x14ac:dyDescent="0.25">
      <c r="A236" s="406"/>
      <c r="B236" s="73" t="s">
        <v>721</v>
      </c>
      <c r="C236" s="44" t="s">
        <v>722</v>
      </c>
      <c r="D236" s="44" t="s">
        <v>723</v>
      </c>
      <c r="E236" s="57" t="s">
        <v>12</v>
      </c>
    </row>
    <row r="237" spans="1:8" x14ac:dyDescent="0.25">
      <c r="A237" s="406"/>
      <c r="B237" s="142" t="s">
        <v>573</v>
      </c>
      <c r="C237" s="61" t="s">
        <v>574</v>
      </c>
      <c r="D237" s="61" t="s">
        <v>575</v>
      </c>
      <c r="E237" s="57" t="s">
        <v>12</v>
      </c>
      <c r="G237" s="44" t="s">
        <v>645</v>
      </c>
      <c r="H237" s="60" t="s">
        <v>648</v>
      </c>
    </row>
    <row r="238" spans="1:8" x14ac:dyDescent="0.25">
      <c r="A238" s="406"/>
      <c r="B238" s="142" t="s">
        <v>32</v>
      </c>
      <c r="C238" s="61" t="s">
        <v>292</v>
      </c>
      <c r="D238" s="61" t="s">
        <v>577</v>
      </c>
      <c r="E238" s="57" t="s">
        <v>12</v>
      </c>
      <c r="G238" s="44" t="s">
        <v>645</v>
      </c>
      <c r="H238" s="60" t="s">
        <v>648</v>
      </c>
    </row>
    <row r="239" spans="1:8" x14ac:dyDescent="0.25">
      <c r="A239" s="406"/>
      <c r="B239" s="115" t="s">
        <v>840</v>
      </c>
      <c r="C239" s="63" t="s">
        <v>839</v>
      </c>
      <c r="D239" s="63" t="s">
        <v>841</v>
      </c>
      <c r="E239" s="57" t="s">
        <v>12</v>
      </c>
      <c r="F239" s="60"/>
      <c r="G239" s="60"/>
    </row>
    <row r="240" spans="1:8" x14ac:dyDescent="0.25">
      <c r="A240" s="406"/>
      <c r="B240" s="75" t="s">
        <v>578</v>
      </c>
      <c r="C240" s="61" t="s">
        <v>579</v>
      </c>
      <c r="D240" s="143" t="s">
        <v>580</v>
      </c>
      <c r="E240" s="57" t="s">
        <v>12</v>
      </c>
      <c r="F240" s="44" t="s">
        <v>581</v>
      </c>
    </row>
    <row r="241" spans="1:8" x14ac:dyDescent="0.25">
      <c r="A241" s="406"/>
      <c r="B241" s="75" t="s">
        <v>582</v>
      </c>
      <c r="C241" s="61" t="s">
        <v>583</v>
      </c>
      <c r="D241" s="143" t="s">
        <v>584</v>
      </c>
      <c r="E241" s="57" t="s">
        <v>12</v>
      </c>
      <c r="F241" s="44" t="s">
        <v>581</v>
      </c>
      <c r="G241" s="44" t="s">
        <v>645</v>
      </c>
    </row>
    <row r="242" spans="1:8" x14ac:dyDescent="0.25">
      <c r="A242" s="406"/>
      <c r="B242" s="142" t="s">
        <v>585</v>
      </c>
      <c r="C242" s="61" t="s">
        <v>586</v>
      </c>
      <c r="D242" s="61" t="s">
        <v>587</v>
      </c>
      <c r="E242" s="57" t="s">
        <v>12</v>
      </c>
      <c r="G242" s="44" t="s">
        <v>645</v>
      </c>
      <c r="H242" s="60" t="s">
        <v>648</v>
      </c>
    </row>
    <row r="243" spans="1:8" x14ac:dyDescent="0.25">
      <c r="A243" s="406"/>
      <c r="B243" s="73" t="s">
        <v>724</v>
      </c>
      <c r="C243" s="44" t="s">
        <v>725</v>
      </c>
      <c r="D243" s="44" t="s">
        <v>726</v>
      </c>
      <c r="E243" s="57" t="s">
        <v>12</v>
      </c>
      <c r="H243" s="60" t="s">
        <v>648</v>
      </c>
    </row>
    <row r="244" spans="1:8" x14ac:dyDescent="0.25">
      <c r="A244" s="406"/>
      <c r="B244" s="73" t="s">
        <v>727</v>
      </c>
      <c r="C244" s="44" t="s">
        <v>728</v>
      </c>
      <c r="D244" s="44" t="s">
        <v>729</v>
      </c>
      <c r="E244" s="57" t="s">
        <v>12</v>
      </c>
      <c r="G244" s="44" t="s">
        <v>645</v>
      </c>
    </row>
    <row r="245" spans="1:8" x14ac:dyDescent="0.25">
      <c r="A245" s="406"/>
      <c r="B245" s="73" t="s">
        <v>31</v>
      </c>
      <c r="C245" s="62" t="s">
        <v>588</v>
      </c>
      <c r="D245" s="144" t="s">
        <v>589</v>
      </c>
      <c r="E245" s="57" t="s">
        <v>12</v>
      </c>
      <c r="F245" s="54"/>
      <c r="G245" s="54" t="s">
        <v>644</v>
      </c>
      <c r="H245" s="60" t="s">
        <v>648</v>
      </c>
    </row>
    <row r="246" spans="1:8" x14ac:dyDescent="0.25">
      <c r="A246" s="406"/>
      <c r="B246" s="73" t="s">
        <v>719</v>
      </c>
      <c r="C246" s="44" t="s">
        <v>720</v>
      </c>
      <c r="D246" s="143" t="s">
        <v>576</v>
      </c>
      <c r="E246" s="57" t="s">
        <v>12</v>
      </c>
      <c r="G246" s="44" t="s">
        <v>645</v>
      </c>
    </row>
    <row r="247" spans="1:8" x14ac:dyDescent="0.25">
      <c r="A247" s="406"/>
      <c r="B247" s="115" t="s">
        <v>831</v>
      </c>
      <c r="C247" s="63" t="s">
        <v>830</v>
      </c>
      <c r="D247" s="63" t="s">
        <v>832</v>
      </c>
      <c r="E247" s="57" t="s">
        <v>12</v>
      </c>
      <c r="F247" s="60"/>
      <c r="G247" s="60"/>
    </row>
    <row r="248" spans="1:8" x14ac:dyDescent="0.25">
      <c r="A248" s="406"/>
      <c r="B248" s="115" t="s">
        <v>834</v>
      </c>
      <c r="C248" s="63" t="s">
        <v>833</v>
      </c>
      <c r="D248" s="63" t="s">
        <v>835</v>
      </c>
      <c r="E248" s="57" t="s">
        <v>12</v>
      </c>
      <c r="F248" s="60"/>
      <c r="G248" s="60"/>
    </row>
    <row r="249" spans="1:8" x14ac:dyDescent="0.25">
      <c r="A249" s="406"/>
      <c r="B249" s="178" t="s">
        <v>837</v>
      </c>
      <c r="C249" s="170" t="s">
        <v>836</v>
      </c>
      <c r="D249" s="170" t="s">
        <v>838</v>
      </c>
      <c r="E249" s="57" t="s">
        <v>12</v>
      </c>
      <c r="F249" s="60"/>
      <c r="G249" s="60"/>
    </row>
    <row r="250" spans="1:8" x14ac:dyDescent="0.25">
      <c r="A250" s="407"/>
      <c r="B250" s="75" t="s">
        <v>69</v>
      </c>
      <c r="C250" s="61" t="s">
        <v>290</v>
      </c>
      <c r="D250" s="143" t="s">
        <v>564</v>
      </c>
      <c r="E250" s="61" t="s">
        <v>565</v>
      </c>
      <c r="G250" s="44" t="s">
        <v>646</v>
      </c>
      <c r="H250" s="60" t="s">
        <v>648</v>
      </c>
    </row>
    <row r="251" spans="1:8" x14ac:dyDescent="0.25">
      <c r="A251" s="411" t="s">
        <v>953</v>
      </c>
      <c r="B251" s="182" t="s">
        <v>878</v>
      </c>
      <c r="C251" s="180" t="s">
        <v>877</v>
      </c>
      <c r="D251" s="180" t="s">
        <v>879</v>
      </c>
      <c r="E251" s="180" t="s">
        <v>0</v>
      </c>
      <c r="F251" s="172"/>
      <c r="G251" s="171"/>
      <c r="H251" s="172"/>
    </row>
    <row r="252" spans="1:8" x14ac:dyDescent="0.25">
      <c r="A252" s="409"/>
      <c r="B252" s="178" t="s">
        <v>890</v>
      </c>
      <c r="C252" s="170" t="s">
        <v>889</v>
      </c>
      <c r="D252" s="170" t="s">
        <v>891</v>
      </c>
      <c r="E252" s="170" t="s">
        <v>0</v>
      </c>
      <c r="F252" s="60"/>
      <c r="G252" s="54"/>
    </row>
    <row r="253" spans="1:8" x14ac:dyDescent="0.25">
      <c r="A253" s="409"/>
      <c r="B253" s="73" t="s">
        <v>590</v>
      </c>
      <c r="C253" s="62" t="s">
        <v>591</v>
      </c>
      <c r="D253" s="144" t="s">
        <v>592</v>
      </c>
      <c r="E253" s="62" t="s">
        <v>0</v>
      </c>
      <c r="F253" s="60"/>
      <c r="G253" s="54"/>
    </row>
    <row r="254" spans="1:8" x14ac:dyDescent="0.25">
      <c r="A254" s="409"/>
      <c r="B254" s="90" t="s">
        <v>593</v>
      </c>
      <c r="C254" s="62" t="s">
        <v>594</v>
      </c>
      <c r="D254" s="144" t="s">
        <v>595</v>
      </c>
      <c r="E254" s="62" t="s">
        <v>0</v>
      </c>
      <c r="F254" s="54" t="s">
        <v>581</v>
      </c>
      <c r="G254" s="54"/>
    </row>
    <row r="255" spans="1:8" x14ac:dyDescent="0.25">
      <c r="A255" s="409"/>
      <c r="B255" s="178" t="s">
        <v>884</v>
      </c>
      <c r="C255" s="170" t="s">
        <v>883</v>
      </c>
      <c r="D255" s="170" t="s">
        <v>885</v>
      </c>
      <c r="E255" s="170" t="s">
        <v>0</v>
      </c>
      <c r="F255" s="60"/>
      <c r="G255" s="54"/>
    </row>
    <row r="256" spans="1:8" x14ac:dyDescent="0.25">
      <c r="A256" s="409"/>
      <c r="B256" s="178" t="s">
        <v>887</v>
      </c>
      <c r="C256" s="170" t="s">
        <v>886</v>
      </c>
      <c r="D256" s="170" t="s">
        <v>888</v>
      </c>
      <c r="E256" s="170" t="s">
        <v>0</v>
      </c>
      <c r="F256" s="60"/>
      <c r="G256" s="54"/>
    </row>
    <row r="257" spans="1:8" x14ac:dyDescent="0.25">
      <c r="A257" s="409"/>
      <c r="B257" s="90" t="s">
        <v>599</v>
      </c>
      <c r="C257" s="62" t="s">
        <v>600</v>
      </c>
      <c r="D257" s="144" t="s">
        <v>601</v>
      </c>
      <c r="E257" s="62" t="s">
        <v>0</v>
      </c>
      <c r="F257" s="54" t="s">
        <v>581</v>
      </c>
      <c r="G257" s="54"/>
    </row>
    <row r="258" spans="1:8" x14ac:dyDescent="0.25">
      <c r="A258" s="409"/>
      <c r="B258" s="90" t="s">
        <v>602</v>
      </c>
      <c r="C258" s="62" t="s">
        <v>603</v>
      </c>
      <c r="D258" s="144" t="s">
        <v>604</v>
      </c>
      <c r="E258" s="62" t="s">
        <v>0</v>
      </c>
      <c r="F258" s="54" t="s">
        <v>581</v>
      </c>
      <c r="G258" s="54"/>
    </row>
    <row r="259" spans="1:8" x14ac:dyDescent="0.25">
      <c r="A259" s="409"/>
      <c r="B259" s="178" t="s">
        <v>875</v>
      </c>
      <c r="C259" s="170" t="s">
        <v>874</v>
      </c>
      <c r="D259" s="170" t="s">
        <v>876</v>
      </c>
      <c r="E259" s="170" t="s">
        <v>0</v>
      </c>
      <c r="F259" s="60"/>
      <c r="G259" s="54"/>
    </row>
    <row r="260" spans="1:8" x14ac:dyDescent="0.25">
      <c r="A260" s="409"/>
      <c r="B260" s="73" t="s">
        <v>605</v>
      </c>
      <c r="C260" s="62" t="s">
        <v>606</v>
      </c>
      <c r="D260" s="144" t="s">
        <v>607</v>
      </c>
      <c r="E260" s="62" t="s">
        <v>0</v>
      </c>
      <c r="F260" s="60"/>
      <c r="G260" s="60"/>
    </row>
    <row r="261" spans="1:8" x14ac:dyDescent="0.25">
      <c r="A261" s="409"/>
      <c r="B261" s="90" t="s">
        <v>596</v>
      </c>
      <c r="C261" s="62" t="s">
        <v>597</v>
      </c>
      <c r="D261" s="144" t="s">
        <v>598</v>
      </c>
      <c r="E261" s="62" t="s">
        <v>0</v>
      </c>
      <c r="F261" s="54" t="s">
        <v>581</v>
      </c>
      <c r="G261" s="54"/>
    </row>
    <row r="262" spans="1:8" x14ac:dyDescent="0.25">
      <c r="A262" s="410"/>
      <c r="B262" s="181" t="s">
        <v>881</v>
      </c>
      <c r="C262" s="167" t="s">
        <v>880</v>
      </c>
      <c r="D262" s="167" t="s">
        <v>882</v>
      </c>
      <c r="E262" s="167" t="s">
        <v>0</v>
      </c>
      <c r="F262" s="138"/>
      <c r="G262" s="137"/>
      <c r="H262" s="138"/>
    </row>
    <row r="263" spans="1:8" x14ac:dyDescent="0.25">
      <c r="A263" s="411" t="s">
        <v>778</v>
      </c>
      <c r="B263" s="142" t="s">
        <v>608</v>
      </c>
      <c r="C263" s="61" t="s">
        <v>609</v>
      </c>
      <c r="D263" s="61" t="s">
        <v>610</v>
      </c>
      <c r="E263" s="61" t="s">
        <v>2</v>
      </c>
      <c r="G263" s="44" t="s">
        <v>645</v>
      </c>
      <c r="H263" s="60" t="s">
        <v>648</v>
      </c>
    </row>
    <row r="264" spans="1:8" x14ac:dyDescent="0.25">
      <c r="A264" s="409"/>
      <c r="B264" s="115" t="s">
        <v>893</v>
      </c>
      <c r="C264" s="63" t="s">
        <v>892</v>
      </c>
      <c r="D264" s="63" t="s">
        <v>894</v>
      </c>
      <c r="E264" s="63" t="s">
        <v>2</v>
      </c>
      <c r="F264" s="60"/>
      <c r="G264" s="44" t="s">
        <v>645</v>
      </c>
    </row>
    <row r="265" spans="1:8" x14ac:dyDescent="0.25">
      <c r="A265" s="409"/>
      <c r="B265" s="109" t="s">
        <v>611</v>
      </c>
      <c r="C265" s="62" t="s">
        <v>612</v>
      </c>
      <c r="D265" s="143" t="s">
        <v>613</v>
      </c>
      <c r="E265" s="61" t="s">
        <v>2</v>
      </c>
      <c r="G265" s="44" t="s">
        <v>645</v>
      </c>
      <c r="H265" s="60" t="s">
        <v>648</v>
      </c>
    </row>
    <row r="266" spans="1:8" x14ac:dyDescent="0.25">
      <c r="A266" s="409"/>
      <c r="B266" s="109" t="s">
        <v>614</v>
      </c>
      <c r="C266" s="62" t="s">
        <v>615</v>
      </c>
      <c r="D266" s="61" t="s">
        <v>616</v>
      </c>
      <c r="E266" s="61" t="s">
        <v>2</v>
      </c>
      <c r="G266" s="44" t="s">
        <v>646</v>
      </c>
      <c r="H266" s="60" t="s">
        <v>648</v>
      </c>
    </row>
    <row r="267" spans="1:8" x14ac:dyDescent="0.25">
      <c r="A267" s="409"/>
      <c r="B267" s="142" t="s">
        <v>620</v>
      </c>
      <c r="C267" s="61" t="s">
        <v>621</v>
      </c>
      <c r="D267" s="61" t="s">
        <v>622</v>
      </c>
      <c r="E267" s="61" t="s">
        <v>2</v>
      </c>
      <c r="G267" s="44" t="s">
        <v>645</v>
      </c>
      <c r="H267" s="60" t="s">
        <v>648</v>
      </c>
    </row>
    <row r="268" spans="1:8" x14ac:dyDescent="0.25">
      <c r="A268" s="409"/>
      <c r="B268" s="90" t="s">
        <v>623</v>
      </c>
      <c r="C268" s="62" t="s">
        <v>624</v>
      </c>
      <c r="D268" s="143" t="s">
        <v>625</v>
      </c>
      <c r="E268" s="61" t="s">
        <v>2</v>
      </c>
      <c r="F268" s="44" t="s">
        <v>581</v>
      </c>
      <c r="G268" s="44" t="s">
        <v>646</v>
      </c>
    </row>
    <row r="269" spans="1:8" x14ac:dyDescent="0.25">
      <c r="A269" s="409"/>
      <c r="B269" s="90" t="s">
        <v>626</v>
      </c>
      <c r="C269" s="62" t="s">
        <v>627</v>
      </c>
      <c r="D269" s="143" t="s">
        <v>628</v>
      </c>
      <c r="E269" s="61" t="s">
        <v>2</v>
      </c>
      <c r="F269" s="44" t="s">
        <v>581</v>
      </c>
      <c r="G269" s="44" t="s">
        <v>646</v>
      </c>
    </row>
    <row r="270" spans="1:8" x14ac:dyDescent="0.25">
      <c r="A270" s="409"/>
      <c r="B270" s="90" t="s">
        <v>629</v>
      </c>
      <c r="C270" s="62" t="s">
        <v>630</v>
      </c>
      <c r="D270" s="62" t="s">
        <v>631</v>
      </c>
      <c r="E270" s="61" t="s">
        <v>2</v>
      </c>
      <c r="F270" s="44" t="s">
        <v>581</v>
      </c>
      <c r="G270" s="44" t="s">
        <v>646</v>
      </c>
      <c r="H270" s="60" t="s">
        <v>648</v>
      </c>
    </row>
    <row r="271" spans="1:8" x14ac:dyDescent="0.25">
      <c r="A271" s="409"/>
      <c r="B271" s="115" t="s">
        <v>896</v>
      </c>
      <c r="C271" s="63" t="s">
        <v>895</v>
      </c>
      <c r="D271" s="63" t="s">
        <v>897</v>
      </c>
      <c r="E271" s="63" t="s">
        <v>2</v>
      </c>
      <c r="F271" s="60"/>
      <c r="G271" s="54" t="s">
        <v>646</v>
      </c>
    </row>
    <row r="272" spans="1:8" x14ac:dyDescent="0.25">
      <c r="A272" s="409"/>
      <c r="B272" s="109" t="s">
        <v>632</v>
      </c>
      <c r="C272" s="62" t="s">
        <v>633</v>
      </c>
      <c r="D272" s="144" t="s">
        <v>634</v>
      </c>
      <c r="E272" s="62" t="s">
        <v>2</v>
      </c>
      <c r="G272" s="44" t="s">
        <v>645</v>
      </c>
      <c r="H272" s="60" t="s">
        <v>648</v>
      </c>
    </row>
    <row r="273" spans="1:8" x14ac:dyDescent="0.25">
      <c r="A273" s="409"/>
      <c r="B273" s="115" t="s">
        <v>899</v>
      </c>
      <c r="C273" s="63" t="s">
        <v>898</v>
      </c>
      <c r="D273" s="63" t="s">
        <v>900</v>
      </c>
      <c r="E273" s="63" t="s">
        <v>2</v>
      </c>
      <c r="F273" s="60"/>
      <c r="G273" s="60"/>
    </row>
    <row r="274" spans="1:8" x14ac:dyDescent="0.25">
      <c r="A274" s="409"/>
      <c r="B274" s="109" t="s">
        <v>617</v>
      </c>
      <c r="C274" s="62" t="s">
        <v>618</v>
      </c>
      <c r="D274" s="61" t="s">
        <v>619</v>
      </c>
      <c r="E274" s="61" t="s">
        <v>2</v>
      </c>
      <c r="F274" s="60"/>
      <c r="G274" s="60"/>
    </row>
    <row r="275" spans="1:8" x14ac:dyDescent="0.25">
      <c r="A275" s="410"/>
      <c r="B275" s="73" t="s">
        <v>566</v>
      </c>
      <c r="C275" s="62" t="s">
        <v>567</v>
      </c>
      <c r="D275" s="144" t="s">
        <v>568</v>
      </c>
      <c r="E275" s="62" t="s">
        <v>569</v>
      </c>
      <c r="F275" s="54"/>
      <c r="G275" s="44" t="s">
        <v>645</v>
      </c>
      <c r="H275" s="60" t="s">
        <v>648</v>
      </c>
    </row>
    <row r="276" spans="1:8" x14ac:dyDescent="0.25">
      <c r="A276" s="408" t="s">
        <v>945</v>
      </c>
      <c r="B276" s="188" t="s">
        <v>816</v>
      </c>
      <c r="C276" s="180" t="s">
        <v>815</v>
      </c>
      <c r="D276" s="180" t="s">
        <v>817</v>
      </c>
      <c r="E276" s="180" t="s">
        <v>818</v>
      </c>
      <c r="F276" s="171"/>
      <c r="G276" s="171"/>
      <c r="H276" s="172"/>
    </row>
    <row r="277" spans="1:8" x14ac:dyDescent="0.25">
      <c r="A277" s="406"/>
      <c r="B277" s="185" t="s">
        <v>820</v>
      </c>
      <c r="C277" s="170" t="s">
        <v>819</v>
      </c>
      <c r="D277" s="170" t="s">
        <v>821</v>
      </c>
      <c r="E277" s="170" t="s">
        <v>822</v>
      </c>
      <c r="F277" s="54"/>
      <c r="G277" s="54"/>
    </row>
    <row r="278" spans="1:8" x14ac:dyDescent="0.25">
      <c r="A278" s="406"/>
      <c r="B278" s="185" t="s">
        <v>824</v>
      </c>
      <c r="C278" s="170" t="s">
        <v>823</v>
      </c>
      <c r="D278" s="170" t="s">
        <v>825</v>
      </c>
      <c r="E278" s="170" t="s">
        <v>826</v>
      </c>
      <c r="F278" s="54"/>
      <c r="G278" s="54"/>
    </row>
    <row r="279" spans="1:8" x14ac:dyDescent="0.25">
      <c r="A279" s="406"/>
      <c r="B279" s="185" t="s">
        <v>828</v>
      </c>
      <c r="C279" s="170" t="s">
        <v>827</v>
      </c>
      <c r="D279" s="170" t="s">
        <v>829</v>
      </c>
      <c r="E279" s="170" t="s">
        <v>786</v>
      </c>
      <c r="F279" s="54"/>
      <c r="G279" s="54"/>
    </row>
    <row r="280" spans="1:8" x14ac:dyDescent="0.25">
      <c r="A280" s="407"/>
      <c r="B280" s="187" t="s">
        <v>846</v>
      </c>
      <c r="C280" s="167" t="s">
        <v>845</v>
      </c>
      <c r="D280" s="167" t="s">
        <v>847</v>
      </c>
      <c r="E280" s="167" t="s">
        <v>71</v>
      </c>
      <c r="F280" s="137"/>
      <c r="G280" s="137"/>
      <c r="H280" s="138"/>
    </row>
    <row r="281" spans="1:8" x14ac:dyDescent="0.25">
      <c r="A281" s="408" t="s">
        <v>951</v>
      </c>
      <c r="B281" s="188" t="s">
        <v>902</v>
      </c>
      <c r="C281" s="180" t="s">
        <v>901</v>
      </c>
      <c r="D281" s="180" t="s">
        <v>903</v>
      </c>
      <c r="E281" s="180" t="s">
        <v>23</v>
      </c>
      <c r="F281" s="171"/>
      <c r="G281" s="171"/>
      <c r="H281" s="60" t="s">
        <v>648</v>
      </c>
    </row>
    <row r="282" spans="1:8" x14ac:dyDescent="0.25">
      <c r="A282" s="406"/>
      <c r="B282" s="185" t="s">
        <v>911</v>
      </c>
      <c r="C282" s="170" t="s">
        <v>910</v>
      </c>
      <c r="D282" s="170" t="s">
        <v>912</v>
      </c>
      <c r="E282" s="170" t="s">
        <v>23</v>
      </c>
      <c r="F282" s="54"/>
      <c r="G282" s="54"/>
    </row>
    <row r="283" spans="1:8" x14ac:dyDescent="0.25">
      <c r="A283" s="406"/>
      <c r="B283" s="185" t="s">
        <v>905</v>
      </c>
      <c r="C283" s="170" t="s">
        <v>904</v>
      </c>
      <c r="D283" s="170" t="s">
        <v>906</v>
      </c>
      <c r="E283" s="170" t="s">
        <v>23</v>
      </c>
      <c r="F283" s="54"/>
      <c r="G283" s="54"/>
      <c r="H283" s="60" t="s">
        <v>648</v>
      </c>
    </row>
    <row r="284" spans="1:8" x14ac:dyDescent="0.25">
      <c r="A284" s="406"/>
      <c r="B284" s="185" t="s">
        <v>908</v>
      </c>
      <c r="C284" s="170" t="s">
        <v>907</v>
      </c>
      <c r="D284" s="170" t="s">
        <v>909</v>
      </c>
      <c r="E284" s="170" t="s">
        <v>23</v>
      </c>
      <c r="F284" s="54"/>
      <c r="G284" s="54"/>
      <c r="H284" s="60" t="s">
        <v>648</v>
      </c>
    </row>
    <row r="285" spans="1:8" x14ac:dyDescent="0.25">
      <c r="A285" s="406"/>
      <c r="B285" s="185" t="s">
        <v>923</v>
      </c>
      <c r="C285" s="170" t="s">
        <v>922</v>
      </c>
      <c r="D285" s="170" t="s">
        <v>924</v>
      </c>
      <c r="E285" s="170" t="s">
        <v>180</v>
      </c>
      <c r="F285" s="54"/>
      <c r="G285" s="54"/>
    </row>
    <row r="286" spans="1:8" x14ac:dyDescent="0.25">
      <c r="A286" s="406"/>
      <c r="B286" s="185" t="s">
        <v>914</v>
      </c>
      <c r="C286" s="170" t="s">
        <v>913</v>
      </c>
      <c r="D286" s="170" t="s">
        <v>915</v>
      </c>
      <c r="E286" s="170" t="s">
        <v>180</v>
      </c>
      <c r="F286" s="54"/>
      <c r="G286" s="54"/>
      <c r="H286" s="60" t="s">
        <v>648</v>
      </c>
    </row>
    <row r="287" spans="1:8" x14ac:dyDescent="0.25">
      <c r="A287" s="406"/>
      <c r="B287" s="185" t="s">
        <v>917</v>
      </c>
      <c r="C287" s="170" t="s">
        <v>916</v>
      </c>
      <c r="D287" s="170" t="s">
        <v>918</v>
      </c>
      <c r="E287" s="170" t="s">
        <v>180</v>
      </c>
      <c r="F287" s="54"/>
      <c r="G287" s="54"/>
      <c r="H287" s="60" t="s">
        <v>648</v>
      </c>
    </row>
    <row r="288" spans="1:8" x14ac:dyDescent="0.25">
      <c r="A288" s="407"/>
      <c r="B288" s="187" t="s">
        <v>920</v>
      </c>
      <c r="C288" s="167" t="s">
        <v>919</v>
      </c>
      <c r="D288" s="167" t="s">
        <v>921</v>
      </c>
      <c r="E288" s="167" t="s">
        <v>180</v>
      </c>
      <c r="F288" s="137"/>
      <c r="G288" s="137"/>
      <c r="H288" s="138" t="s">
        <v>648</v>
      </c>
    </row>
    <row r="289" spans="1:8" x14ac:dyDescent="0.25">
      <c r="A289" s="408" t="s">
        <v>947</v>
      </c>
      <c r="B289" s="188" t="s">
        <v>933</v>
      </c>
      <c r="C289" s="180" t="s">
        <v>932</v>
      </c>
      <c r="D289" s="180" t="s">
        <v>934</v>
      </c>
      <c r="E289" s="180" t="s">
        <v>0</v>
      </c>
      <c r="F289" s="171"/>
      <c r="G289" s="171"/>
      <c r="H289" s="60" t="s">
        <v>648</v>
      </c>
    </row>
    <row r="290" spans="1:8" x14ac:dyDescent="0.25">
      <c r="A290" s="406"/>
      <c r="B290" s="185" t="s">
        <v>936</v>
      </c>
      <c r="C290" s="170" t="s">
        <v>935</v>
      </c>
      <c r="D290" s="170" t="s">
        <v>937</v>
      </c>
      <c r="E290" s="170" t="s">
        <v>0</v>
      </c>
      <c r="F290" s="54"/>
      <c r="G290" s="54"/>
      <c r="H290" s="60" t="s">
        <v>648</v>
      </c>
    </row>
    <row r="291" spans="1:8" x14ac:dyDescent="0.25">
      <c r="A291" s="407"/>
      <c r="B291" s="169" t="s">
        <v>784</v>
      </c>
      <c r="C291" s="137" t="s">
        <v>785</v>
      </c>
      <c r="D291" s="137" t="s">
        <v>783</v>
      </c>
      <c r="E291" s="146" t="s">
        <v>0</v>
      </c>
      <c r="F291" s="137"/>
      <c r="G291" s="137"/>
      <c r="H291" s="138" t="s">
        <v>648</v>
      </c>
    </row>
    <row r="292" spans="1:8" x14ac:dyDescent="0.25">
      <c r="A292" s="404" t="s">
        <v>946</v>
      </c>
      <c r="B292" s="183" t="s">
        <v>939</v>
      </c>
      <c r="C292" s="63" t="s">
        <v>938</v>
      </c>
      <c r="D292" s="63" t="s">
        <v>940</v>
      </c>
      <c r="E292" s="63" t="s">
        <v>814</v>
      </c>
      <c r="G292" s="54"/>
      <c r="H292" s="60" t="s">
        <v>648</v>
      </c>
    </row>
    <row r="293" spans="1:8" ht="14.4" thickBot="1" x14ac:dyDescent="0.3">
      <c r="A293" s="405"/>
      <c r="B293" s="186" t="s">
        <v>942</v>
      </c>
      <c r="C293" s="179" t="s">
        <v>941</v>
      </c>
      <c r="D293" s="179" t="s">
        <v>943</v>
      </c>
      <c r="E293" s="179" t="s">
        <v>814</v>
      </c>
      <c r="F293" s="53"/>
      <c r="G293" s="53"/>
      <c r="H293" s="59" t="s">
        <v>648</v>
      </c>
    </row>
    <row r="294" spans="1:8" x14ac:dyDescent="0.25">
      <c r="A294" s="148" t="s">
        <v>962</v>
      </c>
      <c r="B294" s="93" t="s">
        <v>423</v>
      </c>
      <c r="C294" s="94" t="s">
        <v>423</v>
      </c>
      <c r="D294" s="94" t="s">
        <v>424</v>
      </c>
      <c r="E294" s="94" t="s">
        <v>17</v>
      </c>
      <c r="F294" s="60"/>
      <c r="G294" s="116" t="s">
        <v>520</v>
      </c>
    </row>
    <row r="295" spans="1:8" x14ac:dyDescent="0.25">
      <c r="A295" s="320"/>
      <c r="B295" s="321" t="s">
        <v>347</v>
      </c>
      <c r="C295" s="314" t="s">
        <v>348</v>
      </c>
      <c r="D295" s="312" t="s">
        <v>666</v>
      </c>
      <c r="E295" s="83" t="s">
        <v>193</v>
      </c>
      <c r="F295" s="60"/>
      <c r="G295" s="61" t="s">
        <v>521</v>
      </c>
    </row>
    <row r="296" spans="1:8" x14ac:dyDescent="0.25">
      <c r="A296" s="95"/>
      <c r="B296" s="109" t="s">
        <v>64</v>
      </c>
      <c r="C296" s="102" t="s">
        <v>64</v>
      </c>
      <c r="D296" s="60" t="s">
        <v>552</v>
      </c>
      <c r="E296" s="60" t="s">
        <v>30</v>
      </c>
      <c r="F296" s="83" t="s">
        <v>1026</v>
      </c>
      <c r="G296" s="116" t="s">
        <v>520</v>
      </c>
      <c r="H296" s="60" t="s">
        <v>955</v>
      </c>
    </row>
    <row r="297" spans="1:8" x14ac:dyDescent="0.25">
      <c r="A297" s="95"/>
      <c r="B297" s="109" t="s">
        <v>1011</v>
      </c>
      <c r="C297" s="102" t="s">
        <v>964</v>
      </c>
      <c r="D297" s="44" t="s">
        <v>1012</v>
      </c>
      <c r="E297" s="60"/>
      <c r="F297" s="60"/>
      <c r="G297" s="116" t="s">
        <v>520</v>
      </c>
    </row>
    <row r="298" spans="1:8" x14ac:dyDescent="0.25">
      <c r="A298" s="339"/>
      <c r="B298" s="145" t="s">
        <v>409</v>
      </c>
      <c r="C298" s="138" t="s">
        <v>197</v>
      </c>
      <c r="D298" s="138" t="s">
        <v>637</v>
      </c>
      <c r="E298" s="138" t="s">
        <v>1</v>
      </c>
      <c r="F298" s="138"/>
      <c r="G298" s="177" t="s">
        <v>520</v>
      </c>
      <c r="H298" s="138" t="s">
        <v>955</v>
      </c>
    </row>
    <row r="299" spans="1:8" x14ac:dyDescent="0.25">
      <c r="A299" s="194" t="s">
        <v>950</v>
      </c>
      <c r="B299" s="145" t="s">
        <v>279</v>
      </c>
      <c r="C299" s="138" t="s">
        <v>278</v>
      </c>
      <c r="D299" s="138" t="s">
        <v>638</v>
      </c>
      <c r="E299" s="138" t="s">
        <v>200</v>
      </c>
      <c r="F299" s="138"/>
      <c r="G299" s="137" t="s">
        <v>644</v>
      </c>
      <c r="H299" s="138" t="s">
        <v>955</v>
      </c>
    </row>
    <row r="300" spans="1:8" x14ac:dyDescent="0.25">
      <c r="A300" s="406" t="s">
        <v>949</v>
      </c>
      <c r="B300" s="73" t="s">
        <v>280</v>
      </c>
      <c r="C300" s="60" t="s">
        <v>285</v>
      </c>
      <c r="D300" s="60" t="s">
        <v>639</v>
      </c>
      <c r="E300" s="60" t="s">
        <v>640</v>
      </c>
      <c r="F300" s="60"/>
      <c r="G300" s="54" t="s">
        <v>644</v>
      </c>
      <c r="H300" s="60" t="s">
        <v>955</v>
      </c>
    </row>
    <row r="301" spans="1:8" x14ac:dyDescent="0.25">
      <c r="A301" s="406"/>
      <c r="B301" s="73" t="s">
        <v>281</v>
      </c>
      <c r="C301" s="170" t="s">
        <v>283</v>
      </c>
      <c r="D301" s="54" t="s">
        <v>641</v>
      </c>
      <c r="E301" s="54" t="s">
        <v>640</v>
      </c>
      <c r="F301" s="54"/>
      <c r="G301" s="54" t="s">
        <v>646</v>
      </c>
      <c r="H301" s="60" t="s">
        <v>955</v>
      </c>
    </row>
    <row r="302" spans="1:8" x14ac:dyDescent="0.25">
      <c r="A302" s="407"/>
      <c r="B302" s="145" t="s">
        <v>282</v>
      </c>
      <c r="C302" s="137" t="s">
        <v>284</v>
      </c>
      <c r="D302" s="137" t="s">
        <v>642</v>
      </c>
      <c r="E302" s="137" t="s">
        <v>640</v>
      </c>
      <c r="F302" s="137"/>
      <c r="G302" s="137" t="s">
        <v>646</v>
      </c>
      <c r="H302" s="138" t="s">
        <v>955</v>
      </c>
    </row>
    <row r="303" spans="1:8" x14ac:dyDescent="0.25">
      <c r="A303" s="406" t="s">
        <v>948</v>
      </c>
      <c r="B303" s="185" t="s">
        <v>926</v>
      </c>
      <c r="C303" s="170" t="s">
        <v>925</v>
      </c>
      <c r="D303" s="170" t="s">
        <v>927</v>
      </c>
      <c r="E303" s="170" t="s">
        <v>928</v>
      </c>
      <c r="F303" s="54"/>
      <c r="G303" s="54"/>
      <c r="H303" s="60" t="s">
        <v>955</v>
      </c>
    </row>
    <row r="304" spans="1:8" ht="14.4" thickBot="1" x14ac:dyDescent="0.3">
      <c r="A304" s="405"/>
      <c r="B304" s="186" t="s">
        <v>930</v>
      </c>
      <c r="C304" s="179" t="s">
        <v>929</v>
      </c>
      <c r="D304" s="179" t="s">
        <v>931</v>
      </c>
      <c r="E304" s="179" t="s">
        <v>210</v>
      </c>
      <c r="F304" s="53"/>
      <c r="G304" s="53"/>
      <c r="H304" s="59" t="s">
        <v>955</v>
      </c>
    </row>
  </sheetData>
  <mergeCells count="20">
    <mergeCell ref="A155:A166"/>
    <mergeCell ref="A167:A172"/>
    <mergeCell ref="A173:A175"/>
    <mergeCell ref="A176:A179"/>
    <mergeCell ref="A180:A185"/>
    <mergeCell ref="A186:A191"/>
    <mergeCell ref="A276:A280"/>
    <mergeCell ref="A210:A213"/>
    <mergeCell ref="A214:A223"/>
    <mergeCell ref="A198:A206"/>
    <mergeCell ref="A224:A231"/>
    <mergeCell ref="A263:A275"/>
    <mergeCell ref="A233:A250"/>
    <mergeCell ref="A251:A262"/>
    <mergeCell ref="A192:A197"/>
    <mergeCell ref="A292:A293"/>
    <mergeCell ref="A300:A302"/>
    <mergeCell ref="A303:A304"/>
    <mergeCell ref="A281:A288"/>
    <mergeCell ref="A289:A291"/>
  </mergeCells>
  <conditionalFormatting sqref="G2:G124 G136:G152 G126:G134">
    <cfRule type="containsText" dxfId="53" priority="61" operator="containsText" text="optional">
      <formula>NOT(ISERROR(SEARCH("optional",G2)))</formula>
    </cfRule>
    <cfRule type="containsText" dxfId="52" priority="62" operator="containsText" text="desired">
      <formula>NOT(ISERROR(SEARCH("desired",G2)))</formula>
    </cfRule>
    <cfRule type="containsText" dxfId="51" priority="63" operator="containsText" text="required">
      <formula>NOT(ISERROR(SEARCH("required",G2)))</formula>
    </cfRule>
  </conditionalFormatting>
  <conditionalFormatting sqref="G224:G227 G210:G220 G299:G302 G240:G246 G251:G259 G230:G238 G261:G263 G275:G293 G265:G272 G155:G206">
    <cfRule type="containsText" dxfId="50" priority="58" operator="containsText" text="very high priority">
      <formula>NOT(ISERROR(SEARCH("very high priority",G155)))</formula>
    </cfRule>
    <cfRule type="containsText" dxfId="49" priority="59" operator="containsText" text="moderate priority">
      <formula>NOT(ISERROR(SEARCH("moderate priority",G155)))</formula>
    </cfRule>
    <cfRule type="containsText" dxfId="48" priority="60" operator="containsText" text="high priority">
      <formula>NOT(ISERROR(SEARCH("high priority",G155)))</formula>
    </cfRule>
  </conditionalFormatting>
  <conditionalFormatting sqref="G153:G154">
    <cfRule type="containsText" dxfId="47" priority="55" operator="containsText" text="optional">
      <formula>NOT(ISERROR(SEARCH("optional",G153)))</formula>
    </cfRule>
    <cfRule type="containsText" dxfId="46" priority="56" operator="containsText" text="desired">
      <formula>NOT(ISERROR(SEARCH("desired",G153)))</formula>
    </cfRule>
    <cfRule type="containsText" dxfId="45" priority="57" operator="containsText" text="required">
      <formula>NOT(ISERROR(SEARCH("required",G153)))</formula>
    </cfRule>
  </conditionalFormatting>
  <conditionalFormatting sqref="G207:G208">
    <cfRule type="containsText" dxfId="44" priority="52" operator="containsText" text="optional">
      <formula>NOT(ISERROR(SEARCH("optional",G207)))</formula>
    </cfRule>
    <cfRule type="containsText" dxfId="43" priority="53" operator="containsText" text="desired">
      <formula>NOT(ISERROR(SEARCH("desired",G207)))</formula>
    </cfRule>
    <cfRule type="containsText" dxfId="42" priority="54" operator="containsText" text="required">
      <formula>NOT(ISERROR(SEARCH("required",G207)))</formula>
    </cfRule>
  </conditionalFormatting>
  <conditionalFormatting sqref="G294:G295">
    <cfRule type="containsText" dxfId="41" priority="49" operator="containsText" text="optional">
      <formula>NOT(ISERROR(SEARCH("optional",G294)))</formula>
    </cfRule>
    <cfRule type="containsText" dxfId="40" priority="50" operator="containsText" text="desired">
      <formula>NOT(ISERROR(SEARCH("desired",G294)))</formula>
    </cfRule>
    <cfRule type="containsText" dxfId="39" priority="51" operator="containsText" text="required">
      <formula>NOT(ISERROR(SEARCH("required",G294)))</formula>
    </cfRule>
  </conditionalFormatting>
  <conditionalFormatting sqref="G209">
    <cfRule type="containsText" dxfId="38" priority="46" operator="containsText" text="optional">
      <formula>NOT(ISERROR(SEARCH("optional",G209)))</formula>
    </cfRule>
    <cfRule type="containsText" dxfId="37" priority="47" operator="containsText" text="desired">
      <formula>NOT(ISERROR(SEARCH("desired",G209)))</formula>
    </cfRule>
    <cfRule type="containsText" dxfId="36" priority="48" operator="containsText" text="required">
      <formula>NOT(ISERROR(SEARCH("required",G209)))</formula>
    </cfRule>
  </conditionalFormatting>
  <conditionalFormatting sqref="G221">
    <cfRule type="containsText" dxfId="35" priority="43" operator="containsText" text="very high priority">
      <formula>NOT(ISERROR(SEARCH("very high priority",G221)))</formula>
    </cfRule>
    <cfRule type="containsText" dxfId="34" priority="44" operator="containsText" text="moderate priority">
      <formula>NOT(ISERROR(SEARCH("moderate priority",G221)))</formula>
    </cfRule>
    <cfRule type="containsText" dxfId="33" priority="45" operator="containsText" text="high priority">
      <formula>NOT(ISERROR(SEARCH("high priority",G221)))</formula>
    </cfRule>
  </conditionalFormatting>
  <conditionalFormatting sqref="G222">
    <cfRule type="containsText" dxfId="32" priority="40" operator="containsText" text="very high priority">
      <formula>NOT(ISERROR(SEARCH("very high priority",G222)))</formula>
    </cfRule>
    <cfRule type="containsText" dxfId="31" priority="41" operator="containsText" text="moderate priority">
      <formula>NOT(ISERROR(SEARCH("moderate priority",G222)))</formula>
    </cfRule>
    <cfRule type="containsText" dxfId="30" priority="42" operator="containsText" text="high priority">
      <formula>NOT(ISERROR(SEARCH("high priority",G222)))</formula>
    </cfRule>
  </conditionalFormatting>
  <conditionalFormatting sqref="G223">
    <cfRule type="containsText" dxfId="29" priority="37" operator="containsText" text="very high priority">
      <formula>NOT(ISERROR(SEARCH("very high priority",G223)))</formula>
    </cfRule>
    <cfRule type="containsText" dxfId="28" priority="38" operator="containsText" text="moderate priority">
      <formula>NOT(ISERROR(SEARCH("moderate priority",G223)))</formula>
    </cfRule>
    <cfRule type="containsText" dxfId="27" priority="39" operator="containsText" text="high priority">
      <formula>NOT(ISERROR(SEARCH("high priority",G223)))</formula>
    </cfRule>
  </conditionalFormatting>
  <conditionalFormatting sqref="G250">
    <cfRule type="containsText" dxfId="26" priority="28" operator="containsText" text="very high priority">
      <formula>NOT(ISERROR(SEARCH("very high priority",G250)))</formula>
    </cfRule>
    <cfRule type="containsText" dxfId="25" priority="29" operator="containsText" text="moderate priority">
      <formula>NOT(ISERROR(SEARCH("moderate priority",G250)))</formula>
    </cfRule>
    <cfRule type="containsText" dxfId="24" priority="30" operator="containsText" text="high priority">
      <formula>NOT(ISERROR(SEARCH("high priority",G250)))</formula>
    </cfRule>
  </conditionalFormatting>
  <conditionalFormatting sqref="G228">
    <cfRule type="containsText" dxfId="23" priority="22" operator="containsText" text="very high priority">
      <formula>NOT(ISERROR(SEARCH("very high priority",G228)))</formula>
    </cfRule>
    <cfRule type="containsText" dxfId="22" priority="23" operator="containsText" text="moderate priority">
      <formula>NOT(ISERROR(SEARCH("moderate priority",G228)))</formula>
    </cfRule>
    <cfRule type="containsText" dxfId="21" priority="24" operator="containsText" text="high priority">
      <formula>NOT(ISERROR(SEARCH("high priority",G228)))</formula>
    </cfRule>
  </conditionalFormatting>
  <conditionalFormatting sqref="G264">
    <cfRule type="containsText" dxfId="20" priority="19" operator="containsText" text="very high priority">
      <formula>NOT(ISERROR(SEARCH("very high priority",G264)))</formula>
    </cfRule>
    <cfRule type="containsText" dxfId="19" priority="20" operator="containsText" text="moderate priority">
      <formula>NOT(ISERROR(SEARCH("moderate priority",G264)))</formula>
    </cfRule>
    <cfRule type="containsText" dxfId="18" priority="21" operator="containsText" text="high priority">
      <formula>NOT(ISERROR(SEARCH("high priority",G264)))</formula>
    </cfRule>
  </conditionalFormatting>
  <conditionalFormatting sqref="G229">
    <cfRule type="containsText" dxfId="17" priority="16" operator="containsText" text="very high priority">
      <formula>NOT(ISERROR(SEARCH("very high priority",G229)))</formula>
    </cfRule>
    <cfRule type="containsText" dxfId="16" priority="17" operator="containsText" text="moderate priority">
      <formula>NOT(ISERROR(SEARCH("moderate priority",G229)))</formula>
    </cfRule>
    <cfRule type="containsText" dxfId="15" priority="18" operator="containsText" text="high priority">
      <formula>NOT(ISERROR(SEARCH("high priority",G229)))</formula>
    </cfRule>
  </conditionalFormatting>
  <conditionalFormatting sqref="G296">
    <cfRule type="containsText" dxfId="14" priority="13" operator="containsText" text="optional">
      <formula>NOT(ISERROR(SEARCH("optional",G296)))</formula>
    </cfRule>
    <cfRule type="containsText" dxfId="13" priority="14" operator="containsText" text="desired">
      <formula>NOT(ISERROR(SEARCH("desired",G296)))</formula>
    </cfRule>
    <cfRule type="containsText" dxfId="12" priority="15" operator="containsText" text="required">
      <formula>NOT(ISERROR(SEARCH("required",G296)))</formula>
    </cfRule>
  </conditionalFormatting>
  <conditionalFormatting sqref="G297">
    <cfRule type="containsText" dxfId="11" priority="10" operator="containsText" text="optional">
      <formula>NOT(ISERROR(SEARCH("optional",G297)))</formula>
    </cfRule>
    <cfRule type="containsText" dxfId="10" priority="11" operator="containsText" text="desired">
      <formula>NOT(ISERROR(SEARCH("desired",G297)))</formula>
    </cfRule>
    <cfRule type="containsText" dxfId="9" priority="12" operator="containsText" text="required">
      <formula>NOT(ISERROR(SEARCH("required",G297)))</formula>
    </cfRule>
  </conditionalFormatting>
  <conditionalFormatting sqref="G298">
    <cfRule type="containsText" dxfId="8" priority="7" operator="containsText" text="optional">
      <formula>NOT(ISERROR(SEARCH("optional",G298)))</formula>
    </cfRule>
    <cfRule type="containsText" dxfId="7" priority="8" operator="containsText" text="desired">
      <formula>NOT(ISERROR(SEARCH("desired",G298)))</formula>
    </cfRule>
    <cfRule type="containsText" dxfId="6" priority="9" operator="containsText" text="required">
      <formula>NOT(ISERROR(SEARCH("required",G298)))</formula>
    </cfRule>
  </conditionalFormatting>
  <conditionalFormatting sqref="G135">
    <cfRule type="containsText" dxfId="5" priority="4" operator="containsText" text="optional">
      <formula>NOT(ISERROR(SEARCH("optional",G135)))</formula>
    </cfRule>
    <cfRule type="containsText" dxfId="4" priority="5" operator="containsText" text="desired">
      <formula>NOT(ISERROR(SEARCH("desired",G135)))</formula>
    </cfRule>
    <cfRule type="containsText" dxfId="3" priority="6" operator="containsText" text="required">
      <formula>NOT(ISERROR(SEARCH("required",G135)))</formula>
    </cfRule>
  </conditionalFormatting>
  <conditionalFormatting sqref="G125">
    <cfRule type="containsText" dxfId="2" priority="1" operator="containsText" text="optional">
      <formula>NOT(ISERROR(SEARCH("optional",G125)))</formula>
    </cfRule>
    <cfRule type="containsText" dxfId="1" priority="2" operator="containsText" text="desired">
      <formula>NOT(ISERROR(SEARCH("desired",G125)))</formula>
    </cfRule>
    <cfRule type="containsText" dxfId="0" priority="3" operator="containsText" text="required">
      <formula>NOT(ISERROR(SEARCH("required",G125)))</formula>
    </cfRule>
  </conditionalFormatting>
  <hyperlinks>
    <hyperlink ref="E103" r:id="rId1" xr:uid="{00000000-0004-0000-0200-000000000000}"/>
    <hyperlink ref="E5" r:id="rId2" xr:uid="{00000000-0004-0000-0200-000001000000}"/>
    <hyperlink ref="E19" r:id="rId3" xr:uid="{00000000-0004-0000-0200-000002000000}"/>
    <hyperlink ref="E80" r:id="rId4" xr:uid="{00000000-0004-0000-0200-000003000000}"/>
    <hyperlink ref="E43" r:id="rId5" xr:uid="{00000000-0004-0000-0200-000004000000}"/>
    <hyperlink ref="E132" r:id="rId6" xr:uid="{00000000-0004-0000-0200-000005000000}"/>
    <hyperlink ref="E73" r:id="rId7" xr:uid="{00000000-0004-0000-0200-000006000000}"/>
    <hyperlink ref="E97" r:id="rId8" xr:uid="{00000000-0004-0000-0200-000007000000}"/>
    <hyperlink ref="E35" r:id="rId9" xr:uid="{00000000-0004-0000-0200-000008000000}"/>
    <hyperlink ref="E87" r:id="rId10" xr:uid="{00000000-0004-0000-0200-000009000000}"/>
    <hyperlink ref="E88" r:id="rId11" xr:uid="{00000000-0004-0000-0200-00000A000000}"/>
    <hyperlink ref="E105" r:id="rId12" xr:uid="{00000000-0004-0000-0200-00000B000000}"/>
    <hyperlink ref="E95" r:id="rId13" xr:uid="{00000000-0004-0000-0200-00000C000000}"/>
  </hyperlinks>
  <pageMargins left="0.7" right="0.7" top="0.75" bottom="0.75" header="0.3" footer="0.3"/>
  <pageSetup paperSize="9" orientation="portrait" r:id="rId14"/>
  <legacy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workbookViewId="0">
      <pane ySplit="1" topLeftCell="A2" activePane="bottomLeft" state="frozen"/>
      <selection pane="bottomLeft" activeCell="C14" sqref="C14"/>
    </sheetView>
  </sheetViews>
  <sheetFormatPr defaultColWidth="8.77734375" defaultRowHeight="14.4" x14ac:dyDescent="0.3"/>
  <cols>
    <col min="1" max="1" width="26.44140625" style="26" customWidth="1"/>
    <col min="2" max="2" width="22.77734375" style="26" customWidth="1"/>
    <col min="3" max="3" width="73.77734375" style="38" customWidth="1"/>
    <col min="4" max="4" width="9.21875" style="26" customWidth="1"/>
    <col min="5" max="5" width="14.21875" style="26" customWidth="1"/>
    <col min="6" max="16384" width="8.77734375" style="26"/>
  </cols>
  <sheetData>
    <row r="1" spans="1:5" x14ac:dyDescent="0.3">
      <c r="A1" s="25" t="s">
        <v>55</v>
      </c>
      <c r="B1" s="25" t="s">
        <v>147</v>
      </c>
      <c r="C1" s="46" t="s">
        <v>56</v>
      </c>
      <c r="D1" s="25" t="s">
        <v>58</v>
      </c>
      <c r="E1" s="25" t="s">
        <v>57</v>
      </c>
    </row>
    <row r="2" spans="1:5" x14ac:dyDescent="0.3">
      <c r="A2" s="26" t="s">
        <v>94</v>
      </c>
    </row>
    <row r="3" spans="1:5" x14ac:dyDescent="0.3">
      <c r="A3" s="26" t="s">
        <v>95</v>
      </c>
    </row>
    <row r="4" spans="1:5" x14ac:dyDescent="0.3">
      <c r="A4" s="26" t="s">
        <v>229</v>
      </c>
    </row>
    <row r="5" spans="1:5" x14ac:dyDescent="0.3">
      <c r="A5" s="26" t="s">
        <v>658</v>
      </c>
    </row>
    <row r="6" spans="1:5" x14ac:dyDescent="0.3">
      <c r="A6" s="26" t="s">
        <v>96</v>
      </c>
    </row>
    <row r="7" spans="1:5" x14ac:dyDescent="0.3">
      <c r="A7" s="26" t="s">
        <v>60</v>
      </c>
    </row>
    <row r="8" spans="1:5" x14ac:dyDescent="0.3">
      <c r="A8" s="26" t="s">
        <v>61</v>
      </c>
    </row>
    <row r="9" spans="1:5" x14ac:dyDescent="0.3">
      <c r="A9" s="26" t="s">
        <v>116</v>
      </c>
    </row>
    <row r="10" spans="1:5" x14ac:dyDescent="0.3">
      <c r="A10" s="26" t="s">
        <v>118</v>
      </c>
    </row>
    <row r="11" spans="1:5" x14ac:dyDescent="0.3">
      <c r="A11" s="26" t="s">
        <v>230</v>
      </c>
    </row>
    <row r="12" spans="1:5" x14ac:dyDescent="0.3">
      <c r="A12" s="36" t="s">
        <v>111</v>
      </c>
      <c r="B12" s="36"/>
      <c r="C12" s="31"/>
    </row>
    <row r="13" spans="1:5" x14ac:dyDescent="0.3">
      <c r="A13" s="36" t="s">
        <v>114</v>
      </c>
      <c r="B13" s="36"/>
      <c r="C13" s="31"/>
    </row>
    <row r="14" spans="1:5" x14ac:dyDescent="0.3">
      <c r="A14" s="26" t="s">
        <v>122</v>
      </c>
    </row>
    <row r="15" spans="1:5" x14ac:dyDescent="0.3">
      <c r="A15" s="26" t="s">
        <v>123</v>
      </c>
    </row>
    <row r="16" spans="1:5" x14ac:dyDescent="0.3">
      <c r="A16" s="26" t="s">
        <v>152</v>
      </c>
    </row>
    <row r="17" spans="1:1" x14ac:dyDescent="0.3">
      <c r="A17" s="26" t="s">
        <v>150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sheetPr>
  <dimension ref="A1:AD83"/>
  <sheetViews>
    <sheetView zoomScaleNormal="100" workbookViewId="0">
      <pane ySplit="2" topLeftCell="A66" activePane="bottomLeft" state="frozen"/>
      <selection pane="bottomLeft" activeCell="A3" sqref="A3"/>
    </sheetView>
  </sheetViews>
  <sheetFormatPr defaultColWidth="9.21875" defaultRowHeight="14.4" x14ac:dyDescent="0.3"/>
  <cols>
    <col min="1" max="1" width="4.5546875" bestFit="1" customWidth="1"/>
    <col min="2" max="2" width="18" bestFit="1" customWidth="1"/>
    <col min="3" max="3" width="22.44140625" bestFit="1" customWidth="1"/>
    <col min="4" max="4" width="18.5546875" bestFit="1" customWidth="1"/>
    <col min="5" max="5" width="14.21875" bestFit="1" customWidth="1"/>
    <col min="6" max="6" width="16.77734375" bestFit="1" customWidth="1"/>
    <col min="7" max="7" width="14.21875" bestFit="1" customWidth="1"/>
    <col min="8" max="8" width="21.44140625" bestFit="1" customWidth="1"/>
    <col min="9" max="9" width="16.77734375" bestFit="1" customWidth="1"/>
    <col min="10" max="10" width="23.77734375" bestFit="1" customWidth="1"/>
    <col min="11" max="11" width="12.5546875" bestFit="1" customWidth="1"/>
    <col min="12" max="12" width="13.44140625" bestFit="1" customWidth="1"/>
    <col min="13" max="13" width="15" bestFit="1" customWidth="1"/>
    <col min="14" max="14" width="11" bestFit="1" customWidth="1"/>
    <col min="15" max="15" width="25.21875" bestFit="1" customWidth="1"/>
    <col min="16" max="16" width="16.5546875" bestFit="1" customWidth="1"/>
    <col min="17" max="17" width="18.5546875" bestFit="1" customWidth="1"/>
    <col min="18" max="18" width="21.44140625" bestFit="1" customWidth="1"/>
    <col min="19" max="19" width="18" bestFit="1" customWidth="1"/>
    <col min="20" max="20" width="14" style="5" bestFit="1" customWidth="1"/>
    <col min="21" max="21" width="14.21875" style="6" bestFit="1" customWidth="1"/>
    <col min="22" max="22" width="10.77734375" bestFit="1" customWidth="1"/>
    <col min="23" max="23" width="14.21875" bestFit="1" customWidth="1"/>
    <col min="24" max="24" width="16" bestFit="1" customWidth="1"/>
    <col min="25" max="25" width="15.44140625" bestFit="1" customWidth="1"/>
    <col min="26" max="27" width="23" bestFit="1" customWidth="1"/>
    <col min="28" max="28" width="13.21875" bestFit="1" customWidth="1"/>
    <col min="29" max="29" width="10.6640625" bestFit="1" customWidth="1"/>
  </cols>
  <sheetData>
    <row r="1" spans="1:30" s="219" customFormat="1" x14ac:dyDescent="0.25">
      <c r="A1" s="309" t="s">
        <v>423</v>
      </c>
      <c r="B1" s="216" t="s">
        <v>410</v>
      </c>
      <c r="C1" s="244" t="s">
        <v>461</v>
      </c>
      <c r="D1" s="244" t="s">
        <v>462</v>
      </c>
      <c r="E1" s="216" t="s">
        <v>238</v>
      </c>
      <c r="F1" s="244" t="s">
        <v>8</v>
      </c>
      <c r="G1" s="244" t="s">
        <v>463</v>
      </c>
      <c r="H1" s="245" t="s">
        <v>126</v>
      </c>
      <c r="I1" s="244" t="s">
        <v>464</v>
      </c>
      <c r="J1" s="244" t="s">
        <v>135</v>
      </c>
      <c r="K1" s="246" t="s">
        <v>350</v>
      </c>
      <c r="L1" s="244" t="s">
        <v>417</v>
      </c>
      <c r="M1" s="244" t="s">
        <v>465</v>
      </c>
      <c r="N1" s="244" t="s">
        <v>466</v>
      </c>
      <c r="O1" s="244" t="s">
        <v>467</v>
      </c>
      <c r="P1" s="245" t="s">
        <v>128</v>
      </c>
      <c r="Q1" s="244" t="s">
        <v>468</v>
      </c>
      <c r="R1" s="244" t="s">
        <v>469</v>
      </c>
      <c r="S1" s="247" t="s">
        <v>314</v>
      </c>
      <c r="T1" s="247" t="s">
        <v>315</v>
      </c>
      <c r="U1" s="216" t="s">
        <v>361</v>
      </c>
      <c r="V1" s="248" t="s">
        <v>363</v>
      </c>
      <c r="W1" s="245" t="s">
        <v>138</v>
      </c>
      <c r="X1" s="245" t="s">
        <v>141</v>
      </c>
      <c r="Y1" s="216" t="s">
        <v>143</v>
      </c>
      <c r="Z1" s="327" t="s">
        <v>422</v>
      </c>
      <c r="AA1" s="342" t="s">
        <v>1031</v>
      </c>
      <c r="AB1" s="244" t="s">
        <v>470</v>
      </c>
      <c r="AC1" s="245" t="s">
        <v>426</v>
      </c>
    </row>
    <row r="2" spans="1:30" s="253" customFormat="1" ht="15" thickBot="1" x14ac:dyDescent="0.3">
      <c r="A2" s="236" t="s">
        <v>423</v>
      </c>
      <c r="B2" s="237" t="s">
        <v>130</v>
      </c>
      <c r="C2" s="215" t="s">
        <v>452</v>
      </c>
      <c r="D2" s="215" t="s">
        <v>453</v>
      </c>
      <c r="E2" s="237" t="s">
        <v>239</v>
      </c>
      <c r="F2" s="237" t="s">
        <v>132</v>
      </c>
      <c r="G2" s="215" t="s">
        <v>454</v>
      </c>
      <c r="H2" s="249" t="s">
        <v>125</v>
      </c>
      <c r="I2" s="215" t="s">
        <v>455</v>
      </c>
      <c r="J2" s="215" t="s">
        <v>134</v>
      </c>
      <c r="K2" s="250" t="s">
        <v>349</v>
      </c>
      <c r="L2" s="251" t="s">
        <v>416</v>
      </c>
      <c r="M2" s="215" t="s">
        <v>456</v>
      </c>
      <c r="N2" s="215" t="s">
        <v>457</v>
      </c>
      <c r="O2" s="215" t="s">
        <v>458</v>
      </c>
      <c r="P2" s="249" t="s">
        <v>7</v>
      </c>
      <c r="Q2" s="215" t="s">
        <v>354</v>
      </c>
      <c r="R2" s="215" t="s">
        <v>459</v>
      </c>
      <c r="S2" s="249" t="s">
        <v>20</v>
      </c>
      <c r="T2" s="249" t="s">
        <v>338</v>
      </c>
      <c r="U2" s="237" t="s">
        <v>360</v>
      </c>
      <c r="V2" s="237" t="s">
        <v>364</v>
      </c>
      <c r="W2" s="249" t="s">
        <v>137</v>
      </c>
      <c r="X2" s="249" t="s">
        <v>140</v>
      </c>
      <c r="Y2" s="237" t="s">
        <v>142</v>
      </c>
      <c r="Z2" s="328" t="s">
        <v>346</v>
      </c>
      <c r="AA2" s="221" t="s">
        <v>1032</v>
      </c>
      <c r="AB2" s="215" t="s">
        <v>460</v>
      </c>
      <c r="AC2" s="254" t="s">
        <v>425</v>
      </c>
    </row>
    <row r="3" spans="1:30" s="10" customFormat="1" x14ac:dyDescent="0.3">
      <c r="A3" s="7">
        <v>1</v>
      </c>
      <c r="B3" s="7" t="s">
        <v>1038</v>
      </c>
      <c r="C3" s="7"/>
      <c r="D3" s="7" t="s">
        <v>1039</v>
      </c>
      <c r="E3" s="7" t="s">
        <v>1040</v>
      </c>
      <c r="F3" s="15" t="s">
        <v>1041</v>
      </c>
      <c r="G3" s="10" t="s">
        <v>1042</v>
      </c>
      <c r="H3" s="15" t="s">
        <v>1042</v>
      </c>
      <c r="I3" s="15"/>
      <c r="J3" s="15"/>
      <c r="K3" s="61"/>
      <c r="L3" s="15"/>
      <c r="M3" s="15"/>
      <c r="N3" s="18"/>
      <c r="O3" s="15"/>
      <c r="P3" s="10" t="s">
        <v>1043</v>
      </c>
      <c r="Q3" s="10">
        <v>1</v>
      </c>
      <c r="R3" s="8" t="s">
        <v>1044</v>
      </c>
      <c r="S3" s="3" t="s">
        <v>1062</v>
      </c>
      <c r="T3" s="235" t="s">
        <v>1063</v>
      </c>
      <c r="W3" s="8">
        <v>40</v>
      </c>
      <c r="X3" s="10">
        <v>8.6</v>
      </c>
      <c r="Y3" s="9">
        <v>9</v>
      </c>
      <c r="Z3" s="3">
        <v>3</v>
      </c>
      <c r="AA3" s="10" t="s">
        <v>1042</v>
      </c>
      <c r="AC3" s="10">
        <v>1</v>
      </c>
    </row>
    <row r="4" spans="1:30" s="3" customFormat="1" x14ac:dyDescent="0.3">
      <c r="A4" s="7">
        <v>2</v>
      </c>
      <c r="B4" s="7" t="s">
        <v>1038</v>
      </c>
      <c r="D4" s="7" t="s">
        <v>1039</v>
      </c>
      <c r="E4" s="7" t="s">
        <v>1040</v>
      </c>
      <c r="F4" s="15" t="s">
        <v>1041</v>
      </c>
      <c r="G4" s="10" t="s">
        <v>1042</v>
      </c>
      <c r="H4" s="15" t="s">
        <v>1042</v>
      </c>
      <c r="P4" s="10" t="s">
        <v>1045</v>
      </c>
      <c r="Q4" s="10">
        <v>2</v>
      </c>
      <c r="R4" s="8" t="s">
        <v>1044</v>
      </c>
      <c r="S4" s="3" t="s">
        <v>1062</v>
      </c>
      <c r="T4" s="235" t="s">
        <v>1063</v>
      </c>
      <c r="W4" s="8">
        <v>40</v>
      </c>
      <c r="X4" s="10">
        <v>8.6</v>
      </c>
      <c r="Y4" s="9">
        <v>9</v>
      </c>
      <c r="Z4" s="3">
        <v>3</v>
      </c>
      <c r="AA4" s="10" t="s">
        <v>1042</v>
      </c>
      <c r="AC4" s="10">
        <v>1</v>
      </c>
    </row>
    <row r="5" spans="1:30" x14ac:dyDescent="0.3">
      <c r="A5" s="7">
        <v>3</v>
      </c>
      <c r="B5" s="7" t="s">
        <v>1038</v>
      </c>
      <c r="D5" s="7" t="s">
        <v>1039</v>
      </c>
      <c r="E5" s="7" t="s">
        <v>1040</v>
      </c>
      <c r="F5" s="15" t="s">
        <v>1041</v>
      </c>
      <c r="G5" s="10" t="s">
        <v>1042</v>
      </c>
      <c r="H5" s="15" t="s">
        <v>1042</v>
      </c>
      <c r="L5" s="15"/>
      <c r="P5" s="10" t="s">
        <v>1046</v>
      </c>
      <c r="Q5" s="10">
        <v>3</v>
      </c>
      <c r="R5" s="8" t="s">
        <v>1044</v>
      </c>
      <c r="S5" s="3" t="s">
        <v>1062</v>
      </c>
      <c r="T5" s="235" t="s">
        <v>1063</v>
      </c>
      <c r="W5" s="8">
        <v>40</v>
      </c>
      <c r="X5" s="10">
        <v>8.6</v>
      </c>
      <c r="Y5" s="9">
        <v>9</v>
      </c>
      <c r="Z5">
        <v>3</v>
      </c>
      <c r="AA5" s="10" t="s">
        <v>1042</v>
      </c>
      <c r="AC5" s="10">
        <v>1</v>
      </c>
    </row>
    <row r="6" spans="1:30" s="10" customFormat="1" x14ac:dyDescent="0.3">
      <c r="A6" s="7">
        <v>4</v>
      </c>
      <c r="B6" s="7" t="s">
        <v>1038</v>
      </c>
      <c r="D6" s="7" t="s">
        <v>1039</v>
      </c>
      <c r="E6" s="7" t="s">
        <v>1040</v>
      </c>
      <c r="F6" s="15" t="s">
        <v>1041</v>
      </c>
      <c r="G6" s="10" t="s">
        <v>1042</v>
      </c>
      <c r="H6" s="15" t="s">
        <v>1042</v>
      </c>
      <c r="L6" s="3"/>
      <c r="P6" s="10" t="s">
        <v>1047</v>
      </c>
      <c r="Q6" s="10">
        <v>4</v>
      </c>
      <c r="R6" s="8" t="s">
        <v>1044</v>
      </c>
      <c r="S6" s="3" t="s">
        <v>1062</v>
      </c>
      <c r="T6" s="235" t="s">
        <v>1064</v>
      </c>
      <c r="W6" s="8">
        <v>40</v>
      </c>
      <c r="X6" s="10">
        <v>8.6</v>
      </c>
      <c r="Y6" s="9">
        <v>9</v>
      </c>
      <c r="Z6" s="3">
        <v>3</v>
      </c>
      <c r="AA6" s="10" t="s">
        <v>1042</v>
      </c>
      <c r="AC6" s="10">
        <v>1</v>
      </c>
    </row>
    <row r="7" spans="1:30" s="10" customFormat="1" x14ac:dyDescent="0.3">
      <c r="A7" s="7">
        <v>5</v>
      </c>
      <c r="B7" s="7" t="s">
        <v>1038</v>
      </c>
      <c r="D7" s="7" t="s">
        <v>1039</v>
      </c>
      <c r="E7" s="7" t="s">
        <v>1040</v>
      </c>
      <c r="F7" s="15" t="s">
        <v>1041</v>
      </c>
      <c r="G7" s="10" t="s">
        <v>1042</v>
      </c>
      <c r="H7" s="15" t="s">
        <v>1042</v>
      </c>
      <c r="L7" s="15"/>
      <c r="P7" s="10" t="s">
        <v>1048</v>
      </c>
      <c r="Q7" s="10">
        <v>5</v>
      </c>
      <c r="R7" s="8" t="s">
        <v>1044</v>
      </c>
      <c r="S7" s="3" t="s">
        <v>1062</v>
      </c>
      <c r="T7" s="235" t="s">
        <v>1064</v>
      </c>
      <c r="W7" s="8">
        <v>40</v>
      </c>
      <c r="X7" s="10">
        <v>8.6</v>
      </c>
      <c r="Y7" s="9">
        <v>9</v>
      </c>
      <c r="Z7" s="3">
        <v>3</v>
      </c>
      <c r="AA7" s="10" t="s">
        <v>1042</v>
      </c>
      <c r="AC7" s="10">
        <v>1</v>
      </c>
    </row>
    <row r="8" spans="1:30" x14ac:dyDescent="0.3">
      <c r="A8" s="7">
        <v>6</v>
      </c>
      <c r="B8" s="7" t="s">
        <v>1038</v>
      </c>
      <c r="D8" s="7" t="s">
        <v>1039</v>
      </c>
      <c r="E8" s="7" t="s">
        <v>1040</v>
      </c>
      <c r="F8" s="15" t="s">
        <v>1041</v>
      </c>
      <c r="G8" s="10" t="s">
        <v>1042</v>
      </c>
      <c r="H8" s="15" t="s">
        <v>1042</v>
      </c>
      <c r="L8" s="3"/>
      <c r="P8" s="10" t="s">
        <v>1049</v>
      </c>
      <c r="Q8" s="10">
        <v>6</v>
      </c>
      <c r="R8" s="8" t="s">
        <v>1044</v>
      </c>
      <c r="S8" s="3" t="s">
        <v>1062</v>
      </c>
      <c r="T8" s="235" t="s">
        <v>1064</v>
      </c>
      <c r="W8" s="8">
        <v>40</v>
      </c>
      <c r="X8" s="10">
        <v>8.6</v>
      </c>
      <c r="Y8" s="9">
        <v>9</v>
      </c>
      <c r="Z8">
        <v>3</v>
      </c>
      <c r="AA8" s="10" t="s">
        <v>1042</v>
      </c>
      <c r="AC8" s="10">
        <v>1</v>
      </c>
    </row>
    <row r="9" spans="1:30" s="10" customFormat="1" x14ac:dyDescent="0.3">
      <c r="A9" s="7">
        <v>7</v>
      </c>
      <c r="B9" s="7" t="s">
        <v>1038</v>
      </c>
      <c r="D9" s="7" t="s">
        <v>1039</v>
      </c>
      <c r="E9" s="7" t="s">
        <v>1040</v>
      </c>
      <c r="F9" s="15" t="s">
        <v>1041</v>
      </c>
      <c r="G9" s="10" t="s">
        <v>1042</v>
      </c>
      <c r="H9" s="15" t="s">
        <v>1042</v>
      </c>
      <c r="L9" s="15"/>
      <c r="O9" s="15"/>
      <c r="P9" s="10" t="s">
        <v>1050</v>
      </c>
      <c r="Q9" s="10">
        <v>7</v>
      </c>
      <c r="R9" s="8" t="s">
        <v>1044</v>
      </c>
      <c r="S9" s="3" t="s">
        <v>1062</v>
      </c>
      <c r="T9" s="235" t="s">
        <v>1065</v>
      </c>
      <c r="W9" s="8">
        <v>40</v>
      </c>
      <c r="X9" s="10">
        <v>8.6</v>
      </c>
      <c r="Y9" s="9">
        <v>9</v>
      </c>
      <c r="Z9" s="3">
        <v>3</v>
      </c>
      <c r="AA9" s="10" t="s">
        <v>1042</v>
      </c>
      <c r="AC9" s="10">
        <v>1</v>
      </c>
    </row>
    <row r="10" spans="1:30" s="10" customFormat="1" x14ac:dyDescent="0.3">
      <c r="A10" s="7">
        <v>8</v>
      </c>
      <c r="B10" s="7" t="s">
        <v>1038</v>
      </c>
      <c r="C10" s="7"/>
      <c r="D10" s="7" t="s">
        <v>1039</v>
      </c>
      <c r="E10" s="7" t="s">
        <v>1040</v>
      </c>
      <c r="F10" s="15" t="s">
        <v>1041</v>
      </c>
      <c r="G10" s="10" t="s">
        <v>1042</v>
      </c>
      <c r="H10" s="15" t="s">
        <v>1042</v>
      </c>
      <c r="I10" s="15"/>
      <c r="J10" s="15"/>
      <c r="K10" s="15"/>
      <c r="L10" s="3"/>
      <c r="M10" s="15"/>
      <c r="N10" s="18"/>
      <c r="O10" s="15"/>
      <c r="P10" s="10" t="s">
        <v>1051</v>
      </c>
      <c r="Q10" s="10">
        <v>8</v>
      </c>
      <c r="R10" s="8" t="s">
        <v>1044</v>
      </c>
      <c r="S10" s="3" t="s">
        <v>1062</v>
      </c>
      <c r="T10" s="235" t="s">
        <v>1065</v>
      </c>
      <c r="W10" s="8">
        <v>40</v>
      </c>
      <c r="X10" s="10">
        <v>8.6</v>
      </c>
      <c r="Y10" s="9">
        <v>9</v>
      </c>
      <c r="Z10" s="3">
        <v>3</v>
      </c>
      <c r="AA10" s="10" t="s">
        <v>1042</v>
      </c>
      <c r="AC10" s="10">
        <v>1</v>
      </c>
    </row>
    <row r="11" spans="1:30" s="10" customFormat="1" x14ac:dyDescent="0.3">
      <c r="A11" s="7">
        <v>9</v>
      </c>
      <c r="B11" s="7" t="s">
        <v>1038</v>
      </c>
      <c r="C11" s="7"/>
      <c r="D11" s="7" t="s">
        <v>1039</v>
      </c>
      <c r="E11" s="7" t="s">
        <v>1040</v>
      </c>
      <c r="F11" s="15" t="s">
        <v>1041</v>
      </c>
      <c r="G11" s="10" t="s">
        <v>1042</v>
      </c>
      <c r="H11" s="15" t="s">
        <v>1042</v>
      </c>
      <c r="I11" s="15"/>
      <c r="J11" s="15"/>
      <c r="K11" s="15"/>
      <c r="L11" s="15"/>
      <c r="M11" s="15"/>
      <c r="N11" s="18"/>
      <c r="O11" s="15"/>
      <c r="P11" s="10" t="s">
        <v>1052</v>
      </c>
      <c r="Q11" s="10">
        <v>9</v>
      </c>
      <c r="R11" s="8" t="s">
        <v>1044</v>
      </c>
      <c r="S11" s="3" t="s">
        <v>1062</v>
      </c>
      <c r="T11" s="235" t="s">
        <v>1065</v>
      </c>
      <c r="W11" s="8">
        <v>40</v>
      </c>
      <c r="X11" s="10">
        <v>8.6</v>
      </c>
      <c r="Y11" s="9">
        <v>9</v>
      </c>
      <c r="Z11">
        <v>3</v>
      </c>
      <c r="AA11" s="10" t="s">
        <v>1042</v>
      </c>
      <c r="AC11" s="10">
        <v>1</v>
      </c>
    </row>
    <row r="12" spans="1:30" s="10" customFormat="1" x14ac:dyDescent="0.3">
      <c r="A12" s="7">
        <v>10</v>
      </c>
      <c r="B12" s="7" t="s">
        <v>1038</v>
      </c>
      <c r="C12" s="7"/>
      <c r="D12" s="7" t="s">
        <v>1039</v>
      </c>
      <c r="E12" s="7" t="s">
        <v>1040</v>
      </c>
      <c r="F12" s="15" t="s">
        <v>1041</v>
      </c>
      <c r="G12" s="10" t="s">
        <v>1042</v>
      </c>
      <c r="H12" s="15" t="s">
        <v>1042</v>
      </c>
      <c r="I12" s="15"/>
      <c r="J12" s="15"/>
      <c r="K12" s="15"/>
      <c r="L12" s="3"/>
      <c r="M12" s="15"/>
      <c r="N12" s="18"/>
      <c r="O12" s="15"/>
      <c r="P12" s="10" t="s">
        <v>1053</v>
      </c>
      <c r="Q12" s="10">
        <v>10</v>
      </c>
      <c r="R12" s="8" t="s">
        <v>1044</v>
      </c>
      <c r="S12" s="3" t="s">
        <v>1062</v>
      </c>
      <c r="T12" s="235" t="s">
        <v>1066</v>
      </c>
      <c r="W12" s="8">
        <v>40</v>
      </c>
      <c r="X12" s="10">
        <v>8.6</v>
      </c>
      <c r="Y12" s="9">
        <v>9</v>
      </c>
      <c r="Z12" s="3">
        <v>3</v>
      </c>
      <c r="AA12" s="10" t="s">
        <v>1042</v>
      </c>
      <c r="AC12" s="10">
        <v>1</v>
      </c>
    </row>
    <row r="13" spans="1:30" s="10" customFormat="1" x14ac:dyDescent="0.3">
      <c r="A13" s="7">
        <v>11</v>
      </c>
      <c r="B13" s="7" t="s">
        <v>1038</v>
      </c>
      <c r="C13" s="7"/>
      <c r="D13" s="7" t="s">
        <v>1039</v>
      </c>
      <c r="E13" s="7" t="s">
        <v>1040</v>
      </c>
      <c r="F13" s="15" t="s">
        <v>1041</v>
      </c>
      <c r="G13" s="10" t="s">
        <v>1042</v>
      </c>
      <c r="H13" s="15" t="s">
        <v>1042</v>
      </c>
      <c r="I13" s="15"/>
      <c r="J13" s="15"/>
      <c r="K13" s="15"/>
      <c r="L13" s="15"/>
      <c r="M13" s="15"/>
      <c r="N13" s="18"/>
      <c r="O13" s="15"/>
      <c r="P13" s="10" t="s">
        <v>1054</v>
      </c>
      <c r="Q13" s="10">
        <v>11</v>
      </c>
      <c r="R13" s="8" t="s">
        <v>1044</v>
      </c>
      <c r="S13" s="3" t="s">
        <v>1062</v>
      </c>
      <c r="T13" s="235" t="s">
        <v>1066</v>
      </c>
      <c r="W13" s="8">
        <v>40</v>
      </c>
      <c r="X13" s="10">
        <v>8.6</v>
      </c>
      <c r="Y13" s="9">
        <v>9</v>
      </c>
      <c r="Z13" s="3">
        <v>3</v>
      </c>
      <c r="AA13" s="10" t="s">
        <v>1042</v>
      </c>
      <c r="AC13" s="10">
        <v>1</v>
      </c>
    </row>
    <row r="14" spans="1:30" s="10" customFormat="1" x14ac:dyDescent="0.3">
      <c r="A14" s="7">
        <v>12</v>
      </c>
      <c r="B14" s="7" t="s">
        <v>1038</v>
      </c>
      <c r="C14" s="7"/>
      <c r="D14" s="7" t="s">
        <v>1039</v>
      </c>
      <c r="E14" s="7" t="s">
        <v>1040</v>
      </c>
      <c r="F14" s="15" t="s">
        <v>1041</v>
      </c>
      <c r="G14" s="10" t="s">
        <v>1042</v>
      </c>
      <c r="H14" s="15" t="s">
        <v>1042</v>
      </c>
      <c r="I14" s="15"/>
      <c r="J14" s="15"/>
      <c r="K14" s="15"/>
      <c r="L14" s="3"/>
      <c r="M14" s="15"/>
      <c r="N14" s="18"/>
      <c r="O14" s="15"/>
      <c r="P14" s="10" t="s">
        <v>1055</v>
      </c>
      <c r="Q14" s="10">
        <v>12</v>
      </c>
      <c r="R14" s="8" t="s">
        <v>1044</v>
      </c>
      <c r="S14" s="3" t="s">
        <v>1062</v>
      </c>
      <c r="T14" s="235" t="s">
        <v>1066</v>
      </c>
      <c r="W14" s="8">
        <v>40</v>
      </c>
      <c r="X14" s="10">
        <v>8.6</v>
      </c>
      <c r="Y14" s="9">
        <v>9</v>
      </c>
      <c r="Z14">
        <v>3</v>
      </c>
      <c r="AA14" s="10" t="s">
        <v>1042</v>
      </c>
      <c r="AC14" s="10">
        <v>1</v>
      </c>
    </row>
    <row r="15" spans="1:30" s="10" customFormat="1" x14ac:dyDescent="0.3">
      <c r="A15" s="7">
        <v>13</v>
      </c>
      <c r="B15" s="7" t="s">
        <v>1038</v>
      </c>
      <c r="C15" s="7"/>
      <c r="D15" s="7" t="s">
        <v>1039</v>
      </c>
      <c r="E15" s="7" t="s">
        <v>1040</v>
      </c>
      <c r="F15" s="15" t="s">
        <v>1041</v>
      </c>
      <c r="G15" s="10" t="s">
        <v>1042</v>
      </c>
      <c r="H15" s="15" t="s">
        <v>1042</v>
      </c>
      <c r="I15" s="15"/>
      <c r="J15" s="15"/>
      <c r="K15" s="61"/>
      <c r="L15" s="15"/>
      <c r="M15" s="15"/>
      <c r="N15" s="18"/>
      <c r="O15" s="15"/>
      <c r="P15" s="10" t="s">
        <v>1043</v>
      </c>
      <c r="Q15" s="10">
        <v>1</v>
      </c>
      <c r="R15" s="8" t="s">
        <v>1044</v>
      </c>
      <c r="S15" s="3" t="s">
        <v>1062</v>
      </c>
      <c r="T15" s="235" t="s">
        <v>1063</v>
      </c>
      <c r="W15" s="8">
        <v>40</v>
      </c>
      <c r="X15" s="10">
        <v>8.6</v>
      </c>
      <c r="Y15" s="9">
        <v>9</v>
      </c>
      <c r="Z15" s="3">
        <v>3</v>
      </c>
      <c r="AA15" s="10" t="s">
        <v>1042</v>
      </c>
      <c r="AC15" s="10">
        <v>1</v>
      </c>
    </row>
    <row r="16" spans="1:30" s="10" customFormat="1" x14ac:dyDescent="0.3">
      <c r="A16" s="7">
        <v>14</v>
      </c>
      <c r="B16" s="7" t="s">
        <v>1038</v>
      </c>
      <c r="C16" s="3"/>
      <c r="D16" s="7" t="s">
        <v>1039</v>
      </c>
      <c r="E16" s="7" t="s">
        <v>1040</v>
      </c>
      <c r="F16" s="15" t="s">
        <v>1041</v>
      </c>
      <c r="G16" s="10" t="s">
        <v>1042</v>
      </c>
      <c r="H16" s="15" t="s">
        <v>1042</v>
      </c>
      <c r="I16" s="3"/>
      <c r="J16" s="3"/>
      <c r="K16" s="3"/>
      <c r="L16" s="3"/>
      <c r="M16" s="3"/>
      <c r="N16" s="3"/>
      <c r="O16" s="3"/>
      <c r="P16" s="10" t="s">
        <v>1045</v>
      </c>
      <c r="Q16" s="10">
        <v>2</v>
      </c>
      <c r="R16" s="8" t="s">
        <v>1044</v>
      </c>
      <c r="S16" s="3" t="s">
        <v>1062</v>
      </c>
      <c r="T16" s="235" t="s">
        <v>1063</v>
      </c>
      <c r="W16" s="8">
        <v>40</v>
      </c>
      <c r="X16" s="10">
        <v>8.6</v>
      </c>
      <c r="Y16" s="9">
        <v>9</v>
      </c>
      <c r="Z16" s="3">
        <v>3</v>
      </c>
      <c r="AA16" s="10" t="s">
        <v>1042</v>
      </c>
      <c r="AC16" s="10">
        <v>1</v>
      </c>
      <c r="AD16" s="3"/>
    </row>
    <row r="17" spans="1:30" x14ac:dyDescent="0.3">
      <c r="A17" s="7">
        <v>15</v>
      </c>
      <c r="B17" s="7" t="s">
        <v>1038</v>
      </c>
      <c r="D17" s="7" t="s">
        <v>1039</v>
      </c>
      <c r="E17" s="7" t="s">
        <v>1040</v>
      </c>
      <c r="F17" s="15" t="s">
        <v>1041</v>
      </c>
      <c r="G17" s="10" t="s">
        <v>1042</v>
      </c>
      <c r="H17" s="15" t="s">
        <v>1042</v>
      </c>
      <c r="L17" s="15"/>
      <c r="P17" s="10" t="s">
        <v>1046</v>
      </c>
      <c r="Q17" s="10">
        <v>3</v>
      </c>
      <c r="R17" s="8" t="s">
        <v>1044</v>
      </c>
      <c r="S17" s="3" t="s">
        <v>1062</v>
      </c>
      <c r="T17" s="235" t="s">
        <v>1063</v>
      </c>
      <c r="W17" s="8">
        <v>40</v>
      </c>
      <c r="X17" s="10">
        <v>8.6</v>
      </c>
      <c r="Y17" s="9">
        <v>9</v>
      </c>
      <c r="Z17">
        <v>3</v>
      </c>
      <c r="AA17" s="10" t="s">
        <v>1042</v>
      </c>
      <c r="AC17" s="10">
        <v>1</v>
      </c>
    </row>
    <row r="18" spans="1:30" x14ac:dyDescent="0.3">
      <c r="A18" s="7">
        <v>16</v>
      </c>
      <c r="B18" s="7" t="s">
        <v>1038</v>
      </c>
      <c r="C18" s="10"/>
      <c r="D18" s="7" t="s">
        <v>1039</v>
      </c>
      <c r="E18" s="7" t="s">
        <v>1040</v>
      </c>
      <c r="F18" s="15" t="s">
        <v>1041</v>
      </c>
      <c r="G18" s="10" t="s">
        <v>1042</v>
      </c>
      <c r="H18" s="15" t="s">
        <v>1042</v>
      </c>
      <c r="I18" s="10"/>
      <c r="J18" s="10"/>
      <c r="K18" s="10"/>
      <c r="L18" s="3"/>
      <c r="M18" s="10"/>
      <c r="N18" s="10"/>
      <c r="O18" s="10"/>
      <c r="P18" s="10" t="s">
        <v>1047</v>
      </c>
      <c r="Q18" s="10">
        <v>4</v>
      </c>
      <c r="R18" s="8" t="s">
        <v>1044</v>
      </c>
      <c r="S18" s="3" t="s">
        <v>1062</v>
      </c>
      <c r="T18" s="235" t="s">
        <v>1064</v>
      </c>
      <c r="W18" s="8">
        <v>40</v>
      </c>
      <c r="X18" s="10">
        <v>8.6</v>
      </c>
      <c r="Y18" s="9">
        <v>9</v>
      </c>
      <c r="Z18" s="3">
        <v>3</v>
      </c>
      <c r="AA18" s="10" t="s">
        <v>1042</v>
      </c>
      <c r="AC18" s="10">
        <v>1</v>
      </c>
      <c r="AD18" s="10"/>
    </row>
    <row r="19" spans="1:30" x14ac:dyDescent="0.3">
      <c r="A19" s="7">
        <v>17</v>
      </c>
      <c r="B19" s="7" t="s">
        <v>1038</v>
      </c>
      <c r="C19" s="10"/>
      <c r="D19" s="7" t="s">
        <v>1039</v>
      </c>
      <c r="E19" s="7" t="s">
        <v>1040</v>
      </c>
      <c r="F19" s="15" t="s">
        <v>1041</v>
      </c>
      <c r="G19" s="10" t="s">
        <v>1042</v>
      </c>
      <c r="H19" s="15" t="s">
        <v>1042</v>
      </c>
      <c r="I19" s="10"/>
      <c r="J19" s="10"/>
      <c r="K19" s="10"/>
      <c r="L19" s="15"/>
      <c r="M19" s="10"/>
      <c r="N19" s="10"/>
      <c r="O19" s="10"/>
      <c r="P19" s="10" t="s">
        <v>1048</v>
      </c>
      <c r="Q19" s="10">
        <v>5</v>
      </c>
      <c r="R19" s="8" t="s">
        <v>1044</v>
      </c>
      <c r="S19" s="3" t="s">
        <v>1062</v>
      </c>
      <c r="T19" s="235" t="s">
        <v>1064</v>
      </c>
      <c r="W19" s="8">
        <v>40</v>
      </c>
      <c r="X19" s="10">
        <v>8.6</v>
      </c>
      <c r="Y19" s="9">
        <v>9</v>
      </c>
      <c r="Z19" s="3">
        <v>3</v>
      </c>
      <c r="AA19" s="10" t="s">
        <v>1042</v>
      </c>
      <c r="AC19" s="10">
        <v>1</v>
      </c>
      <c r="AD19" s="10"/>
    </row>
    <row r="20" spans="1:30" x14ac:dyDescent="0.3">
      <c r="A20" s="7">
        <v>18</v>
      </c>
      <c r="B20" s="7" t="s">
        <v>1038</v>
      </c>
      <c r="D20" s="7" t="s">
        <v>1039</v>
      </c>
      <c r="E20" s="7" t="s">
        <v>1040</v>
      </c>
      <c r="F20" s="15" t="s">
        <v>1041</v>
      </c>
      <c r="G20" s="10" t="s">
        <v>1042</v>
      </c>
      <c r="H20" s="15" t="s">
        <v>1042</v>
      </c>
      <c r="L20" s="3"/>
      <c r="P20" s="10" t="s">
        <v>1049</v>
      </c>
      <c r="Q20" s="10">
        <v>6</v>
      </c>
      <c r="R20" s="8" t="s">
        <v>1044</v>
      </c>
      <c r="S20" s="3" t="s">
        <v>1062</v>
      </c>
      <c r="T20" s="235" t="s">
        <v>1064</v>
      </c>
      <c r="W20" s="8">
        <v>40</v>
      </c>
      <c r="X20" s="10">
        <v>8.6</v>
      </c>
      <c r="Y20" s="9">
        <v>9</v>
      </c>
      <c r="Z20">
        <v>3</v>
      </c>
      <c r="AA20" s="10" t="s">
        <v>1042</v>
      </c>
      <c r="AC20" s="10">
        <v>1</v>
      </c>
    </row>
    <row r="21" spans="1:30" x14ac:dyDescent="0.3">
      <c r="A21" s="7">
        <v>19</v>
      </c>
      <c r="B21" s="7" t="s">
        <v>1038</v>
      </c>
      <c r="C21" s="10"/>
      <c r="D21" s="7" t="s">
        <v>1039</v>
      </c>
      <c r="E21" s="7" t="s">
        <v>1040</v>
      </c>
      <c r="F21" s="15" t="s">
        <v>1041</v>
      </c>
      <c r="G21" s="10" t="s">
        <v>1042</v>
      </c>
      <c r="H21" s="15" t="s">
        <v>1042</v>
      </c>
      <c r="I21" s="10"/>
      <c r="J21" s="10"/>
      <c r="K21" s="10"/>
      <c r="L21" s="15"/>
      <c r="M21" s="10"/>
      <c r="N21" s="10"/>
      <c r="O21" s="15"/>
      <c r="P21" s="10" t="s">
        <v>1050</v>
      </c>
      <c r="Q21" s="10">
        <v>7</v>
      </c>
      <c r="R21" s="8" t="s">
        <v>1044</v>
      </c>
      <c r="S21" s="3" t="s">
        <v>1062</v>
      </c>
      <c r="T21" s="235" t="s">
        <v>1065</v>
      </c>
      <c r="W21" s="8">
        <v>40</v>
      </c>
      <c r="X21" s="10">
        <v>8.6</v>
      </c>
      <c r="Y21" s="9">
        <v>9</v>
      </c>
      <c r="Z21" s="3">
        <v>3</v>
      </c>
      <c r="AA21" s="10" t="s">
        <v>1042</v>
      </c>
      <c r="AC21" s="10">
        <v>1</v>
      </c>
      <c r="AD21" s="10"/>
    </row>
    <row r="22" spans="1:30" x14ac:dyDescent="0.3">
      <c r="A22" s="7">
        <v>20</v>
      </c>
      <c r="B22" s="7" t="s">
        <v>1038</v>
      </c>
      <c r="C22" s="7"/>
      <c r="D22" s="7" t="s">
        <v>1039</v>
      </c>
      <c r="E22" s="7" t="s">
        <v>1040</v>
      </c>
      <c r="F22" s="15" t="s">
        <v>1041</v>
      </c>
      <c r="G22" s="10" t="s">
        <v>1042</v>
      </c>
      <c r="H22" s="15" t="s">
        <v>1042</v>
      </c>
      <c r="I22" s="15"/>
      <c r="J22" s="15"/>
      <c r="K22" s="15"/>
      <c r="L22" s="3"/>
      <c r="M22" s="15"/>
      <c r="N22" s="18"/>
      <c r="O22" s="15"/>
      <c r="P22" s="10" t="s">
        <v>1051</v>
      </c>
      <c r="Q22" s="10">
        <v>8</v>
      </c>
      <c r="R22" s="8" t="s">
        <v>1044</v>
      </c>
      <c r="S22" s="3" t="s">
        <v>1062</v>
      </c>
      <c r="T22" s="235" t="s">
        <v>1065</v>
      </c>
      <c r="W22" s="8">
        <v>40</v>
      </c>
      <c r="X22" s="10">
        <v>8.6</v>
      </c>
      <c r="Y22" s="9">
        <v>9</v>
      </c>
      <c r="Z22" s="3">
        <v>3</v>
      </c>
      <c r="AA22" s="10" t="s">
        <v>1042</v>
      </c>
      <c r="AC22" s="10">
        <v>1</v>
      </c>
      <c r="AD22" s="10"/>
    </row>
    <row r="23" spans="1:30" x14ac:dyDescent="0.3">
      <c r="A23" s="7">
        <v>21</v>
      </c>
      <c r="B23" s="7" t="s">
        <v>1038</v>
      </c>
      <c r="C23" s="7"/>
      <c r="D23" s="7" t="s">
        <v>1039</v>
      </c>
      <c r="E23" s="7" t="s">
        <v>1040</v>
      </c>
      <c r="F23" s="15" t="s">
        <v>1041</v>
      </c>
      <c r="G23" s="10" t="s">
        <v>1042</v>
      </c>
      <c r="H23" s="15" t="s">
        <v>1042</v>
      </c>
      <c r="I23" s="15"/>
      <c r="J23" s="15"/>
      <c r="K23" s="15"/>
      <c r="L23" s="15"/>
      <c r="M23" s="15"/>
      <c r="N23" s="18"/>
      <c r="O23" s="15"/>
      <c r="P23" s="10" t="s">
        <v>1052</v>
      </c>
      <c r="Q23" s="10">
        <v>9</v>
      </c>
      <c r="R23" s="8" t="s">
        <v>1044</v>
      </c>
      <c r="S23" s="3" t="s">
        <v>1062</v>
      </c>
      <c r="T23" s="235" t="s">
        <v>1065</v>
      </c>
      <c r="W23" s="8">
        <v>40</v>
      </c>
      <c r="X23" s="10">
        <v>8.6</v>
      </c>
      <c r="Y23" s="9">
        <v>9</v>
      </c>
      <c r="Z23">
        <v>3</v>
      </c>
      <c r="AA23" s="10" t="s">
        <v>1042</v>
      </c>
      <c r="AC23" s="10">
        <v>1</v>
      </c>
      <c r="AD23" s="10"/>
    </row>
    <row r="24" spans="1:30" x14ac:dyDescent="0.3">
      <c r="A24" s="7">
        <v>22</v>
      </c>
      <c r="B24" s="7" t="s">
        <v>1038</v>
      </c>
      <c r="C24" s="7"/>
      <c r="D24" s="7" t="s">
        <v>1039</v>
      </c>
      <c r="E24" s="7" t="s">
        <v>1040</v>
      </c>
      <c r="F24" s="15" t="s">
        <v>1041</v>
      </c>
      <c r="G24" s="10" t="s">
        <v>1042</v>
      </c>
      <c r="H24" s="15" t="s">
        <v>1042</v>
      </c>
      <c r="I24" s="15"/>
      <c r="J24" s="15"/>
      <c r="K24" s="15"/>
      <c r="L24" s="3"/>
      <c r="M24" s="15"/>
      <c r="N24" s="18"/>
      <c r="O24" s="15"/>
      <c r="P24" s="10" t="s">
        <v>1053</v>
      </c>
      <c r="Q24" s="10">
        <v>10</v>
      </c>
      <c r="R24" s="8" t="s">
        <v>1044</v>
      </c>
      <c r="S24" s="3" t="s">
        <v>1062</v>
      </c>
      <c r="T24" s="235" t="s">
        <v>1066</v>
      </c>
      <c r="W24" s="8">
        <v>40</v>
      </c>
      <c r="X24" s="10">
        <v>8.6</v>
      </c>
      <c r="Y24" s="9">
        <v>9</v>
      </c>
      <c r="Z24" s="3">
        <v>3</v>
      </c>
      <c r="AA24" s="10" t="s">
        <v>1042</v>
      </c>
      <c r="AC24" s="10">
        <v>1</v>
      </c>
      <c r="AD24" s="10"/>
    </row>
    <row r="25" spans="1:30" x14ac:dyDescent="0.3">
      <c r="A25" s="7">
        <v>23</v>
      </c>
      <c r="B25" s="7" t="s">
        <v>1038</v>
      </c>
      <c r="C25" s="7"/>
      <c r="D25" s="7" t="s">
        <v>1039</v>
      </c>
      <c r="E25" s="7" t="s">
        <v>1040</v>
      </c>
      <c r="F25" s="15" t="s">
        <v>1041</v>
      </c>
      <c r="G25" s="10" t="s">
        <v>1042</v>
      </c>
      <c r="H25" s="15" t="s">
        <v>1042</v>
      </c>
      <c r="I25" s="15"/>
      <c r="J25" s="15"/>
      <c r="K25" s="15"/>
      <c r="L25" s="15"/>
      <c r="M25" s="15"/>
      <c r="N25" s="18"/>
      <c r="O25" s="15"/>
      <c r="P25" s="10" t="s">
        <v>1054</v>
      </c>
      <c r="Q25" s="10">
        <v>11</v>
      </c>
      <c r="R25" s="8" t="s">
        <v>1044</v>
      </c>
      <c r="S25" s="3" t="s">
        <v>1062</v>
      </c>
      <c r="T25" s="235" t="s">
        <v>1066</v>
      </c>
      <c r="W25" s="8">
        <v>40</v>
      </c>
      <c r="X25" s="10">
        <v>8.6</v>
      </c>
      <c r="Y25" s="9">
        <v>9</v>
      </c>
      <c r="Z25" s="3">
        <v>3</v>
      </c>
      <c r="AA25" s="10" t="s">
        <v>1042</v>
      </c>
      <c r="AC25" s="10">
        <v>1</v>
      </c>
      <c r="AD25" s="10"/>
    </row>
    <row r="26" spans="1:30" x14ac:dyDescent="0.3">
      <c r="A26" s="7">
        <v>24</v>
      </c>
      <c r="B26" s="7" t="s">
        <v>1038</v>
      </c>
      <c r="C26" s="7"/>
      <c r="D26" s="7" t="s">
        <v>1039</v>
      </c>
      <c r="E26" s="7" t="s">
        <v>1040</v>
      </c>
      <c r="F26" s="15" t="s">
        <v>1041</v>
      </c>
      <c r="G26" s="10" t="s">
        <v>1042</v>
      </c>
      <c r="H26" s="15" t="s">
        <v>1042</v>
      </c>
      <c r="I26" s="15"/>
      <c r="J26" s="15"/>
      <c r="K26" s="15"/>
      <c r="L26" s="3"/>
      <c r="M26" s="15"/>
      <c r="N26" s="18"/>
      <c r="O26" s="15"/>
      <c r="P26" s="10" t="s">
        <v>1055</v>
      </c>
      <c r="Q26" s="10">
        <v>12</v>
      </c>
      <c r="R26" s="8" t="s">
        <v>1044</v>
      </c>
      <c r="S26" s="3" t="s">
        <v>1062</v>
      </c>
      <c r="T26" s="235" t="s">
        <v>1066</v>
      </c>
      <c r="W26" s="8">
        <v>40</v>
      </c>
      <c r="X26" s="10">
        <v>8.6</v>
      </c>
      <c r="Y26" s="9">
        <v>9</v>
      </c>
      <c r="Z26">
        <v>3</v>
      </c>
      <c r="AA26" s="10" t="s">
        <v>1042</v>
      </c>
      <c r="AC26" s="10">
        <v>1</v>
      </c>
      <c r="AD26" s="10"/>
    </row>
    <row r="27" spans="1:30" x14ac:dyDescent="0.3">
      <c r="A27" s="7">
        <v>25</v>
      </c>
      <c r="B27" s="7" t="s">
        <v>1038</v>
      </c>
      <c r="D27" s="7" t="s">
        <v>1039</v>
      </c>
      <c r="E27" s="7" t="s">
        <v>1040</v>
      </c>
      <c r="F27" s="15" t="s">
        <v>1041</v>
      </c>
      <c r="G27" s="10" t="s">
        <v>1042</v>
      </c>
      <c r="H27" s="15" t="s">
        <v>1042</v>
      </c>
      <c r="L27" s="15"/>
      <c r="P27" s="10" t="s">
        <v>1043</v>
      </c>
      <c r="Q27" s="10">
        <v>1</v>
      </c>
      <c r="R27" s="8" t="s">
        <v>1044</v>
      </c>
      <c r="S27" s="3" t="s">
        <v>1062</v>
      </c>
      <c r="T27" s="235" t="s">
        <v>1063</v>
      </c>
      <c r="W27" s="8">
        <v>40</v>
      </c>
      <c r="X27" s="10">
        <v>8.6</v>
      </c>
      <c r="Y27" s="9">
        <v>9</v>
      </c>
      <c r="Z27" s="3">
        <v>3</v>
      </c>
      <c r="AA27" s="10" t="s">
        <v>1042</v>
      </c>
      <c r="AC27" s="10">
        <v>1</v>
      </c>
    </row>
    <row r="28" spans="1:30" x14ac:dyDescent="0.3">
      <c r="A28" s="7">
        <v>26</v>
      </c>
      <c r="B28" s="7" t="s">
        <v>1038</v>
      </c>
      <c r="D28" s="7" t="s">
        <v>1039</v>
      </c>
      <c r="E28" s="7" t="s">
        <v>1040</v>
      </c>
      <c r="F28" s="15" t="s">
        <v>1041</v>
      </c>
      <c r="G28" s="10" t="s">
        <v>1042</v>
      </c>
      <c r="H28" s="15" t="s">
        <v>1042</v>
      </c>
      <c r="L28" s="3"/>
      <c r="P28" s="10" t="s">
        <v>1045</v>
      </c>
      <c r="Q28" s="10">
        <v>2</v>
      </c>
      <c r="R28" s="8" t="s">
        <v>1044</v>
      </c>
      <c r="S28" s="3" t="s">
        <v>1062</v>
      </c>
      <c r="T28" s="235" t="s">
        <v>1063</v>
      </c>
      <c r="W28" s="8">
        <v>40</v>
      </c>
      <c r="X28" s="10">
        <v>8.6</v>
      </c>
      <c r="Y28" s="9">
        <v>9</v>
      </c>
      <c r="Z28">
        <v>3</v>
      </c>
      <c r="AA28" s="10" t="s">
        <v>1042</v>
      </c>
      <c r="AC28" s="10">
        <v>1</v>
      </c>
    </row>
    <row r="29" spans="1:30" x14ac:dyDescent="0.3">
      <c r="A29" s="7">
        <v>27</v>
      </c>
      <c r="B29" s="7" t="s">
        <v>1038</v>
      </c>
      <c r="D29" s="7" t="s">
        <v>1039</v>
      </c>
      <c r="E29" s="7" t="s">
        <v>1040</v>
      </c>
      <c r="F29" s="15" t="s">
        <v>1041</v>
      </c>
      <c r="G29" s="10" t="s">
        <v>1042</v>
      </c>
      <c r="H29" s="15" t="s">
        <v>1042</v>
      </c>
      <c r="L29" s="15"/>
      <c r="P29" s="10" t="s">
        <v>1046</v>
      </c>
      <c r="Q29" s="10">
        <v>3</v>
      </c>
      <c r="R29" s="8" t="s">
        <v>1044</v>
      </c>
      <c r="S29" s="3" t="s">
        <v>1062</v>
      </c>
      <c r="T29" s="235" t="s">
        <v>1063</v>
      </c>
      <c r="W29" s="8">
        <v>40</v>
      </c>
      <c r="X29" s="10">
        <v>8.6</v>
      </c>
      <c r="Y29" s="9">
        <v>9</v>
      </c>
      <c r="Z29" s="3">
        <v>3</v>
      </c>
      <c r="AA29" s="10" t="s">
        <v>1042</v>
      </c>
      <c r="AC29" s="10">
        <v>1</v>
      </c>
    </row>
    <row r="30" spans="1:30" x14ac:dyDescent="0.3">
      <c r="A30" s="7">
        <v>28</v>
      </c>
      <c r="B30" s="7" t="s">
        <v>1038</v>
      </c>
      <c r="D30" s="7" t="s">
        <v>1039</v>
      </c>
      <c r="E30" s="7" t="s">
        <v>1040</v>
      </c>
      <c r="F30" s="15" t="s">
        <v>1041</v>
      </c>
      <c r="G30" s="10" t="s">
        <v>1042</v>
      </c>
      <c r="H30" s="15" t="s">
        <v>1042</v>
      </c>
      <c r="L30" s="3"/>
      <c r="P30" s="10" t="s">
        <v>1047</v>
      </c>
      <c r="Q30" s="10">
        <v>4</v>
      </c>
      <c r="R30" s="8" t="s">
        <v>1044</v>
      </c>
      <c r="S30" s="3" t="s">
        <v>1062</v>
      </c>
      <c r="T30" s="235" t="s">
        <v>1064</v>
      </c>
      <c r="W30" s="8">
        <v>40</v>
      </c>
      <c r="X30" s="10">
        <v>8.6</v>
      </c>
      <c r="Y30" s="9">
        <v>9</v>
      </c>
      <c r="Z30">
        <v>3</v>
      </c>
      <c r="AA30" s="10" t="s">
        <v>1042</v>
      </c>
      <c r="AC30" s="10">
        <v>1</v>
      </c>
    </row>
    <row r="31" spans="1:30" x14ac:dyDescent="0.3">
      <c r="A31" s="7">
        <v>29</v>
      </c>
      <c r="B31" s="7" t="s">
        <v>1038</v>
      </c>
      <c r="D31" s="7" t="s">
        <v>1039</v>
      </c>
      <c r="E31" s="7" t="s">
        <v>1040</v>
      </c>
      <c r="F31" s="15" t="s">
        <v>1041</v>
      </c>
      <c r="G31" s="10" t="s">
        <v>1042</v>
      </c>
      <c r="H31" s="15" t="s">
        <v>1042</v>
      </c>
      <c r="L31" s="15"/>
      <c r="P31" s="10" t="s">
        <v>1048</v>
      </c>
      <c r="Q31" s="10">
        <v>5</v>
      </c>
      <c r="R31" s="8" t="s">
        <v>1044</v>
      </c>
      <c r="S31" s="3" t="s">
        <v>1062</v>
      </c>
      <c r="T31" s="235" t="s">
        <v>1064</v>
      </c>
      <c r="W31" s="8">
        <v>40</v>
      </c>
      <c r="X31" s="10">
        <v>8.6</v>
      </c>
      <c r="Y31" s="9">
        <v>9</v>
      </c>
      <c r="Z31" s="3">
        <v>3</v>
      </c>
      <c r="AA31" s="10" t="s">
        <v>1042</v>
      </c>
      <c r="AC31" s="10">
        <v>1</v>
      </c>
    </row>
    <row r="32" spans="1:30" x14ac:dyDescent="0.3">
      <c r="A32" s="7">
        <v>30</v>
      </c>
      <c r="B32" s="7" t="s">
        <v>1038</v>
      </c>
      <c r="D32" s="7" t="s">
        <v>1039</v>
      </c>
      <c r="E32" s="7" t="s">
        <v>1040</v>
      </c>
      <c r="F32" s="15" t="s">
        <v>1041</v>
      </c>
      <c r="G32" s="10" t="s">
        <v>1042</v>
      </c>
      <c r="H32" s="15" t="s">
        <v>1042</v>
      </c>
      <c r="L32" s="3"/>
      <c r="P32" s="10" t="s">
        <v>1049</v>
      </c>
      <c r="Q32" s="10">
        <v>6</v>
      </c>
      <c r="R32" s="8" t="s">
        <v>1044</v>
      </c>
      <c r="S32" s="3" t="s">
        <v>1062</v>
      </c>
      <c r="T32" s="235" t="s">
        <v>1064</v>
      </c>
      <c r="W32" s="8">
        <v>40</v>
      </c>
      <c r="X32" s="10">
        <v>8.6</v>
      </c>
      <c r="Y32" s="9">
        <v>9</v>
      </c>
      <c r="Z32">
        <v>3</v>
      </c>
      <c r="AA32" s="10" t="s">
        <v>1042</v>
      </c>
      <c r="AC32" s="10">
        <v>1</v>
      </c>
    </row>
    <row r="33" spans="1:29" x14ac:dyDescent="0.3">
      <c r="A33" s="7">
        <v>31</v>
      </c>
      <c r="B33" s="7" t="s">
        <v>1038</v>
      </c>
      <c r="D33" s="7" t="s">
        <v>1039</v>
      </c>
      <c r="E33" s="7" t="s">
        <v>1040</v>
      </c>
      <c r="F33" s="15" t="s">
        <v>1041</v>
      </c>
      <c r="G33" s="10" t="s">
        <v>1042</v>
      </c>
      <c r="H33" s="15" t="s">
        <v>1042</v>
      </c>
      <c r="L33" s="15"/>
      <c r="P33" s="10" t="s">
        <v>1050</v>
      </c>
      <c r="Q33" s="10">
        <v>7</v>
      </c>
      <c r="R33" s="8" t="s">
        <v>1044</v>
      </c>
      <c r="S33" s="3" t="s">
        <v>1062</v>
      </c>
      <c r="T33" s="235" t="s">
        <v>1065</v>
      </c>
      <c r="W33" s="8">
        <v>40</v>
      </c>
      <c r="X33" s="10">
        <v>8.6</v>
      </c>
      <c r="Y33" s="9">
        <v>9</v>
      </c>
      <c r="Z33" s="3">
        <v>3</v>
      </c>
      <c r="AA33" s="10" t="s">
        <v>1042</v>
      </c>
      <c r="AC33" s="10">
        <v>1</v>
      </c>
    </row>
    <row r="34" spans="1:29" x14ac:dyDescent="0.3">
      <c r="A34" s="7">
        <v>32</v>
      </c>
      <c r="B34" s="7" t="s">
        <v>1038</v>
      </c>
      <c r="D34" s="7" t="s">
        <v>1039</v>
      </c>
      <c r="E34" s="7" t="s">
        <v>1040</v>
      </c>
      <c r="F34" s="15" t="s">
        <v>1041</v>
      </c>
      <c r="G34" s="10" t="s">
        <v>1042</v>
      </c>
      <c r="H34" s="15" t="s">
        <v>1042</v>
      </c>
      <c r="L34" s="3"/>
      <c r="P34" s="10" t="s">
        <v>1051</v>
      </c>
      <c r="Q34" s="10">
        <v>8</v>
      </c>
      <c r="R34" s="8" t="s">
        <v>1044</v>
      </c>
      <c r="S34" s="3" t="s">
        <v>1062</v>
      </c>
      <c r="T34" s="235" t="s">
        <v>1065</v>
      </c>
      <c r="W34" s="8">
        <v>40</v>
      </c>
      <c r="X34" s="10">
        <v>8.6</v>
      </c>
      <c r="Y34" s="9">
        <v>9</v>
      </c>
      <c r="Z34">
        <v>3</v>
      </c>
      <c r="AA34" s="10" t="s">
        <v>1042</v>
      </c>
      <c r="AC34" s="10">
        <v>1</v>
      </c>
    </row>
    <row r="35" spans="1:29" x14ac:dyDescent="0.3">
      <c r="A35" s="7">
        <v>33</v>
      </c>
      <c r="B35" s="7" t="s">
        <v>1038</v>
      </c>
      <c r="D35" s="7" t="s">
        <v>1039</v>
      </c>
      <c r="E35" s="7" t="s">
        <v>1040</v>
      </c>
      <c r="F35" s="15" t="s">
        <v>1041</v>
      </c>
      <c r="G35" s="10" t="s">
        <v>1042</v>
      </c>
      <c r="H35" s="15" t="s">
        <v>1042</v>
      </c>
      <c r="L35" s="15"/>
      <c r="P35" s="10" t="s">
        <v>1052</v>
      </c>
      <c r="Q35" s="10">
        <v>9</v>
      </c>
      <c r="R35" s="8" t="s">
        <v>1044</v>
      </c>
      <c r="S35" s="3" t="s">
        <v>1062</v>
      </c>
      <c r="T35" s="235" t="s">
        <v>1065</v>
      </c>
      <c r="W35" s="8">
        <v>40</v>
      </c>
      <c r="X35" s="10">
        <v>8.6</v>
      </c>
      <c r="Y35" s="9">
        <v>9</v>
      </c>
      <c r="Z35" s="3">
        <v>3</v>
      </c>
      <c r="AA35" s="10" t="s">
        <v>1042</v>
      </c>
      <c r="AC35" s="10">
        <v>1</v>
      </c>
    </row>
    <row r="36" spans="1:29" x14ac:dyDescent="0.3">
      <c r="A36" s="7">
        <v>34</v>
      </c>
      <c r="B36" s="7" t="s">
        <v>1038</v>
      </c>
      <c r="D36" s="7" t="s">
        <v>1039</v>
      </c>
      <c r="E36" s="7" t="s">
        <v>1040</v>
      </c>
      <c r="F36" s="15" t="s">
        <v>1041</v>
      </c>
      <c r="G36" s="10" t="s">
        <v>1042</v>
      </c>
      <c r="H36" s="15" t="s">
        <v>1042</v>
      </c>
      <c r="L36" s="3"/>
      <c r="P36" s="10" t="s">
        <v>1053</v>
      </c>
      <c r="Q36" s="10">
        <v>10</v>
      </c>
      <c r="R36" s="8" t="s">
        <v>1044</v>
      </c>
      <c r="S36" s="3" t="s">
        <v>1062</v>
      </c>
      <c r="T36" s="235" t="s">
        <v>1066</v>
      </c>
      <c r="W36" s="8">
        <v>40</v>
      </c>
      <c r="X36" s="10">
        <v>8.6</v>
      </c>
      <c r="Y36" s="9">
        <v>9</v>
      </c>
      <c r="Z36">
        <v>3</v>
      </c>
      <c r="AA36" s="10" t="s">
        <v>1042</v>
      </c>
      <c r="AC36" s="10">
        <v>1</v>
      </c>
    </row>
    <row r="37" spans="1:29" x14ac:dyDescent="0.3">
      <c r="A37" s="7">
        <v>35</v>
      </c>
      <c r="B37" s="7" t="s">
        <v>1038</v>
      </c>
      <c r="D37" s="7" t="s">
        <v>1039</v>
      </c>
      <c r="E37" s="7" t="s">
        <v>1040</v>
      </c>
      <c r="F37" s="15" t="s">
        <v>1041</v>
      </c>
      <c r="G37" s="10" t="s">
        <v>1042</v>
      </c>
      <c r="H37" s="15" t="s">
        <v>1042</v>
      </c>
      <c r="L37" s="15"/>
      <c r="P37" s="10" t="s">
        <v>1054</v>
      </c>
      <c r="Q37" s="10">
        <v>11</v>
      </c>
      <c r="R37" s="8" t="s">
        <v>1044</v>
      </c>
      <c r="S37" s="3" t="s">
        <v>1062</v>
      </c>
      <c r="T37" s="235" t="s">
        <v>1066</v>
      </c>
      <c r="W37" s="8">
        <v>40</v>
      </c>
      <c r="X37" s="10">
        <v>8.6</v>
      </c>
      <c r="Y37" s="9">
        <v>9</v>
      </c>
      <c r="Z37" s="3">
        <v>3</v>
      </c>
      <c r="AA37" s="10" t="s">
        <v>1042</v>
      </c>
      <c r="AC37" s="10">
        <v>1</v>
      </c>
    </row>
    <row r="38" spans="1:29" x14ac:dyDescent="0.3">
      <c r="A38" s="7">
        <v>36</v>
      </c>
      <c r="B38" s="7" t="s">
        <v>1038</v>
      </c>
      <c r="D38" s="7" t="s">
        <v>1039</v>
      </c>
      <c r="E38" s="7" t="s">
        <v>1040</v>
      </c>
      <c r="F38" s="15" t="s">
        <v>1041</v>
      </c>
      <c r="G38" s="10" t="s">
        <v>1042</v>
      </c>
      <c r="H38" s="15" t="s">
        <v>1042</v>
      </c>
      <c r="L38" s="3"/>
      <c r="P38" s="10" t="s">
        <v>1055</v>
      </c>
      <c r="Q38" s="10">
        <v>12</v>
      </c>
      <c r="R38" s="8" t="s">
        <v>1044</v>
      </c>
      <c r="S38" s="3" t="s">
        <v>1062</v>
      </c>
      <c r="T38" s="235" t="s">
        <v>1066</v>
      </c>
      <c r="W38" s="8">
        <v>40</v>
      </c>
      <c r="X38" s="10">
        <v>8.6</v>
      </c>
      <c r="Y38" s="9">
        <v>9</v>
      </c>
      <c r="Z38">
        <v>3</v>
      </c>
      <c r="AA38" s="10" t="s">
        <v>1042</v>
      </c>
      <c r="AC38" s="10">
        <v>1</v>
      </c>
    </row>
    <row r="39" spans="1:29" s="350" customFormat="1" x14ac:dyDescent="0.3">
      <c r="A39" s="349">
        <v>37</v>
      </c>
      <c r="B39" s="349" t="s">
        <v>1038</v>
      </c>
      <c r="D39" s="349" t="s">
        <v>1039</v>
      </c>
      <c r="E39" s="349" t="s">
        <v>1040</v>
      </c>
      <c r="F39" s="351" t="s">
        <v>1041</v>
      </c>
      <c r="G39" s="352" t="s">
        <v>1042</v>
      </c>
      <c r="H39" s="351" t="s">
        <v>1042</v>
      </c>
      <c r="P39" s="352" t="s">
        <v>1056</v>
      </c>
      <c r="Q39" s="352">
        <v>13</v>
      </c>
      <c r="R39" s="353" t="s">
        <v>1044</v>
      </c>
      <c r="S39" s="350" t="s">
        <v>1062</v>
      </c>
      <c r="T39" s="355" t="s">
        <v>1067</v>
      </c>
      <c r="W39" s="353">
        <v>40</v>
      </c>
      <c r="X39" s="352">
        <v>8.6</v>
      </c>
      <c r="Y39" s="354">
        <v>9</v>
      </c>
      <c r="Z39" s="350">
        <v>3</v>
      </c>
      <c r="AA39" s="352" t="s">
        <v>1042</v>
      </c>
      <c r="AC39" s="352">
        <v>1</v>
      </c>
    </row>
    <row r="40" spans="1:29" s="350" customFormat="1" x14ac:dyDescent="0.3">
      <c r="A40" s="349">
        <v>38</v>
      </c>
      <c r="B40" s="349" t="s">
        <v>1038</v>
      </c>
      <c r="D40" s="349" t="s">
        <v>1039</v>
      </c>
      <c r="E40" s="349" t="s">
        <v>1040</v>
      </c>
      <c r="F40" s="351" t="s">
        <v>1041</v>
      </c>
      <c r="G40" s="352" t="s">
        <v>1042</v>
      </c>
      <c r="H40" s="351" t="s">
        <v>1042</v>
      </c>
      <c r="P40" s="352" t="s">
        <v>1057</v>
      </c>
      <c r="Q40" s="352">
        <v>14</v>
      </c>
      <c r="R40" s="353" t="s">
        <v>1044</v>
      </c>
      <c r="S40" s="350" t="s">
        <v>1062</v>
      </c>
      <c r="T40" s="355" t="s">
        <v>1067</v>
      </c>
      <c r="W40" s="353">
        <v>40</v>
      </c>
      <c r="X40" s="352">
        <v>8.6</v>
      </c>
      <c r="Y40" s="354">
        <v>9</v>
      </c>
      <c r="Z40" s="350">
        <v>3</v>
      </c>
      <c r="AA40" s="352" t="s">
        <v>1042</v>
      </c>
      <c r="AC40" s="352">
        <v>1</v>
      </c>
    </row>
    <row r="41" spans="1:29" s="350" customFormat="1" x14ac:dyDescent="0.3">
      <c r="A41" s="349">
        <v>39</v>
      </c>
      <c r="B41" s="349" t="s">
        <v>1038</v>
      </c>
      <c r="D41" s="349" t="s">
        <v>1039</v>
      </c>
      <c r="E41" s="349" t="s">
        <v>1040</v>
      </c>
      <c r="F41" s="351" t="s">
        <v>1041</v>
      </c>
      <c r="G41" s="352" t="s">
        <v>1042</v>
      </c>
      <c r="H41" s="351" t="s">
        <v>1042</v>
      </c>
      <c r="P41" s="352" t="s">
        <v>1058</v>
      </c>
      <c r="Q41" s="352">
        <v>15</v>
      </c>
      <c r="R41" s="353" t="s">
        <v>1044</v>
      </c>
      <c r="S41" s="350" t="s">
        <v>1062</v>
      </c>
      <c r="T41" s="355" t="s">
        <v>1067</v>
      </c>
      <c r="W41" s="353">
        <v>40</v>
      </c>
      <c r="X41" s="352">
        <v>8.6</v>
      </c>
      <c r="Y41" s="354">
        <v>9</v>
      </c>
      <c r="Z41" s="350">
        <v>3</v>
      </c>
      <c r="AA41" s="352" t="s">
        <v>1042</v>
      </c>
      <c r="AC41" s="352">
        <v>1</v>
      </c>
    </row>
    <row r="42" spans="1:29" s="350" customFormat="1" x14ac:dyDescent="0.3">
      <c r="A42" s="349">
        <v>40</v>
      </c>
      <c r="B42" s="349" t="s">
        <v>1038</v>
      </c>
      <c r="D42" s="349" t="s">
        <v>1039</v>
      </c>
      <c r="E42" s="349" t="s">
        <v>1040</v>
      </c>
      <c r="F42" s="351" t="s">
        <v>1041</v>
      </c>
      <c r="G42" s="352" t="s">
        <v>1042</v>
      </c>
      <c r="H42" s="351" t="s">
        <v>1042</v>
      </c>
      <c r="P42" s="352" t="s">
        <v>1047</v>
      </c>
      <c r="Q42" s="352">
        <v>16</v>
      </c>
      <c r="R42" s="353" t="s">
        <v>1044</v>
      </c>
      <c r="S42" s="350" t="s">
        <v>1062</v>
      </c>
      <c r="T42" s="355" t="s">
        <v>1064</v>
      </c>
      <c r="W42" s="353">
        <v>40</v>
      </c>
      <c r="X42" s="352">
        <v>8.6</v>
      </c>
      <c r="Y42" s="354">
        <v>9</v>
      </c>
      <c r="Z42" s="350">
        <v>3</v>
      </c>
      <c r="AA42" s="352" t="s">
        <v>1042</v>
      </c>
      <c r="AC42" s="352">
        <v>1</v>
      </c>
    </row>
    <row r="43" spans="1:29" s="350" customFormat="1" x14ac:dyDescent="0.3">
      <c r="A43" s="349">
        <v>41</v>
      </c>
      <c r="B43" s="349" t="s">
        <v>1038</v>
      </c>
      <c r="D43" s="349" t="s">
        <v>1039</v>
      </c>
      <c r="E43" s="349" t="s">
        <v>1040</v>
      </c>
      <c r="F43" s="351" t="s">
        <v>1041</v>
      </c>
      <c r="G43" s="352" t="s">
        <v>1042</v>
      </c>
      <c r="H43" s="351" t="s">
        <v>1042</v>
      </c>
      <c r="P43" s="352" t="s">
        <v>1048</v>
      </c>
      <c r="Q43" s="352">
        <v>17</v>
      </c>
      <c r="R43" s="353" t="s">
        <v>1044</v>
      </c>
      <c r="S43" s="350" t="s">
        <v>1062</v>
      </c>
      <c r="T43" s="355" t="s">
        <v>1064</v>
      </c>
      <c r="W43" s="353">
        <v>40</v>
      </c>
      <c r="X43" s="352">
        <v>8.6</v>
      </c>
      <c r="Y43" s="354">
        <v>9</v>
      </c>
      <c r="Z43" s="350">
        <v>3</v>
      </c>
      <c r="AA43" s="352" t="s">
        <v>1042</v>
      </c>
      <c r="AC43" s="352">
        <v>1</v>
      </c>
    </row>
    <row r="44" spans="1:29" s="350" customFormat="1" x14ac:dyDescent="0.3">
      <c r="A44" s="349">
        <v>42</v>
      </c>
      <c r="B44" s="349" t="s">
        <v>1038</v>
      </c>
      <c r="D44" s="349" t="s">
        <v>1039</v>
      </c>
      <c r="E44" s="349" t="s">
        <v>1040</v>
      </c>
      <c r="F44" s="351" t="s">
        <v>1041</v>
      </c>
      <c r="G44" s="352" t="s">
        <v>1042</v>
      </c>
      <c r="H44" s="351" t="s">
        <v>1042</v>
      </c>
      <c r="P44" s="352" t="s">
        <v>1049</v>
      </c>
      <c r="Q44" s="352">
        <v>18</v>
      </c>
      <c r="R44" s="353" t="s">
        <v>1044</v>
      </c>
      <c r="S44" s="350" t="s">
        <v>1062</v>
      </c>
      <c r="T44" s="355" t="s">
        <v>1064</v>
      </c>
      <c r="W44" s="353">
        <v>40</v>
      </c>
      <c r="X44" s="352">
        <v>8.6</v>
      </c>
      <c r="Y44" s="354">
        <v>9</v>
      </c>
      <c r="Z44" s="350">
        <v>3</v>
      </c>
      <c r="AA44" s="352" t="s">
        <v>1042</v>
      </c>
      <c r="AC44" s="352">
        <v>1</v>
      </c>
    </row>
    <row r="45" spans="1:29" s="350" customFormat="1" x14ac:dyDescent="0.3">
      <c r="A45" s="349">
        <v>43</v>
      </c>
      <c r="B45" s="349" t="s">
        <v>1038</v>
      </c>
      <c r="D45" s="349" t="s">
        <v>1039</v>
      </c>
      <c r="E45" s="349" t="s">
        <v>1040</v>
      </c>
      <c r="F45" s="351" t="s">
        <v>1041</v>
      </c>
      <c r="G45" s="352" t="s">
        <v>1042</v>
      </c>
      <c r="H45" s="351" t="s">
        <v>1042</v>
      </c>
      <c r="P45" s="352" t="s">
        <v>1050</v>
      </c>
      <c r="Q45" s="352">
        <v>19</v>
      </c>
      <c r="R45" s="353" t="s">
        <v>1044</v>
      </c>
      <c r="S45" s="350" t="s">
        <v>1062</v>
      </c>
      <c r="T45" s="355" t="s">
        <v>1065</v>
      </c>
      <c r="W45" s="353">
        <v>40</v>
      </c>
      <c r="X45" s="352">
        <v>8.6</v>
      </c>
      <c r="Y45" s="354">
        <v>9</v>
      </c>
      <c r="Z45" s="350">
        <v>3</v>
      </c>
      <c r="AA45" s="352" t="s">
        <v>1042</v>
      </c>
      <c r="AC45" s="352">
        <v>1</v>
      </c>
    </row>
    <row r="46" spans="1:29" s="350" customFormat="1" x14ac:dyDescent="0.3">
      <c r="A46" s="349">
        <v>44</v>
      </c>
      <c r="B46" s="349" t="s">
        <v>1038</v>
      </c>
      <c r="D46" s="349" t="s">
        <v>1039</v>
      </c>
      <c r="E46" s="349" t="s">
        <v>1040</v>
      </c>
      <c r="F46" s="351" t="s">
        <v>1041</v>
      </c>
      <c r="G46" s="352" t="s">
        <v>1042</v>
      </c>
      <c r="H46" s="351" t="s">
        <v>1042</v>
      </c>
      <c r="P46" s="352" t="s">
        <v>1051</v>
      </c>
      <c r="Q46" s="352">
        <v>20</v>
      </c>
      <c r="R46" s="353" t="s">
        <v>1044</v>
      </c>
      <c r="S46" s="350" t="s">
        <v>1062</v>
      </c>
      <c r="T46" s="355" t="s">
        <v>1065</v>
      </c>
      <c r="W46" s="353">
        <v>40</v>
      </c>
      <c r="X46" s="352">
        <v>8.6</v>
      </c>
      <c r="Y46" s="354">
        <v>9</v>
      </c>
      <c r="Z46" s="350">
        <v>3</v>
      </c>
      <c r="AA46" s="352" t="s">
        <v>1042</v>
      </c>
      <c r="AC46" s="352">
        <v>1</v>
      </c>
    </row>
    <row r="47" spans="1:29" s="350" customFormat="1" x14ac:dyDescent="0.3">
      <c r="A47" s="349">
        <v>45</v>
      </c>
      <c r="B47" s="349" t="s">
        <v>1038</v>
      </c>
      <c r="D47" s="349" t="s">
        <v>1039</v>
      </c>
      <c r="E47" s="349" t="s">
        <v>1040</v>
      </c>
      <c r="F47" s="351" t="s">
        <v>1041</v>
      </c>
      <c r="G47" s="352" t="s">
        <v>1042</v>
      </c>
      <c r="H47" s="351" t="s">
        <v>1042</v>
      </c>
      <c r="P47" s="352" t="s">
        <v>1052</v>
      </c>
      <c r="Q47" s="352">
        <v>21</v>
      </c>
      <c r="R47" s="353" t="s">
        <v>1044</v>
      </c>
      <c r="S47" s="350" t="s">
        <v>1062</v>
      </c>
      <c r="T47" s="355" t="s">
        <v>1065</v>
      </c>
      <c r="W47" s="353">
        <v>40</v>
      </c>
      <c r="X47" s="352">
        <v>8.6</v>
      </c>
      <c r="Y47" s="354">
        <v>9</v>
      </c>
      <c r="Z47" s="350">
        <v>3</v>
      </c>
      <c r="AA47" s="352" t="s">
        <v>1042</v>
      </c>
      <c r="AC47" s="352">
        <v>1</v>
      </c>
    </row>
    <row r="48" spans="1:29" s="350" customFormat="1" x14ac:dyDescent="0.3">
      <c r="A48" s="349">
        <v>46</v>
      </c>
      <c r="B48" s="349" t="s">
        <v>1038</v>
      </c>
      <c r="D48" s="349" t="s">
        <v>1039</v>
      </c>
      <c r="E48" s="349" t="s">
        <v>1040</v>
      </c>
      <c r="F48" s="351" t="s">
        <v>1041</v>
      </c>
      <c r="G48" s="352" t="s">
        <v>1042</v>
      </c>
      <c r="H48" s="351" t="s">
        <v>1042</v>
      </c>
      <c r="P48" s="352" t="s">
        <v>1053</v>
      </c>
      <c r="Q48" s="352">
        <v>22</v>
      </c>
      <c r="R48" s="353" t="s">
        <v>1044</v>
      </c>
      <c r="S48" s="350" t="s">
        <v>1062</v>
      </c>
      <c r="T48" s="355" t="s">
        <v>1066</v>
      </c>
      <c r="W48" s="353">
        <v>40</v>
      </c>
      <c r="X48" s="352">
        <v>8.6</v>
      </c>
      <c r="Y48" s="354">
        <v>9</v>
      </c>
      <c r="Z48" s="350">
        <v>3</v>
      </c>
      <c r="AA48" s="352" t="s">
        <v>1042</v>
      </c>
      <c r="AC48" s="352">
        <v>1</v>
      </c>
    </row>
    <row r="49" spans="1:29" s="350" customFormat="1" x14ac:dyDescent="0.3">
      <c r="A49" s="349">
        <v>47</v>
      </c>
      <c r="B49" s="349" t="s">
        <v>1038</v>
      </c>
      <c r="D49" s="349" t="s">
        <v>1039</v>
      </c>
      <c r="E49" s="349" t="s">
        <v>1040</v>
      </c>
      <c r="F49" s="351" t="s">
        <v>1041</v>
      </c>
      <c r="G49" s="352" t="s">
        <v>1042</v>
      </c>
      <c r="H49" s="351" t="s">
        <v>1042</v>
      </c>
      <c r="P49" s="352" t="s">
        <v>1054</v>
      </c>
      <c r="Q49" s="352">
        <v>23</v>
      </c>
      <c r="R49" s="353" t="s">
        <v>1044</v>
      </c>
      <c r="S49" s="350" t="s">
        <v>1062</v>
      </c>
      <c r="T49" s="355" t="s">
        <v>1066</v>
      </c>
      <c r="W49" s="353">
        <v>40</v>
      </c>
      <c r="X49" s="352">
        <v>8.6</v>
      </c>
      <c r="Y49" s="354">
        <v>9</v>
      </c>
      <c r="Z49" s="350">
        <v>3</v>
      </c>
      <c r="AA49" s="352" t="s">
        <v>1042</v>
      </c>
      <c r="AC49" s="352">
        <v>1</v>
      </c>
    </row>
    <row r="50" spans="1:29" s="350" customFormat="1" x14ac:dyDescent="0.3">
      <c r="A50" s="349">
        <v>48</v>
      </c>
      <c r="B50" s="349" t="s">
        <v>1038</v>
      </c>
      <c r="D50" s="349" t="s">
        <v>1039</v>
      </c>
      <c r="E50" s="349" t="s">
        <v>1040</v>
      </c>
      <c r="F50" s="351" t="s">
        <v>1041</v>
      </c>
      <c r="G50" s="352" t="s">
        <v>1042</v>
      </c>
      <c r="H50" s="351" t="s">
        <v>1042</v>
      </c>
      <c r="P50" s="352" t="s">
        <v>1055</v>
      </c>
      <c r="Q50" s="352">
        <v>24</v>
      </c>
      <c r="R50" s="353" t="s">
        <v>1044</v>
      </c>
      <c r="S50" s="350" t="s">
        <v>1062</v>
      </c>
      <c r="T50" s="355" t="s">
        <v>1066</v>
      </c>
      <c r="W50" s="353">
        <v>40</v>
      </c>
      <c r="X50" s="352">
        <v>8.6</v>
      </c>
      <c r="Y50" s="354">
        <v>9</v>
      </c>
      <c r="Z50" s="350">
        <v>3</v>
      </c>
      <c r="AA50" s="352" t="s">
        <v>1042</v>
      </c>
      <c r="AC50" s="352">
        <v>1</v>
      </c>
    </row>
    <row r="51" spans="1:29" s="350" customFormat="1" x14ac:dyDescent="0.3">
      <c r="A51" s="349">
        <v>49</v>
      </c>
      <c r="B51" s="349" t="s">
        <v>1038</v>
      </c>
      <c r="D51" s="349" t="s">
        <v>1039</v>
      </c>
      <c r="E51" s="349" t="s">
        <v>1040</v>
      </c>
      <c r="F51" s="351" t="s">
        <v>1041</v>
      </c>
      <c r="G51" s="352" t="s">
        <v>1042</v>
      </c>
      <c r="H51" s="351" t="s">
        <v>1042</v>
      </c>
      <c r="P51" s="352" t="s">
        <v>1059</v>
      </c>
      <c r="Q51" s="352">
        <v>25</v>
      </c>
      <c r="R51" s="353" t="s">
        <v>1044</v>
      </c>
      <c r="S51" s="350" t="s">
        <v>1062</v>
      </c>
      <c r="T51" s="355" t="s">
        <v>1068</v>
      </c>
      <c r="W51" s="353">
        <v>40</v>
      </c>
      <c r="X51" s="352">
        <v>8.6</v>
      </c>
      <c r="Y51" s="354">
        <v>9</v>
      </c>
      <c r="Z51" s="350">
        <v>3</v>
      </c>
      <c r="AA51" s="352" t="s">
        <v>1042</v>
      </c>
      <c r="AC51" s="352">
        <v>1</v>
      </c>
    </row>
    <row r="52" spans="1:29" s="350" customFormat="1" x14ac:dyDescent="0.3">
      <c r="A52" s="349">
        <v>50</v>
      </c>
      <c r="B52" s="349" t="s">
        <v>1038</v>
      </c>
      <c r="D52" s="349" t="s">
        <v>1039</v>
      </c>
      <c r="E52" s="349" t="s">
        <v>1040</v>
      </c>
      <c r="F52" s="351" t="s">
        <v>1041</v>
      </c>
      <c r="G52" s="352" t="s">
        <v>1042</v>
      </c>
      <c r="H52" s="351" t="s">
        <v>1042</v>
      </c>
      <c r="P52" s="352" t="s">
        <v>1060</v>
      </c>
      <c r="Q52" s="352">
        <v>26</v>
      </c>
      <c r="R52" s="353" t="s">
        <v>1044</v>
      </c>
      <c r="S52" s="350" t="s">
        <v>1062</v>
      </c>
      <c r="T52" s="355" t="s">
        <v>1068</v>
      </c>
      <c r="W52" s="353">
        <v>40</v>
      </c>
      <c r="X52" s="352">
        <v>8.6</v>
      </c>
      <c r="Y52" s="354">
        <v>9</v>
      </c>
      <c r="Z52" s="350">
        <v>3</v>
      </c>
      <c r="AA52" s="352" t="s">
        <v>1042</v>
      </c>
      <c r="AC52" s="352">
        <v>1</v>
      </c>
    </row>
    <row r="53" spans="1:29" s="350" customFormat="1" x14ac:dyDescent="0.3">
      <c r="A53" s="349">
        <v>51</v>
      </c>
      <c r="B53" s="349" t="s">
        <v>1038</v>
      </c>
      <c r="D53" s="349" t="s">
        <v>1039</v>
      </c>
      <c r="E53" s="349" t="s">
        <v>1040</v>
      </c>
      <c r="F53" s="351" t="s">
        <v>1041</v>
      </c>
      <c r="G53" s="352" t="s">
        <v>1042</v>
      </c>
      <c r="H53" s="351" t="s">
        <v>1042</v>
      </c>
      <c r="P53" s="352" t="s">
        <v>1061</v>
      </c>
      <c r="Q53" s="352">
        <v>27</v>
      </c>
      <c r="R53" s="353" t="s">
        <v>1044</v>
      </c>
      <c r="S53" s="350" t="s">
        <v>1062</v>
      </c>
      <c r="T53" s="355" t="s">
        <v>1068</v>
      </c>
      <c r="W53" s="353">
        <v>40</v>
      </c>
      <c r="X53" s="352">
        <v>8.6</v>
      </c>
      <c r="Y53" s="354">
        <v>9</v>
      </c>
      <c r="Z53" s="350">
        <v>3</v>
      </c>
      <c r="AA53" s="352" t="s">
        <v>1042</v>
      </c>
      <c r="AC53" s="352">
        <v>1</v>
      </c>
    </row>
    <row r="54" spans="1:29" s="350" customFormat="1" x14ac:dyDescent="0.3">
      <c r="A54" s="349">
        <v>52</v>
      </c>
      <c r="B54" s="349" t="s">
        <v>1038</v>
      </c>
      <c r="D54" s="349" t="s">
        <v>1039</v>
      </c>
      <c r="E54" s="349" t="s">
        <v>1040</v>
      </c>
      <c r="F54" s="351" t="s">
        <v>1041</v>
      </c>
      <c r="G54" s="352" t="s">
        <v>1042</v>
      </c>
      <c r="H54" s="351" t="s">
        <v>1042</v>
      </c>
      <c r="P54" s="352" t="s">
        <v>1056</v>
      </c>
      <c r="Q54" s="352">
        <v>13</v>
      </c>
      <c r="R54" s="353" t="s">
        <v>1044</v>
      </c>
      <c r="S54" s="350" t="s">
        <v>1062</v>
      </c>
      <c r="T54" s="355" t="s">
        <v>1067</v>
      </c>
      <c r="W54" s="353">
        <v>40</v>
      </c>
      <c r="X54" s="352">
        <v>8.6</v>
      </c>
      <c r="Y54" s="354">
        <v>9</v>
      </c>
      <c r="Z54" s="350">
        <v>3</v>
      </c>
      <c r="AA54" s="352" t="s">
        <v>1042</v>
      </c>
      <c r="AC54" s="352">
        <v>1</v>
      </c>
    </row>
    <row r="55" spans="1:29" s="350" customFormat="1" x14ac:dyDescent="0.3">
      <c r="A55" s="349">
        <v>53</v>
      </c>
      <c r="B55" s="349" t="s">
        <v>1038</v>
      </c>
      <c r="D55" s="349" t="s">
        <v>1039</v>
      </c>
      <c r="E55" s="349" t="s">
        <v>1040</v>
      </c>
      <c r="F55" s="351" t="s">
        <v>1041</v>
      </c>
      <c r="G55" s="352" t="s">
        <v>1042</v>
      </c>
      <c r="H55" s="351" t="s">
        <v>1042</v>
      </c>
      <c r="P55" s="352" t="s">
        <v>1057</v>
      </c>
      <c r="Q55" s="352">
        <v>14</v>
      </c>
      <c r="R55" s="353" t="s">
        <v>1044</v>
      </c>
      <c r="S55" s="350" t="s">
        <v>1062</v>
      </c>
      <c r="T55" s="355" t="s">
        <v>1067</v>
      </c>
      <c r="W55" s="353">
        <v>40</v>
      </c>
      <c r="X55" s="352">
        <v>8.6</v>
      </c>
      <c r="Y55" s="354">
        <v>9</v>
      </c>
      <c r="Z55" s="350">
        <v>3</v>
      </c>
      <c r="AA55" s="352" t="s">
        <v>1042</v>
      </c>
      <c r="AC55" s="352">
        <v>1</v>
      </c>
    </row>
    <row r="56" spans="1:29" s="350" customFormat="1" x14ac:dyDescent="0.3">
      <c r="A56" s="349">
        <v>54</v>
      </c>
      <c r="B56" s="349" t="s">
        <v>1038</v>
      </c>
      <c r="D56" s="349" t="s">
        <v>1039</v>
      </c>
      <c r="E56" s="349" t="s">
        <v>1040</v>
      </c>
      <c r="F56" s="351" t="s">
        <v>1041</v>
      </c>
      <c r="G56" s="352" t="s">
        <v>1042</v>
      </c>
      <c r="H56" s="351" t="s">
        <v>1042</v>
      </c>
      <c r="P56" s="352" t="s">
        <v>1058</v>
      </c>
      <c r="Q56" s="352">
        <v>15</v>
      </c>
      <c r="R56" s="353" t="s">
        <v>1044</v>
      </c>
      <c r="S56" s="350" t="s">
        <v>1062</v>
      </c>
      <c r="T56" s="355" t="s">
        <v>1067</v>
      </c>
      <c r="W56" s="353">
        <v>40</v>
      </c>
      <c r="X56" s="352">
        <v>8.6</v>
      </c>
      <c r="Y56" s="354">
        <v>9</v>
      </c>
      <c r="Z56" s="350">
        <v>3</v>
      </c>
      <c r="AA56" s="352" t="s">
        <v>1042</v>
      </c>
      <c r="AC56" s="352">
        <v>1</v>
      </c>
    </row>
    <row r="57" spans="1:29" s="350" customFormat="1" x14ac:dyDescent="0.3">
      <c r="A57" s="349">
        <v>55</v>
      </c>
      <c r="B57" s="349" t="s">
        <v>1038</v>
      </c>
      <c r="D57" s="349" t="s">
        <v>1039</v>
      </c>
      <c r="E57" s="349" t="s">
        <v>1040</v>
      </c>
      <c r="F57" s="351" t="s">
        <v>1041</v>
      </c>
      <c r="G57" s="352" t="s">
        <v>1042</v>
      </c>
      <c r="H57" s="351" t="s">
        <v>1042</v>
      </c>
      <c r="P57" s="352" t="s">
        <v>1047</v>
      </c>
      <c r="Q57" s="352">
        <v>16</v>
      </c>
      <c r="R57" s="353" t="s">
        <v>1044</v>
      </c>
      <c r="S57" s="350" t="s">
        <v>1062</v>
      </c>
      <c r="T57" s="355" t="s">
        <v>1064</v>
      </c>
      <c r="W57" s="353">
        <v>40</v>
      </c>
      <c r="X57" s="352">
        <v>8.6</v>
      </c>
      <c r="Y57" s="354">
        <v>9</v>
      </c>
      <c r="Z57" s="350">
        <v>3</v>
      </c>
      <c r="AA57" s="352" t="s">
        <v>1042</v>
      </c>
      <c r="AC57" s="352">
        <v>1</v>
      </c>
    </row>
    <row r="58" spans="1:29" s="350" customFormat="1" x14ac:dyDescent="0.3">
      <c r="A58" s="349">
        <v>56</v>
      </c>
      <c r="B58" s="349" t="s">
        <v>1038</v>
      </c>
      <c r="D58" s="349" t="s">
        <v>1039</v>
      </c>
      <c r="E58" s="349" t="s">
        <v>1040</v>
      </c>
      <c r="F58" s="351" t="s">
        <v>1041</v>
      </c>
      <c r="G58" s="352" t="s">
        <v>1042</v>
      </c>
      <c r="H58" s="351" t="s">
        <v>1042</v>
      </c>
      <c r="P58" s="352" t="s">
        <v>1048</v>
      </c>
      <c r="Q58" s="352">
        <v>17</v>
      </c>
      <c r="R58" s="353" t="s">
        <v>1044</v>
      </c>
      <c r="S58" s="350" t="s">
        <v>1062</v>
      </c>
      <c r="T58" s="355" t="s">
        <v>1064</v>
      </c>
      <c r="W58" s="353">
        <v>40</v>
      </c>
      <c r="X58" s="352">
        <v>8.6</v>
      </c>
      <c r="Y58" s="354">
        <v>9</v>
      </c>
      <c r="Z58" s="350">
        <v>3</v>
      </c>
      <c r="AA58" s="352" t="s">
        <v>1042</v>
      </c>
      <c r="AC58" s="352">
        <v>1</v>
      </c>
    </row>
    <row r="59" spans="1:29" s="350" customFormat="1" x14ac:dyDescent="0.3">
      <c r="A59" s="349">
        <v>57</v>
      </c>
      <c r="B59" s="349" t="s">
        <v>1038</v>
      </c>
      <c r="D59" s="349" t="s">
        <v>1039</v>
      </c>
      <c r="E59" s="349" t="s">
        <v>1040</v>
      </c>
      <c r="F59" s="351" t="s">
        <v>1041</v>
      </c>
      <c r="G59" s="352" t="s">
        <v>1042</v>
      </c>
      <c r="H59" s="351" t="s">
        <v>1042</v>
      </c>
      <c r="P59" s="352" t="s">
        <v>1049</v>
      </c>
      <c r="Q59" s="352">
        <v>18</v>
      </c>
      <c r="R59" s="353" t="s">
        <v>1044</v>
      </c>
      <c r="S59" s="350" t="s">
        <v>1062</v>
      </c>
      <c r="T59" s="355" t="s">
        <v>1064</v>
      </c>
      <c r="W59" s="353">
        <v>40</v>
      </c>
      <c r="X59" s="352">
        <v>8.6</v>
      </c>
      <c r="Y59" s="354">
        <v>9</v>
      </c>
      <c r="Z59" s="350">
        <v>3</v>
      </c>
      <c r="AA59" s="352" t="s">
        <v>1042</v>
      </c>
      <c r="AC59" s="352">
        <v>1</v>
      </c>
    </row>
    <row r="60" spans="1:29" s="350" customFormat="1" x14ac:dyDescent="0.3">
      <c r="A60" s="349">
        <v>58</v>
      </c>
      <c r="B60" s="349" t="s">
        <v>1038</v>
      </c>
      <c r="D60" s="349" t="s">
        <v>1039</v>
      </c>
      <c r="E60" s="349" t="s">
        <v>1040</v>
      </c>
      <c r="F60" s="351" t="s">
        <v>1041</v>
      </c>
      <c r="G60" s="352" t="s">
        <v>1042</v>
      </c>
      <c r="H60" s="351" t="s">
        <v>1042</v>
      </c>
      <c r="P60" s="352" t="s">
        <v>1050</v>
      </c>
      <c r="Q60" s="352">
        <v>19</v>
      </c>
      <c r="R60" s="353" t="s">
        <v>1044</v>
      </c>
      <c r="S60" s="350" t="s">
        <v>1062</v>
      </c>
      <c r="T60" s="355" t="s">
        <v>1065</v>
      </c>
      <c r="W60" s="353">
        <v>40</v>
      </c>
      <c r="X60" s="352">
        <v>8.6</v>
      </c>
      <c r="Y60" s="354">
        <v>9</v>
      </c>
      <c r="Z60" s="350">
        <v>3</v>
      </c>
      <c r="AA60" s="352" t="s">
        <v>1042</v>
      </c>
      <c r="AC60" s="352">
        <v>1</v>
      </c>
    </row>
    <row r="61" spans="1:29" s="350" customFormat="1" x14ac:dyDescent="0.3">
      <c r="A61" s="349">
        <v>59</v>
      </c>
      <c r="B61" s="349" t="s">
        <v>1038</v>
      </c>
      <c r="D61" s="349" t="s">
        <v>1039</v>
      </c>
      <c r="E61" s="349" t="s">
        <v>1040</v>
      </c>
      <c r="F61" s="351" t="s">
        <v>1041</v>
      </c>
      <c r="G61" s="352" t="s">
        <v>1042</v>
      </c>
      <c r="H61" s="351" t="s">
        <v>1042</v>
      </c>
      <c r="P61" s="352" t="s">
        <v>1051</v>
      </c>
      <c r="Q61" s="352">
        <v>20</v>
      </c>
      <c r="R61" s="353" t="s">
        <v>1044</v>
      </c>
      <c r="S61" s="350" t="s">
        <v>1062</v>
      </c>
      <c r="T61" s="355" t="s">
        <v>1065</v>
      </c>
      <c r="W61" s="353">
        <v>40</v>
      </c>
      <c r="X61" s="352">
        <v>8.6</v>
      </c>
      <c r="Y61" s="354">
        <v>9</v>
      </c>
      <c r="Z61" s="350">
        <v>3</v>
      </c>
      <c r="AA61" s="352" t="s">
        <v>1042</v>
      </c>
      <c r="AC61" s="352">
        <v>1</v>
      </c>
    </row>
    <row r="62" spans="1:29" s="350" customFormat="1" x14ac:dyDescent="0.3">
      <c r="A62" s="349">
        <v>60</v>
      </c>
      <c r="B62" s="349" t="s">
        <v>1038</v>
      </c>
      <c r="D62" s="349" t="s">
        <v>1039</v>
      </c>
      <c r="E62" s="349" t="s">
        <v>1040</v>
      </c>
      <c r="F62" s="351" t="s">
        <v>1041</v>
      </c>
      <c r="G62" s="352" t="s">
        <v>1042</v>
      </c>
      <c r="H62" s="351" t="s">
        <v>1042</v>
      </c>
      <c r="P62" s="352" t="s">
        <v>1052</v>
      </c>
      <c r="Q62" s="352">
        <v>21</v>
      </c>
      <c r="R62" s="353" t="s">
        <v>1044</v>
      </c>
      <c r="S62" s="350" t="s">
        <v>1062</v>
      </c>
      <c r="T62" s="355" t="s">
        <v>1065</v>
      </c>
      <c r="W62" s="353">
        <v>40</v>
      </c>
      <c r="X62" s="352">
        <v>8.6</v>
      </c>
      <c r="Y62" s="354">
        <v>9</v>
      </c>
      <c r="Z62" s="350">
        <v>3</v>
      </c>
      <c r="AA62" s="352" t="s">
        <v>1042</v>
      </c>
      <c r="AC62" s="352">
        <v>1</v>
      </c>
    </row>
    <row r="63" spans="1:29" s="350" customFormat="1" x14ac:dyDescent="0.3">
      <c r="A63" s="349">
        <v>61</v>
      </c>
      <c r="B63" s="349" t="s">
        <v>1038</v>
      </c>
      <c r="D63" s="349" t="s">
        <v>1039</v>
      </c>
      <c r="E63" s="349" t="s">
        <v>1040</v>
      </c>
      <c r="F63" s="351" t="s">
        <v>1041</v>
      </c>
      <c r="G63" s="352" t="s">
        <v>1042</v>
      </c>
      <c r="H63" s="351" t="s">
        <v>1042</v>
      </c>
      <c r="P63" s="352" t="s">
        <v>1053</v>
      </c>
      <c r="Q63" s="352">
        <v>22</v>
      </c>
      <c r="R63" s="353" t="s">
        <v>1044</v>
      </c>
      <c r="S63" s="350" t="s">
        <v>1062</v>
      </c>
      <c r="T63" s="355" t="s">
        <v>1066</v>
      </c>
      <c r="W63" s="353">
        <v>40</v>
      </c>
      <c r="X63" s="352">
        <v>8.6</v>
      </c>
      <c r="Y63" s="354">
        <v>9</v>
      </c>
      <c r="Z63" s="350">
        <v>3</v>
      </c>
      <c r="AA63" s="352" t="s">
        <v>1042</v>
      </c>
      <c r="AC63" s="352">
        <v>1</v>
      </c>
    </row>
    <row r="64" spans="1:29" s="350" customFormat="1" x14ac:dyDescent="0.3">
      <c r="A64" s="349">
        <v>62</v>
      </c>
      <c r="B64" s="349" t="s">
        <v>1038</v>
      </c>
      <c r="D64" s="349" t="s">
        <v>1039</v>
      </c>
      <c r="E64" s="349" t="s">
        <v>1040</v>
      </c>
      <c r="F64" s="351" t="s">
        <v>1041</v>
      </c>
      <c r="G64" s="352" t="s">
        <v>1042</v>
      </c>
      <c r="H64" s="351" t="s">
        <v>1042</v>
      </c>
      <c r="P64" s="352" t="s">
        <v>1054</v>
      </c>
      <c r="Q64" s="352">
        <v>23</v>
      </c>
      <c r="R64" s="353" t="s">
        <v>1044</v>
      </c>
      <c r="S64" s="350" t="s">
        <v>1062</v>
      </c>
      <c r="T64" s="355" t="s">
        <v>1066</v>
      </c>
      <c r="W64" s="353">
        <v>40</v>
      </c>
      <c r="X64" s="352">
        <v>8.6</v>
      </c>
      <c r="Y64" s="354">
        <v>9</v>
      </c>
      <c r="Z64" s="350">
        <v>3</v>
      </c>
      <c r="AA64" s="352" t="s">
        <v>1042</v>
      </c>
      <c r="AC64" s="352">
        <v>1</v>
      </c>
    </row>
    <row r="65" spans="1:29" s="350" customFormat="1" x14ac:dyDescent="0.3">
      <c r="A65" s="349">
        <v>63</v>
      </c>
      <c r="B65" s="349" t="s">
        <v>1038</v>
      </c>
      <c r="D65" s="349" t="s">
        <v>1039</v>
      </c>
      <c r="E65" s="349" t="s">
        <v>1040</v>
      </c>
      <c r="F65" s="351" t="s">
        <v>1041</v>
      </c>
      <c r="G65" s="352" t="s">
        <v>1042</v>
      </c>
      <c r="H65" s="351" t="s">
        <v>1042</v>
      </c>
      <c r="P65" s="352" t="s">
        <v>1055</v>
      </c>
      <c r="Q65" s="352">
        <v>24</v>
      </c>
      <c r="R65" s="353" t="s">
        <v>1044</v>
      </c>
      <c r="S65" s="350" t="s">
        <v>1062</v>
      </c>
      <c r="T65" s="355" t="s">
        <v>1066</v>
      </c>
      <c r="W65" s="353">
        <v>40</v>
      </c>
      <c r="X65" s="352">
        <v>8.6</v>
      </c>
      <c r="Y65" s="354">
        <v>9</v>
      </c>
      <c r="Z65" s="350">
        <v>3</v>
      </c>
      <c r="AA65" s="352" t="s">
        <v>1042</v>
      </c>
      <c r="AC65" s="352">
        <v>1</v>
      </c>
    </row>
    <row r="66" spans="1:29" s="350" customFormat="1" x14ac:dyDescent="0.3">
      <c r="A66" s="349">
        <v>64</v>
      </c>
      <c r="B66" s="349" t="s">
        <v>1038</v>
      </c>
      <c r="D66" s="349" t="s">
        <v>1039</v>
      </c>
      <c r="E66" s="349" t="s">
        <v>1040</v>
      </c>
      <c r="F66" s="351" t="s">
        <v>1041</v>
      </c>
      <c r="G66" s="352" t="s">
        <v>1042</v>
      </c>
      <c r="H66" s="351" t="s">
        <v>1042</v>
      </c>
      <c r="P66" s="352" t="s">
        <v>1059</v>
      </c>
      <c r="Q66" s="352">
        <v>25</v>
      </c>
      <c r="R66" s="353" t="s">
        <v>1044</v>
      </c>
      <c r="S66" s="350" t="s">
        <v>1062</v>
      </c>
      <c r="T66" s="355" t="s">
        <v>1068</v>
      </c>
      <c r="W66" s="353">
        <v>40</v>
      </c>
      <c r="X66" s="352">
        <v>8.6</v>
      </c>
      <c r="Y66" s="354">
        <v>9</v>
      </c>
      <c r="Z66" s="350">
        <v>3</v>
      </c>
      <c r="AA66" s="352" t="s">
        <v>1042</v>
      </c>
      <c r="AC66" s="352">
        <v>1</v>
      </c>
    </row>
    <row r="67" spans="1:29" s="350" customFormat="1" x14ac:dyDescent="0.3">
      <c r="A67" s="349">
        <v>65</v>
      </c>
      <c r="B67" s="349" t="s">
        <v>1038</v>
      </c>
      <c r="D67" s="349" t="s">
        <v>1039</v>
      </c>
      <c r="E67" s="349" t="s">
        <v>1040</v>
      </c>
      <c r="F67" s="351" t="s">
        <v>1041</v>
      </c>
      <c r="G67" s="352" t="s">
        <v>1042</v>
      </c>
      <c r="H67" s="351" t="s">
        <v>1042</v>
      </c>
      <c r="P67" s="352" t="s">
        <v>1060</v>
      </c>
      <c r="Q67" s="352">
        <v>26</v>
      </c>
      <c r="R67" s="353" t="s">
        <v>1044</v>
      </c>
      <c r="S67" s="350" t="s">
        <v>1062</v>
      </c>
      <c r="T67" s="355" t="s">
        <v>1068</v>
      </c>
      <c r="W67" s="353">
        <v>40</v>
      </c>
      <c r="X67" s="352">
        <v>8.6</v>
      </c>
      <c r="Y67" s="354">
        <v>9</v>
      </c>
      <c r="Z67" s="350">
        <v>3</v>
      </c>
      <c r="AA67" s="352" t="s">
        <v>1042</v>
      </c>
      <c r="AC67" s="352">
        <v>1</v>
      </c>
    </row>
    <row r="68" spans="1:29" s="350" customFormat="1" x14ac:dyDescent="0.3">
      <c r="A68" s="349">
        <v>66</v>
      </c>
      <c r="B68" s="349" t="s">
        <v>1038</v>
      </c>
      <c r="D68" s="349" t="s">
        <v>1039</v>
      </c>
      <c r="E68" s="349" t="s">
        <v>1040</v>
      </c>
      <c r="F68" s="351" t="s">
        <v>1041</v>
      </c>
      <c r="G68" s="352" t="s">
        <v>1042</v>
      </c>
      <c r="H68" s="351" t="s">
        <v>1042</v>
      </c>
      <c r="P68" s="352" t="s">
        <v>1061</v>
      </c>
      <c r="Q68" s="352">
        <v>27</v>
      </c>
      <c r="R68" s="353" t="s">
        <v>1044</v>
      </c>
      <c r="S68" s="350" t="s">
        <v>1062</v>
      </c>
      <c r="T68" s="355" t="s">
        <v>1068</v>
      </c>
      <c r="W68" s="353">
        <v>40</v>
      </c>
      <c r="X68" s="352">
        <v>8.6</v>
      </c>
      <c r="Y68" s="354">
        <v>9</v>
      </c>
      <c r="Z68" s="350">
        <v>3</v>
      </c>
      <c r="AA68" s="352" t="s">
        <v>1042</v>
      </c>
      <c r="AC68" s="352">
        <v>1</v>
      </c>
    </row>
    <row r="69" spans="1:29" s="350" customFormat="1" x14ac:dyDescent="0.3">
      <c r="A69" s="349">
        <v>67</v>
      </c>
      <c r="B69" s="349" t="s">
        <v>1038</v>
      </c>
      <c r="D69" s="349" t="s">
        <v>1039</v>
      </c>
      <c r="E69" s="349" t="s">
        <v>1040</v>
      </c>
      <c r="F69" s="351" t="s">
        <v>1041</v>
      </c>
      <c r="G69" s="352" t="s">
        <v>1042</v>
      </c>
      <c r="H69" s="351" t="s">
        <v>1042</v>
      </c>
      <c r="P69" s="352" t="s">
        <v>1056</v>
      </c>
      <c r="Q69" s="352">
        <v>13</v>
      </c>
      <c r="R69" s="353" t="s">
        <v>1044</v>
      </c>
      <c r="S69" s="350" t="s">
        <v>1062</v>
      </c>
      <c r="T69" s="355" t="s">
        <v>1067</v>
      </c>
      <c r="W69" s="353">
        <v>40</v>
      </c>
      <c r="X69" s="352">
        <v>8.6</v>
      </c>
      <c r="Y69" s="354">
        <v>9</v>
      </c>
      <c r="Z69" s="350">
        <v>3</v>
      </c>
      <c r="AA69" s="352" t="s">
        <v>1042</v>
      </c>
      <c r="AC69" s="352">
        <v>1</v>
      </c>
    </row>
    <row r="70" spans="1:29" s="350" customFormat="1" x14ac:dyDescent="0.3">
      <c r="A70" s="349">
        <v>68</v>
      </c>
      <c r="B70" s="349" t="s">
        <v>1038</v>
      </c>
      <c r="D70" s="349" t="s">
        <v>1039</v>
      </c>
      <c r="E70" s="349" t="s">
        <v>1040</v>
      </c>
      <c r="F70" s="351" t="s">
        <v>1041</v>
      </c>
      <c r="G70" s="352" t="s">
        <v>1042</v>
      </c>
      <c r="H70" s="351" t="s">
        <v>1042</v>
      </c>
      <c r="P70" s="352" t="s">
        <v>1057</v>
      </c>
      <c r="Q70" s="352">
        <v>14</v>
      </c>
      <c r="R70" s="353" t="s">
        <v>1044</v>
      </c>
      <c r="S70" s="350" t="s">
        <v>1062</v>
      </c>
      <c r="T70" s="355" t="s">
        <v>1067</v>
      </c>
      <c r="W70" s="353">
        <v>40</v>
      </c>
      <c r="X70" s="352">
        <v>8.6</v>
      </c>
      <c r="Y70" s="354">
        <v>9</v>
      </c>
      <c r="Z70" s="350">
        <v>3</v>
      </c>
      <c r="AA70" s="352" t="s">
        <v>1042</v>
      </c>
      <c r="AC70" s="352">
        <v>1</v>
      </c>
    </row>
    <row r="71" spans="1:29" s="350" customFormat="1" x14ac:dyDescent="0.3">
      <c r="A71" s="349">
        <v>69</v>
      </c>
      <c r="B71" s="349" t="s">
        <v>1038</v>
      </c>
      <c r="D71" s="349" t="s">
        <v>1039</v>
      </c>
      <c r="E71" s="349" t="s">
        <v>1040</v>
      </c>
      <c r="F71" s="351" t="s">
        <v>1041</v>
      </c>
      <c r="G71" s="352" t="s">
        <v>1042</v>
      </c>
      <c r="H71" s="351" t="s">
        <v>1042</v>
      </c>
      <c r="P71" s="352" t="s">
        <v>1058</v>
      </c>
      <c r="Q71" s="352">
        <v>15</v>
      </c>
      <c r="R71" s="353" t="s">
        <v>1044</v>
      </c>
      <c r="S71" s="350" t="s">
        <v>1062</v>
      </c>
      <c r="T71" s="355" t="s">
        <v>1067</v>
      </c>
      <c r="W71" s="353">
        <v>40</v>
      </c>
      <c r="X71" s="352">
        <v>8.6</v>
      </c>
      <c r="Y71" s="354">
        <v>9</v>
      </c>
      <c r="Z71" s="350">
        <v>3</v>
      </c>
      <c r="AA71" s="352" t="s">
        <v>1042</v>
      </c>
      <c r="AC71" s="352">
        <v>1</v>
      </c>
    </row>
    <row r="72" spans="1:29" s="350" customFormat="1" x14ac:dyDescent="0.3">
      <c r="A72" s="349">
        <v>70</v>
      </c>
      <c r="B72" s="349" t="s">
        <v>1038</v>
      </c>
      <c r="D72" s="349" t="s">
        <v>1039</v>
      </c>
      <c r="E72" s="349" t="s">
        <v>1040</v>
      </c>
      <c r="F72" s="351" t="s">
        <v>1041</v>
      </c>
      <c r="G72" s="352" t="s">
        <v>1042</v>
      </c>
      <c r="H72" s="351" t="s">
        <v>1042</v>
      </c>
      <c r="P72" s="352" t="s">
        <v>1047</v>
      </c>
      <c r="Q72" s="352">
        <v>16</v>
      </c>
      <c r="R72" s="353" t="s">
        <v>1044</v>
      </c>
      <c r="S72" s="350" t="s">
        <v>1062</v>
      </c>
      <c r="T72" s="355" t="s">
        <v>1064</v>
      </c>
      <c r="W72" s="353">
        <v>40</v>
      </c>
      <c r="X72" s="352">
        <v>8.6</v>
      </c>
      <c r="Y72" s="354">
        <v>9</v>
      </c>
      <c r="Z72" s="350">
        <v>3</v>
      </c>
      <c r="AA72" s="352" t="s">
        <v>1042</v>
      </c>
      <c r="AC72" s="352">
        <v>1</v>
      </c>
    </row>
    <row r="73" spans="1:29" s="350" customFormat="1" x14ac:dyDescent="0.3">
      <c r="A73" s="349">
        <v>71</v>
      </c>
      <c r="B73" s="349" t="s">
        <v>1038</v>
      </c>
      <c r="D73" s="349" t="s">
        <v>1039</v>
      </c>
      <c r="E73" s="349" t="s">
        <v>1040</v>
      </c>
      <c r="F73" s="351" t="s">
        <v>1041</v>
      </c>
      <c r="G73" s="352" t="s">
        <v>1042</v>
      </c>
      <c r="H73" s="351" t="s">
        <v>1042</v>
      </c>
      <c r="P73" s="352" t="s">
        <v>1048</v>
      </c>
      <c r="Q73" s="352">
        <v>17</v>
      </c>
      <c r="R73" s="353" t="s">
        <v>1044</v>
      </c>
      <c r="S73" s="350" t="s">
        <v>1062</v>
      </c>
      <c r="T73" s="355" t="s">
        <v>1064</v>
      </c>
      <c r="W73" s="353">
        <v>40</v>
      </c>
      <c r="X73" s="352">
        <v>8.6</v>
      </c>
      <c r="Y73" s="354">
        <v>9</v>
      </c>
      <c r="Z73" s="350">
        <v>3</v>
      </c>
      <c r="AA73" s="352" t="s">
        <v>1042</v>
      </c>
      <c r="AC73" s="352">
        <v>1</v>
      </c>
    </row>
    <row r="74" spans="1:29" s="350" customFormat="1" x14ac:dyDescent="0.3">
      <c r="A74" s="349">
        <v>72</v>
      </c>
      <c r="B74" s="349" t="s">
        <v>1038</v>
      </c>
      <c r="D74" s="349" t="s">
        <v>1039</v>
      </c>
      <c r="E74" s="349" t="s">
        <v>1040</v>
      </c>
      <c r="F74" s="351" t="s">
        <v>1041</v>
      </c>
      <c r="G74" s="352" t="s">
        <v>1042</v>
      </c>
      <c r="H74" s="351" t="s">
        <v>1042</v>
      </c>
      <c r="P74" s="352" t="s">
        <v>1049</v>
      </c>
      <c r="Q74" s="352">
        <v>18</v>
      </c>
      <c r="R74" s="353" t="s">
        <v>1044</v>
      </c>
      <c r="S74" s="350" t="s">
        <v>1062</v>
      </c>
      <c r="T74" s="355" t="s">
        <v>1064</v>
      </c>
      <c r="W74" s="353">
        <v>40</v>
      </c>
      <c r="X74" s="352">
        <v>8.6</v>
      </c>
      <c r="Y74" s="354">
        <v>9</v>
      </c>
      <c r="Z74" s="350">
        <v>3</v>
      </c>
      <c r="AA74" s="352" t="s">
        <v>1042</v>
      </c>
      <c r="AC74" s="352">
        <v>1</v>
      </c>
    </row>
    <row r="75" spans="1:29" s="350" customFormat="1" x14ac:dyDescent="0.3">
      <c r="A75" s="349">
        <v>73</v>
      </c>
      <c r="B75" s="349" t="s">
        <v>1038</v>
      </c>
      <c r="D75" s="349" t="s">
        <v>1039</v>
      </c>
      <c r="E75" s="349" t="s">
        <v>1040</v>
      </c>
      <c r="F75" s="351" t="s">
        <v>1041</v>
      </c>
      <c r="G75" s="352" t="s">
        <v>1042</v>
      </c>
      <c r="H75" s="351" t="s">
        <v>1042</v>
      </c>
      <c r="P75" s="352" t="s">
        <v>1050</v>
      </c>
      <c r="Q75" s="352">
        <v>19</v>
      </c>
      <c r="R75" s="353" t="s">
        <v>1044</v>
      </c>
      <c r="S75" s="350" t="s">
        <v>1062</v>
      </c>
      <c r="T75" s="355" t="s">
        <v>1065</v>
      </c>
      <c r="W75" s="353">
        <v>40</v>
      </c>
      <c r="X75" s="352">
        <v>8.6</v>
      </c>
      <c r="Y75" s="354">
        <v>9</v>
      </c>
      <c r="Z75" s="350">
        <v>3</v>
      </c>
      <c r="AA75" s="352" t="s">
        <v>1042</v>
      </c>
      <c r="AC75" s="352">
        <v>1</v>
      </c>
    </row>
    <row r="76" spans="1:29" s="350" customFormat="1" x14ac:dyDescent="0.3">
      <c r="A76" s="349">
        <v>74</v>
      </c>
      <c r="B76" s="349" t="s">
        <v>1038</v>
      </c>
      <c r="D76" s="349" t="s">
        <v>1039</v>
      </c>
      <c r="E76" s="349" t="s">
        <v>1040</v>
      </c>
      <c r="F76" s="351" t="s">
        <v>1041</v>
      </c>
      <c r="G76" s="352" t="s">
        <v>1042</v>
      </c>
      <c r="H76" s="351" t="s">
        <v>1042</v>
      </c>
      <c r="P76" s="352" t="s">
        <v>1051</v>
      </c>
      <c r="Q76" s="352">
        <v>20</v>
      </c>
      <c r="R76" s="353" t="s">
        <v>1044</v>
      </c>
      <c r="S76" s="350" t="s">
        <v>1062</v>
      </c>
      <c r="T76" s="355" t="s">
        <v>1065</v>
      </c>
      <c r="W76" s="353">
        <v>40</v>
      </c>
      <c r="X76" s="352">
        <v>8.6</v>
      </c>
      <c r="Y76" s="354">
        <v>9</v>
      </c>
      <c r="Z76" s="350">
        <v>3</v>
      </c>
      <c r="AA76" s="352" t="s">
        <v>1042</v>
      </c>
      <c r="AC76" s="352">
        <v>1</v>
      </c>
    </row>
    <row r="77" spans="1:29" s="350" customFormat="1" x14ac:dyDescent="0.3">
      <c r="A77" s="349">
        <v>75</v>
      </c>
      <c r="B77" s="349" t="s">
        <v>1038</v>
      </c>
      <c r="D77" s="349" t="s">
        <v>1039</v>
      </c>
      <c r="E77" s="349" t="s">
        <v>1040</v>
      </c>
      <c r="F77" s="351" t="s">
        <v>1041</v>
      </c>
      <c r="G77" s="352" t="s">
        <v>1042</v>
      </c>
      <c r="H77" s="351" t="s">
        <v>1042</v>
      </c>
      <c r="P77" s="352" t="s">
        <v>1052</v>
      </c>
      <c r="Q77" s="352">
        <v>21</v>
      </c>
      <c r="R77" s="353" t="s">
        <v>1044</v>
      </c>
      <c r="S77" s="350" t="s">
        <v>1062</v>
      </c>
      <c r="T77" s="355" t="s">
        <v>1065</v>
      </c>
      <c r="W77" s="353">
        <v>40</v>
      </c>
      <c r="X77" s="352">
        <v>8.6</v>
      </c>
      <c r="Y77" s="354">
        <v>9</v>
      </c>
      <c r="Z77" s="350">
        <v>3</v>
      </c>
      <c r="AA77" s="352" t="s">
        <v>1042</v>
      </c>
      <c r="AC77" s="352">
        <v>1</v>
      </c>
    </row>
    <row r="78" spans="1:29" s="350" customFormat="1" x14ac:dyDescent="0.3">
      <c r="A78" s="349">
        <v>76</v>
      </c>
      <c r="B78" s="349" t="s">
        <v>1038</v>
      </c>
      <c r="D78" s="349" t="s">
        <v>1039</v>
      </c>
      <c r="E78" s="349" t="s">
        <v>1040</v>
      </c>
      <c r="F78" s="351" t="s">
        <v>1041</v>
      </c>
      <c r="G78" s="352" t="s">
        <v>1042</v>
      </c>
      <c r="H78" s="351" t="s">
        <v>1042</v>
      </c>
      <c r="P78" s="352" t="s">
        <v>1053</v>
      </c>
      <c r="Q78" s="352">
        <v>22</v>
      </c>
      <c r="R78" s="353" t="s">
        <v>1044</v>
      </c>
      <c r="S78" s="350" t="s">
        <v>1062</v>
      </c>
      <c r="T78" s="355" t="s">
        <v>1066</v>
      </c>
      <c r="W78" s="353">
        <v>40</v>
      </c>
      <c r="X78" s="352">
        <v>8.6</v>
      </c>
      <c r="Y78" s="354">
        <v>9</v>
      </c>
      <c r="Z78" s="350">
        <v>3</v>
      </c>
      <c r="AA78" s="352" t="s">
        <v>1042</v>
      </c>
      <c r="AC78" s="352">
        <v>1</v>
      </c>
    </row>
    <row r="79" spans="1:29" s="350" customFormat="1" x14ac:dyDescent="0.3">
      <c r="A79" s="349">
        <v>77</v>
      </c>
      <c r="B79" s="349" t="s">
        <v>1038</v>
      </c>
      <c r="D79" s="349" t="s">
        <v>1039</v>
      </c>
      <c r="E79" s="349" t="s">
        <v>1040</v>
      </c>
      <c r="F79" s="351" t="s">
        <v>1041</v>
      </c>
      <c r="G79" s="352" t="s">
        <v>1042</v>
      </c>
      <c r="H79" s="351" t="s">
        <v>1042</v>
      </c>
      <c r="P79" s="352" t="s">
        <v>1054</v>
      </c>
      <c r="Q79" s="352">
        <v>23</v>
      </c>
      <c r="R79" s="353" t="s">
        <v>1044</v>
      </c>
      <c r="S79" s="350" t="s">
        <v>1062</v>
      </c>
      <c r="T79" s="355" t="s">
        <v>1066</v>
      </c>
      <c r="W79" s="353">
        <v>40</v>
      </c>
      <c r="X79" s="352">
        <v>8.6</v>
      </c>
      <c r="Y79" s="354">
        <v>9</v>
      </c>
      <c r="Z79" s="350">
        <v>3</v>
      </c>
      <c r="AA79" s="352" t="s">
        <v>1042</v>
      </c>
      <c r="AC79" s="352">
        <v>1</v>
      </c>
    </row>
    <row r="80" spans="1:29" s="350" customFormat="1" x14ac:dyDescent="0.3">
      <c r="A80" s="349">
        <v>78</v>
      </c>
      <c r="B80" s="349" t="s">
        <v>1038</v>
      </c>
      <c r="D80" s="349" t="s">
        <v>1039</v>
      </c>
      <c r="E80" s="349" t="s">
        <v>1040</v>
      </c>
      <c r="F80" s="351" t="s">
        <v>1041</v>
      </c>
      <c r="G80" s="352" t="s">
        <v>1042</v>
      </c>
      <c r="H80" s="351" t="s">
        <v>1042</v>
      </c>
      <c r="P80" s="352" t="s">
        <v>1055</v>
      </c>
      <c r="Q80" s="352">
        <v>24</v>
      </c>
      <c r="R80" s="353" t="s">
        <v>1044</v>
      </c>
      <c r="S80" s="350" t="s">
        <v>1062</v>
      </c>
      <c r="T80" s="355" t="s">
        <v>1066</v>
      </c>
      <c r="W80" s="353">
        <v>40</v>
      </c>
      <c r="X80" s="352">
        <v>8.6</v>
      </c>
      <c r="Y80" s="354">
        <v>9</v>
      </c>
      <c r="Z80" s="350">
        <v>3</v>
      </c>
      <c r="AA80" s="352" t="s">
        <v>1042</v>
      </c>
      <c r="AC80" s="352">
        <v>1</v>
      </c>
    </row>
    <row r="81" spans="1:29" s="350" customFormat="1" x14ac:dyDescent="0.3">
      <c r="A81" s="349">
        <v>79</v>
      </c>
      <c r="B81" s="349" t="s">
        <v>1038</v>
      </c>
      <c r="D81" s="349" t="s">
        <v>1039</v>
      </c>
      <c r="E81" s="349" t="s">
        <v>1040</v>
      </c>
      <c r="F81" s="351" t="s">
        <v>1041</v>
      </c>
      <c r="G81" s="352" t="s">
        <v>1042</v>
      </c>
      <c r="H81" s="351" t="s">
        <v>1042</v>
      </c>
      <c r="P81" s="352" t="s">
        <v>1059</v>
      </c>
      <c r="Q81" s="352">
        <v>25</v>
      </c>
      <c r="R81" s="353" t="s">
        <v>1044</v>
      </c>
      <c r="S81" s="350" t="s">
        <v>1062</v>
      </c>
      <c r="T81" s="355" t="s">
        <v>1068</v>
      </c>
      <c r="W81" s="353">
        <v>40</v>
      </c>
      <c r="X81" s="352">
        <v>8.6</v>
      </c>
      <c r="Y81" s="354">
        <v>9</v>
      </c>
      <c r="Z81" s="350">
        <v>3</v>
      </c>
      <c r="AA81" s="352" t="s">
        <v>1042</v>
      </c>
      <c r="AC81" s="352">
        <v>1</v>
      </c>
    </row>
    <row r="82" spans="1:29" s="350" customFormat="1" x14ac:dyDescent="0.3">
      <c r="A82" s="349">
        <v>80</v>
      </c>
      <c r="B82" s="349" t="s">
        <v>1038</v>
      </c>
      <c r="D82" s="349" t="s">
        <v>1039</v>
      </c>
      <c r="E82" s="349" t="s">
        <v>1040</v>
      </c>
      <c r="F82" s="351" t="s">
        <v>1041</v>
      </c>
      <c r="G82" s="352" t="s">
        <v>1042</v>
      </c>
      <c r="H82" s="351" t="s">
        <v>1042</v>
      </c>
      <c r="P82" s="352" t="s">
        <v>1060</v>
      </c>
      <c r="Q82" s="352">
        <v>26</v>
      </c>
      <c r="R82" s="353" t="s">
        <v>1044</v>
      </c>
      <c r="S82" s="350" t="s">
        <v>1062</v>
      </c>
      <c r="T82" s="355" t="s">
        <v>1068</v>
      </c>
      <c r="W82" s="353">
        <v>40</v>
      </c>
      <c r="X82" s="352">
        <v>8.6</v>
      </c>
      <c r="Y82" s="354">
        <v>9</v>
      </c>
      <c r="Z82" s="350">
        <v>3</v>
      </c>
      <c r="AA82" s="352" t="s">
        <v>1042</v>
      </c>
      <c r="AC82" s="352">
        <v>1</v>
      </c>
    </row>
    <row r="83" spans="1:29" s="350" customFormat="1" x14ac:dyDescent="0.3">
      <c r="A83" s="349">
        <v>81</v>
      </c>
      <c r="B83" s="349" t="s">
        <v>1038</v>
      </c>
      <c r="D83" s="349" t="s">
        <v>1039</v>
      </c>
      <c r="E83" s="349" t="s">
        <v>1040</v>
      </c>
      <c r="F83" s="351" t="s">
        <v>1041</v>
      </c>
      <c r="G83" s="352" t="s">
        <v>1042</v>
      </c>
      <c r="H83" s="351" t="s">
        <v>1042</v>
      </c>
      <c r="P83" s="352" t="s">
        <v>1061</v>
      </c>
      <c r="Q83" s="352">
        <v>27</v>
      </c>
      <c r="R83" s="353" t="s">
        <v>1044</v>
      </c>
      <c r="S83" s="350" t="s">
        <v>1062</v>
      </c>
      <c r="T83" s="355" t="s">
        <v>1068</v>
      </c>
      <c r="W83" s="353">
        <v>40</v>
      </c>
      <c r="X83" s="352">
        <v>8.6</v>
      </c>
      <c r="Y83" s="354">
        <v>9</v>
      </c>
      <c r="Z83" s="350">
        <v>3</v>
      </c>
      <c r="AA83" s="352" t="s">
        <v>1042</v>
      </c>
      <c r="AC83" s="352">
        <v>1</v>
      </c>
    </row>
  </sheetData>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G2"/>
  <sheetViews>
    <sheetView workbookViewId="0">
      <selection activeCell="C9" sqref="C9"/>
    </sheetView>
  </sheetViews>
  <sheetFormatPr defaultColWidth="11.5546875" defaultRowHeight="14.4" x14ac:dyDescent="0.3"/>
  <cols>
    <col min="1" max="1" width="4.21875" customWidth="1"/>
    <col min="2" max="2" width="11.5546875" bestFit="1" customWidth="1"/>
    <col min="3" max="3" width="22.77734375" bestFit="1" customWidth="1"/>
    <col min="4" max="4" width="22.5546875" bestFit="1" customWidth="1"/>
    <col min="5" max="5" width="17.5546875" bestFit="1" customWidth="1"/>
    <col min="6" max="6" width="23.77734375" bestFit="1" customWidth="1"/>
    <col min="7" max="7" width="20.77734375" bestFit="1" customWidth="1"/>
  </cols>
  <sheetData>
    <row r="1" spans="1:7" s="265" customFormat="1" x14ac:dyDescent="0.3">
      <c r="A1" s="264" t="s">
        <v>423</v>
      </c>
      <c r="B1" s="265" t="s">
        <v>368</v>
      </c>
      <c r="C1" s="266" t="s">
        <v>656</v>
      </c>
      <c r="D1" s="265" t="s">
        <v>488</v>
      </c>
      <c r="E1" s="265" t="s">
        <v>489</v>
      </c>
      <c r="F1" s="265" t="s">
        <v>371</v>
      </c>
      <c r="G1" s="265" t="s">
        <v>490</v>
      </c>
    </row>
    <row r="2" spans="1:7" s="265" customFormat="1" ht="15" thickBot="1" x14ac:dyDescent="0.35">
      <c r="A2" s="267" t="s">
        <v>423</v>
      </c>
      <c r="B2" s="268" t="s">
        <v>367</v>
      </c>
      <c r="C2" s="269" t="s">
        <v>655</v>
      </c>
      <c r="D2" s="268" t="s">
        <v>487</v>
      </c>
      <c r="E2" s="268" t="s">
        <v>277</v>
      </c>
      <c r="F2" s="268" t="s">
        <v>370</v>
      </c>
      <c r="G2" s="268" t="s">
        <v>491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sheetPr>
  <dimension ref="A1:K17"/>
  <sheetViews>
    <sheetView workbookViewId="0">
      <pane ySplit="2" topLeftCell="A3" activePane="bottomLeft" state="frozen"/>
      <selection pane="bottomLeft" activeCell="A3" sqref="A3:K3"/>
    </sheetView>
  </sheetViews>
  <sheetFormatPr defaultColWidth="9.21875" defaultRowHeight="14.4" x14ac:dyDescent="0.3"/>
  <cols>
    <col min="1" max="1" width="5" style="1" customWidth="1"/>
    <col min="2" max="2" width="21" style="1" bestFit="1" customWidth="1"/>
    <col min="3" max="3" width="25.21875" style="1" bestFit="1" customWidth="1"/>
    <col min="4" max="4" width="23.21875" style="1" bestFit="1" customWidth="1"/>
    <col min="5" max="5" width="20.77734375" style="1" bestFit="1" customWidth="1"/>
    <col min="6" max="6" width="25.5546875" style="1" bestFit="1" customWidth="1"/>
    <col min="7" max="7" width="25.77734375" style="1" bestFit="1" customWidth="1"/>
    <col min="8" max="8" width="16.21875" style="1" bestFit="1" customWidth="1"/>
    <col min="9" max="9" width="22.44140625" style="1" bestFit="1" customWidth="1"/>
    <col min="10" max="10" width="24.77734375" style="1" bestFit="1" customWidth="1"/>
    <col min="11" max="11" width="20.21875" style="1" bestFit="1" customWidth="1"/>
    <col min="12" max="16384" width="9.21875" style="1"/>
  </cols>
  <sheetData>
    <row r="1" spans="1:11" s="216" customFormat="1" ht="13.8" x14ac:dyDescent="0.3">
      <c r="A1" s="256" t="s">
        <v>423</v>
      </c>
      <c r="B1" s="248" t="s">
        <v>403</v>
      </c>
      <c r="C1" s="216" t="s">
        <v>406</v>
      </c>
      <c r="D1" s="257" t="s">
        <v>304</v>
      </c>
      <c r="E1" s="257" t="s">
        <v>303</v>
      </c>
      <c r="F1" s="257" t="s">
        <v>299</v>
      </c>
      <c r="G1" s="258" t="s">
        <v>300</v>
      </c>
      <c r="H1" s="248" t="s">
        <v>302</v>
      </c>
      <c r="I1" s="216" t="s">
        <v>301</v>
      </c>
      <c r="J1" s="216" t="s">
        <v>374</v>
      </c>
      <c r="K1" s="216" t="s">
        <v>377</v>
      </c>
    </row>
    <row r="2" spans="1:11" s="216" customFormat="1" thickBot="1" x14ac:dyDescent="0.35">
      <c r="A2" s="236" t="s">
        <v>423</v>
      </c>
      <c r="B2" s="237" t="s">
        <v>402</v>
      </c>
      <c r="C2" s="215" t="s">
        <v>405</v>
      </c>
      <c r="D2" s="259" t="s">
        <v>335</v>
      </c>
      <c r="E2" s="259" t="s">
        <v>334</v>
      </c>
      <c r="F2" s="259" t="s">
        <v>330</v>
      </c>
      <c r="G2" s="260" t="s">
        <v>331</v>
      </c>
      <c r="H2" s="237" t="s">
        <v>333</v>
      </c>
      <c r="I2" s="215" t="s">
        <v>332</v>
      </c>
      <c r="J2" s="215" t="s">
        <v>373</v>
      </c>
      <c r="K2" s="215" t="s">
        <v>376</v>
      </c>
    </row>
    <row r="4" spans="1:11" x14ac:dyDescent="0.3">
      <c r="A4" s="7"/>
      <c r="B4" s="7"/>
      <c r="C4" s="7"/>
      <c r="D4" s="12"/>
      <c r="E4" s="12"/>
      <c r="F4" s="12"/>
      <c r="G4" s="12"/>
      <c r="H4" s="12"/>
      <c r="J4" s="29"/>
      <c r="K4" s="29"/>
    </row>
    <row r="5" spans="1:11" x14ac:dyDescent="0.3">
      <c r="A5" s="7"/>
      <c r="B5" s="7"/>
      <c r="C5" s="7"/>
      <c r="D5" s="12"/>
      <c r="E5" s="12"/>
      <c r="F5" s="12"/>
    </row>
    <row r="6" spans="1:11" x14ac:dyDescent="0.3">
      <c r="A6" s="7"/>
      <c r="B6" s="7"/>
      <c r="C6" s="7"/>
      <c r="D6" s="12"/>
      <c r="E6" s="12"/>
      <c r="F6" s="12"/>
    </row>
    <row r="7" spans="1:11" x14ac:dyDescent="0.3">
      <c r="A7" s="7"/>
      <c r="B7" s="7"/>
      <c r="C7" s="7"/>
      <c r="D7" s="12"/>
      <c r="E7" s="12"/>
      <c r="F7" s="12"/>
    </row>
    <row r="8" spans="1:11" x14ac:dyDescent="0.3">
      <c r="A8" s="7"/>
      <c r="B8" s="7"/>
      <c r="C8" s="7"/>
      <c r="D8" s="12"/>
      <c r="E8" s="12"/>
      <c r="F8" s="12"/>
      <c r="G8" s="12"/>
      <c r="H8" s="12"/>
      <c r="J8" s="29"/>
      <c r="K8" s="29"/>
    </row>
    <row r="9" spans="1:11" x14ac:dyDescent="0.3">
      <c r="A9" s="7"/>
      <c r="B9" s="7"/>
      <c r="C9" s="7"/>
      <c r="D9" s="12"/>
      <c r="E9" s="12"/>
      <c r="F9" s="12"/>
      <c r="G9" s="12"/>
      <c r="H9" s="12"/>
      <c r="J9" s="29"/>
      <c r="K9" s="29"/>
    </row>
    <row r="10" spans="1:11" x14ac:dyDescent="0.3">
      <c r="A10" s="7"/>
      <c r="B10" s="7"/>
      <c r="C10" s="7"/>
      <c r="D10" s="12"/>
      <c r="E10" s="12"/>
      <c r="F10" s="12"/>
      <c r="G10" s="12"/>
      <c r="H10" s="12"/>
      <c r="J10" s="29"/>
      <c r="K10" s="29"/>
    </row>
    <row r="11" spans="1:11" x14ac:dyDescent="0.3">
      <c r="A11" s="7"/>
      <c r="B11" s="7"/>
      <c r="C11" s="7"/>
      <c r="D11" s="12"/>
      <c r="E11" s="12"/>
      <c r="F11" s="12"/>
      <c r="G11" s="12"/>
      <c r="H11" s="12"/>
      <c r="J11" s="29"/>
      <c r="K11" s="29"/>
    </row>
    <row r="12" spans="1:11" x14ac:dyDescent="0.3">
      <c r="A12" s="7"/>
      <c r="B12" s="7"/>
      <c r="C12" s="7"/>
      <c r="D12" s="12"/>
      <c r="E12" s="12"/>
      <c r="F12" s="12"/>
      <c r="G12" s="12"/>
      <c r="H12" s="12"/>
      <c r="J12" s="29"/>
      <c r="K12" s="29"/>
    </row>
    <row r="13" spans="1:11" x14ac:dyDescent="0.3">
      <c r="A13" s="7"/>
      <c r="B13" s="7"/>
      <c r="C13" s="7"/>
      <c r="D13" s="12"/>
      <c r="E13" s="12"/>
      <c r="F13" s="12"/>
      <c r="G13" s="12"/>
      <c r="H13" s="12"/>
      <c r="J13" s="29"/>
      <c r="K13" s="29"/>
    </row>
    <row r="14" spans="1:11" x14ac:dyDescent="0.3">
      <c r="A14" s="7"/>
      <c r="B14" s="7"/>
      <c r="C14" s="7"/>
      <c r="D14" s="12"/>
      <c r="E14" s="12"/>
      <c r="F14" s="12"/>
      <c r="G14" s="12"/>
      <c r="H14" s="12"/>
      <c r="J14" s="29"/>
      <c r="K14" s="29"/>
    </row>
    <row r="15" spans="1:11" x14ac:dyDescent="0.3">
      <c r="A15" s="7"/>
      <c r="B15" s="7"/>
      <c r="C15" s="7"/>
      <c r="D15" s="12"/>
      <c r="E15" s="12"/>
      <c r="F15" s="12"/>
      <c r="G15" s="12"/>
      <c r="H15" s="12"/>
      <c r="J15" s="29"/>
      <c r="K15" s="29"/>
    </row>
    <row r="16" spans="1:11" x14ac:dyDescent="0.3">
      <c r="A16" s="7"/>
      <c r="B16" s="7"/>
      <c r="C16" s="7"/>
      <c r="D16" s="12"/>
      <c r="E16" s="12"/>
      <c r="F16" s="12"/>
      <c r="G16" s="12"/>
      <c r="H16" s="12"/>
      <c r="J16" s="29"/>
      <c r="K16" s="29"/>
    </row>
    <row r="17" spans="1:11" x14ac:dyDescent="0.3">
      <c r="A17" s="7"/>
      <c r="B17" s="7"/>
      <c r="C17" s="7"/>
      <c r="D17" s="12"/>
      <c r="E17" s="12"/>
      <c r="F17" s="12"/>
      <c r="G17" s="12"/>
      <c r="H17" s="12"/>
      <c r="J17" s="29"/>
      <c r="K17" s="2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7558519241921"/>
  </sheetPr>
  <dimension ref="A1:F17"/>
  <sheetViews>
    <sheetView workbookViewId="0">
      <pane ySplit="2" topLeftCell="A3" activePane="bottomLeft" state="frozen"/>
      <selection pane="bottomLeft" activeCell="B3" sqref="B3:F3"/>
    </sheetView>
  </sheetViews>
  <sheetFormatPr defaultColWidth="9.21875" defaultRowHeight="14.4" x14ac:dyDescent="0.3"/>
  <cols>
    <col min="1" max="1" width="3.77734375" style="1" customWidth="1"/>
    <col min="2" max="2" width="21.5546875" style="1" bestFit="1" customWidth="1"/>
    <col min="3" max="3" width="22.77734375" style="1" bestFit="1" customWidth="1"/>
    <col min="4" max="4" width="24.77734375" style="1" bestFit="1" customWidth="1"/>
    <col min="5" max="5" width="21.77734375" style="1" bestFit="1" customWidth="1"/>
    <col min="6" max="6" width="18.77734375" style="1" bestFit="1" customWidth="1"/>
    <col min="7" max="16384" width="9.21875" style="1"/>
  </cols>
  <sheetData>
    <row r="1" spans="1:6" s="216" customFormat="1" ht="13.8" x14ac:dyDescent="0.3">
      <c r="A1" s="256" t="s">
        <v>423</v>
      </c>
      <c r="B1" s="216" t="s">
        <v>298</v>
      </c>
      <c r="C1" s="216" t="s">
        <v>506</v>
      </c>
      <c r="D1" s="216" t="s">
        <v>397</v>
      </c>
      <c r="E1" s="216" t="s">
        <v>508</v>
      </c>
      <c r="F1" s="216" t="s">
        <v>400</v>
      </c>
    </row>
    <row r="2" spans="1:6" s="216" customFormat="1" thickBot="1" x14ac:dyDescent="0.35">
      <c r="A2" s="236" t="s">
        <v>423</v>
      </c>
      <c r="B2" s="215" t="s">
        <v>329</v>
      </c>
      <c r="C2" s="215" t="s">
        <v>505</v>
      </c>
      <c r="D2" s="215" t="s">
        <v>396</v>
      </c>
      <c r="E2" s="215" t="s">
        <v>507</v>
      </c>
      <c r="F2" s="215" t="s">
        <v>399</v>
      </c>
    </row>
    <row r="4" spans="1:6" x14ac:dyDescent="0.3">
      <c r="A4" s="7"/>
      <c r="B4" s="29"/>
      <c r="C4" s="20"/>
      <c r="D4" s="12"/>
    </row>
    <row r="5" spans="1:6" x14ac:dyDescent="0.3">
      <c r="A5" s="7"/>
    </row>
    <row r="6" spans="1:6" x14ac:dyDescent="0.3">
      <c r="A6" s="7"/>
    </row>
    <row r="7" spans="1:6" x14ac:dyDescent="0.3">
      <c r="A7" s="7"/>
    </row>
    <row r="8" spans="1:6" x14ac:dyDescent="0.3">
      <c r="A8" s="7"/>
      <c r="B8" s="29"/>
      <c r="C8" s="20"/>
      <c r="D8" s="12"/>
    </row>
    <row r="9" spans="1:6" x14ac:dyDescent="0.3">
      <c r="A9" s="7"/>
      <c r="B9" s="29"/>
      <c r="C9" s="20"/>
      <c r="D9" s="12"/>
    </row>
    <row r="10" spans="1:6" x14ac:dyDescent="0.3">
      <c r="A10" s="7"/>
      <c r="B10" s="29"/>
      <c r="C10" s="20"/>
      <c r="D10" s="12"/>
    </row>
    <row r="11" spans="1:6" x14ac:dyDescent="0.3">
      <c r="A11" s="7"/>
      <c r="B11" s="29"/>
      <c r="C11" s="20"/>
      <c r="D11" s="12"/>
    </row>
    <row r="12" spans="1:6" x14ac:dyDescent="0.3">
      <c r="A12" s="7"/>
      <c r="B12" s="29"/>
      <c r="C12" s="20"/>
      <c r="D12" s="12"/>
    </row>
    <row r="13" spans="1:6" x14ac:dyDescent="0.3">
      <c r="A13" s="7"/>
      <c r="B13" s="29"/>
      <c r="C13" s="20"/>
      <c r="D13" s="12"/>
    </row>
    <row r="14" spans="1:6" x14ac:dyDescent="0.3">
      <c r="A14" s="7"/>
      <c r="B14" s="29"/>
      <c r="C14" s="20"/>
      <c r="D14" s="12"/>
    </row>
    <row r="15" spans="1:6" x14ac:dyDescent="0.3">
      <c r="A15" s="7"/>
      <c r="B15" s="29"/>
      <c r="C15" s="20"/>
      <c r="D15" s="12"/>
    </row>
    <row r="16" spans="1:6" x14ac:dyDescent="0.3">
      <c r="A16" s="7"/>
      <c r="B16" s="29"/>
      <c r="C16" s="20"/>
      <c r="D16" s="12"/>
    </row>
    <row r="17" spans="1:4" x14ac:dyDescent="0.3">
      <c r="A17" s="7"/>
      <c r="B17" s="29"/>
      <c r="C17" s="20"/>
      <c r="D17"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39997558519241921"/>
  </sheetPr>
  <dimension ref="A1:J224"/>
  <sheetViews>
    <sheetView workbookViewId="0">
      <pane ySplit="2" topLeftCell="A3" activePane="bottomLeft" state="frozen"/>
      <selection pane="bottomLeft" activeCell="A3" sqref="A3:I3"/>
    </sheetView>
  </sheetViews>
  <sheetFormatPr defaultColWidth="9.21875" defaultRowHeight="14.4" x14ac:dyDescent="0.3"/>
  <cols>
    <col min="1" max="1" width="2.77734375" style="7" bestFit="1" customWidth="1"/>
    <col min="2" max="2" width="21.5546875" style="7" bestFit="1" customWidth="1"/>
    <col min="3" max="3" width="22" style="33" bestFit="1" customWidth="1"/>
    <col min="4" max="4" width="23.21875" style="7" bestFit="1" customWidth="1"/>
    <col min="5" max="5" width="24.77734375" style="7" bestFit="1" customWidth="1"/>
    <col min="6" max="6" width="24.5546875" style="7" bestFit="1" customWidth="1"/>
    <col min="7" max="7" width="23" style="7" bestFit="1" customWidth="1"/>
    <col min="8" max="8" width="23.21875" style="7" bestFit="1" customWidth="1"/>
    <col min="9" max="16384" width="9.21875" style="7"/>
  </cols>
  <sheetData>
    <row r="1" spans="1:10" s="219" customFormat="1" x14ac:dyDescent="0.3">
      <c r="A1" s="261" t="s">
        <v>423</v>
      </c>
      <c r="B1" s="216" t="s">
        <v>298</v>
      </c>
      <c r="C1" s="216" t="s">
        <v>964</v>
      </c>
      <c r="D1" s="329" t="s">
        <v>197</v>
      </c>
      <c r="E1" s="248" t="s">
        <v>305</v>
      </c>
      <c r="F1" s="248" t="s">
        <v>501</v>
      </c>
      <c r="G1" s="248" t="s">
        <v>502</v>
      </c>
      <c r="H1" s="248" t="s">
        <v>306</v>
      </c>
      <c r="I1" s="248" t="s">
        <v>307</v>
      </c>
      <c r="J1" s="262"/>
    </row>
    <row r="2" spans="1:10" s="219" customFormat="1" ht="15" thickBot="1" x14ac:dyDescent="0.35">
      <c r="A2" s="263" t="s">
        <v>423</v>
      </c>
      <c r="B2" s="215" t="s">
        <v>329</v>
      </c>
      <c r="C2" s="215" t="s">
        <v>1010</v>
      </c>
      <c r="D2" s="330" t="s">
        <v>336</v>
      </c>
      <c r="E2" s="237" t="s">
        <v>337</v>
      </c>
      <c r="F2" s="237" t="s">
        <v>504</v>
      </c>
      <c r="G2" s="237" t="s">
        <v>503</v>
      </c>
      <c r="H2" s="237" t="s">
        <v>308</v>
      </c>
      <c r="I2" s="237" t="s">
        <v>309</v>
      </c>
      <c r="J2" s="262"/>
    </row>
    <row r="3" spans="1:10" x14ac:dyDescent="0.3">
      <c r="D3" s="12"/>
      <c r="E3" s="12"/>
      <c r="F3" s="12"/>
      <c r="G3" s="12"/>
      <c r="H3" s="12"/>
      <c r="I3" s="30"/>
    </row>
    <row r="4" spans="1:10" x14ac:dyDescent="0.3">
      <c r="D4" s="12"/>
      <c r="E4" s="12"/>
      <c r="F4" s="12"/>
      <c r="G4" s="12"/>
      <c r="H4" s="12"/>
      <c r="I4" s="30"/>
    </row>
    <row r="5" spans="1:10" x14ac:dyDescent="0.3">
      <c r="D5" s="12"/>
      <c r="E5" s="12"/>
      <c r="F5" s="12"/>
      <c r="G5" s="12"/>
      <c r="H5" s="30"/>
    </row>
    <row r="6" spans="1:10" x14ac:dyDescent="0.3">
      <c r="H6" s="30"/>
    </row>
    <row r="7" spans="1:10" x14ac:dyDescent="0.3">
      <c r="H7" s="30"/>
    </row>
    <row r="8" spans="1:10" x14ac:dyDescent="0.3">
      <c r="I8" s="30"/>
    </row>
    <row r="9" spans="1:10" x14ac:dyDescent="0.3">
      <c r="D9" s="12"/>
      <c r="E9" s="12"/>
      <c r="F9" s="12"/>
      <c r="G9" s="12"/>
      <c r="H9" s="12"/>
      <c r="I9" s="30"/>
    </row>
    <row r="10" spans="1:10" x14ac:dyDescent="0.3">
      <c r="D10" s="12"/>
      <c r="E10" s="12"/>
      <c r="F10" s="12"/>
      <c r="G10" s="12"/>
      <c r="H10" s="12"/>
      <c r="I10" s="30"/>
    </row>
    <row r="11" spans="1:10" x14ac:dyDescent="0.3">
      <c r="D11" s="12"/>
      <c r="E11" s="12"/>
      <c r="F11" s="12"/>
      <c r="G11" s="12"/>
      <c r="H11" s="12"/>
      <c r="I11" s="30"/>
    </row>
    <row r="12" spans="1:10" x14ac:dyDescent="0.3">
      <c r="D12" s="12"/>
      <c r="E12" s="12"/>
      <c r="F12" s="12"/>
      <c r="G12" s="12"/>
      <c r="H12" s="12"/>
      <c r="I12" s="30"/>
    </row>
    <row r="13" spans="1:10" x14ac:dyDescent="0.3">
      <c r="D13" s="12"/>
      <c r="E13" s="12"/>
      <c r="F13" s="12"/>
      <c r="G13" s="12"/>
      <c r="H13" s="12"/>
      <c r="I13" s="30"/>
    </row>
    <row r="14" spans="1:10" x14ac:dyDescent="0.3">
      <c r="D14" s="12"/>
      <c r="E14" s="12"/>
      <c r="F14" s="12"/>
      <c r="G14" s="12"/>
      <c r="H14" s="12"/>
      <c r="I14" s="30"/>
    </row>
    <row r="15" spans="1:10" x14ac:dyDescent="0.3">
      <c r="D15" s="12"/>
      <c r="E15" s="12"/>
      <c r="F15" s="12"/>
      <c r="G15" s="12"/>
      <c r="H15" s="12"/>
      <c r="I15" s="30"/>
    </row>
    <row r="16" spans="1:10" x14ac:dyDescent="0.3">
      <c r="D16" s="12"/>
      <c r="E16" s="12"/>
      <c r="F16" s="12"/>
      <c r="G16" s="12"/>
      <c r="H16" s="12"/>
      <c r="I16" s="30"/>
    </row>
    <row r="17" spans="4:9" x14ac:dyDescent="0.3">
      <c r="D17" s="12"/>
      <c r="E17" s="12"/>
      <c r="F17" s="12"/>
      <c r="G17" s="12"/>
      <c r="H17" s="12"/>
      <c r="I17" s="30"/>
    </row>
    <row r="18" spans="4:9" x14ac:dyDescent="0.3">
      <c r="D18" s="12"/>
      <c r="E18" s="12"/>
      <c r="F18" s="12"/>
      <c r="G18" s="12"/>
      <c r="H18" s="12"/>
      <c r="I18" s="30"/>
    </row>
    <row r="19" spans="4:9" x14ac:dyDescent="0.3">
      <c r="D19" s="12"/>
      <c r="E19" s="12"/>
      <c r="F19" s="12"/>
      <c r="G19" s="12"/>
      <c r="H19" s="12"/>
      <c r="I19" s="30"/>
    </row>
    <row r="20" spans="4:9" x14ac:dyDescent="0.3">
      <c r="D20" s="12"/>
      <c r="E20" s="12"/>
      <c r="F20" s="12"/>
      <c r="G20" s="12"/>
      <c r="H20" s="12"/>
      <c r="I20" s="30"/>
    </row>
    <row r="21" spans="4:9" x14ac:dyDescent="0.3">
      <c r="D21" s="12"/>
      <c r="E21" s="12"/>
      <c r="F21" s="12"/>
      <c r="G21" s="12"/>
      <c r="H21" s="12"/>
      <c r="I21" s="30"/>
    </row>
    <row r="22" spans="4:9" x14ac:dyDescent="0.3">
      <c r="D22" s="12"/>
      <c r="E22" s="12"/>
      <c r="F22" s="12"/>
      <c r="G22" s="12"/>
      <c r="H22" s="12"/>
      <c r="I22" s="30"/>
    </row>
    <row r="23" spans="4:9" x14ac:dyDescent="0.3">
      <c r="D23" s="12"/>
      <c r="E23" s="12"/>
      <c r="F23" s="12"/>
      <c r="G23" s="12"/>
      <c r="H23" s="12"/>
      <c r="I23" s="30"/>
    </row>
    <row r="24" spans="4:9" x14ac:dyDescent="0.3">
      <c r="D24" s="12"/>
      <c r="E24" s="12"/>
      <c r="F24" s="12"/>
      <c r="G24" s="12"/>
      <c r="H24" s="12"/>
      <c r="I24" s="30"/>
    </row>
    <row r="25" spans="4:9" x14ac:dyDescent="0.3">
      <c r="D25" s="12"/>
      <c r="E25" s="12"/>
      <c r="F25" s="12"/>
      <c r="G25" s="12"/>
      <c r="H25" s="12"/>
      <c r="I25" s="30"/>
    </row>
    <row r="26" spans="4:9" x14ac:dyDescent="0.3">
      <c r="D26" s="12"/>
      <c r="E26" s="12"/>
      <c r="F26" s="12"/>
      <c r="G26" s="12"/>
      <c r="H26" s="12"/>
      <c r="I26" s="30"/>
    </row>
    <row r="27" spans="4:9" x14ac:dyDescent="0.3">
      <c r="D27" s="12"/>
      <c r="E27" s="12"/>
      <c r="F27" s="12"/>
      <c r="G27" s="12"/>
      <c r="H27" s="12"/>
      <c r="I27" s="30"/>
    </row>
    <row r="28" spans="4:9" x14ac:dyDescent="0.3">
      <c r="D28" s="12"/>
      <c r="E28" s="12"/>
      <c r="F28" s="12"/>
      <c r="G28" s="12"/>
      <c r="H28" s="12"/>
      <c r="I28" s="30"/>
    </row>
    <row r="29" spans="4:9" x14ac:dyDescent="0.3">
      <c r="D29" s="12"/>
      <c r="E29" s="12"/>
      <c r="F29" s="12"/>
      <c r="G29" s="12"/>
      <c r="H29" s="12"/>
      <c r="I29" s="30"/>
    </row>
    <row r="30" spans="4:9" x14ac:dyDescent="0.3">
      <c r="D30" s="12"/>
      <c r="E30" s="12"/>
      <c r="F30" s="12"/>
      <c r="G30" s="12"/>
      <c r="H30" s="12"/>
      <c r="I30" s="30"/>
    </row>
    <row r="31" spans="4:9" x14ac:dyDescent="0.3">
      <c r="D31" s="12"/>
      <c r="E31" s="12"/>
      <c r="F31" s="12"/>
      <c r="G31" s="12"/>
      <c r="H31" s="12"/>
      <c r="I31" s="30"/>
    </row>
    <row r="32" spans="4:9" x14ac:dyDescent="0.3">
      <c r="D32" s="12"/>
      <c r="E32" s="12"/>
      <c r="F32" s="12"/>
      <c r="G32" s="12"/>
      <c r="H32" s="12"/>
      <c r="I32" s="30"/>
    </row>
    <row r="33" spans="4:9" x14ac:dyDescent="0.3">
      <c r="D33" s="12"/>
      <c r="E33" s="12"/>
      <c r="F33" s="12"/>
      <c r="G33" s="12"/>
      <c r="H33" s="12"/>
      <c r="I33" s="30"/>
    </row>
    <row r="34" spans="4:9" x14ac:dyDescent="0.3">
      <c r="D34" s="12"/>
      <c r="E34" s="12"/>
      <c r="F34" s="12"/>
      <c r="G34" s="12"/>
      <c r="H34" s="12"/>
      <c r="I34" s="30"/>
    </row>
    <row r="35" spans="4:9" x14ac:dyDescent="0.3">
      <c r="D35" s="12"/>
      <c r="E35" s="12"/>
      <c r="F35" s="12"/>
      <c r="G35" s="12"/>
      <c r="H35" s="12"/>
      <c r="I35" s="30"/>
    </row>
    <row r="36" spans="4:9" x14ac:dyDescent="0.3">
      <c r="D36" s="12"/>
      <c r="E36" s="12"/>
      <c r="F36" s="12"/>
      <c r="G36" s="12"/>
      <c r="H36" s="12"/>
      <c r="I36" s="30"/>
    </row>
    <row r="37" spans="4:9" x14ac:dyDescent="0.3">
      <c r="D37" s="12"/>
      <c r="E37" s="12"/>
      <c r="F37" s="12"/>
      <c r="G37" s="12"/>
      <c r="H37" s="12"/>
      <c r="I37" s="30"/>
    </row>
    <row r="38" spans="4:9" x14ac:dyDescent="0.3">
      <c r="D38" s="12"/>
      <c r="E38" s="12"/>
      <c r="F38" s="12"/>
      <c r="G38" s="12"/>
      <c r="H38" s="12"/>
      <c r="I38" s="30"/>
    </row>
    <row r="39" spans="4:9" x14ac:dyDescent="0.3">
      <c r="D39" s="12"/>
      <c r="E39" s="12"/>
      <c r="F39" s="12"/>
      <c r="G39" s="12"/>
      <c r="H39" s="12"/>
      <c r="I39" s="30"/>
    </row>
    <row r="40" spans="4:9" x14ac:dyDescent="0.3">
      <c r="D40" s="12"/>
      <c r="E40" s="12"/>
      <c r="F40" s="12"/>
      <c r="G40" s="12"/>
      <c r="H40" s="12"/>
      <c r="I40" s="30"/>
    </row>
    <row r="41" spans="4:9" x14ac:dyDescent="0.3">
      <c r="D41" s="12"/>
      <c r="E41" s="12"/>
      <c r="F41" s="12"/>
      <c r="G41" s="12"/>
      <c r="H41" s="12"/>
      <c r="I41" s="30"/>
    </row>
    <row r="42" spans="4:9" x14ac:dyDescent="0.3">
      <c r="D42" s="12"/>
      <c r="E42" s="12"/>
      <c r="F42" s="12"/>
      <c r="G42" s="12"/>
      <c r="H42" s="12"/>
      <c r="I42" s="30"/>
    </row>
    <row r="43" spans="4:9" x14ac:dyDescent="0.3">
      <c r="D43" s="12"/>
      <c r="E43" s="12"/>
      <c r="F43" s="12"/>
      <c r="G43" s="12"/>
      <c r="H43" s="12"/>
      <c r="I43" s="30"/>
    </row>
    <row r="44" spans="4:9" x14ac:dyDescent="0.3">
      <c r="D44" s="12"/>
      <c r="E44" s="12"/>
      <c r="F44" s="12"/>
      <c r="G44" s="12"/>
      <c r="H44" s="12"/>
      <c r="I44" s="30"/>
    </row>
    <row r="45" spans="4:9" x14ac:dyDescent="0.3">
      <c r="D45" s="12"/>
      <c r="E45" s="12"/>
      <c r="F45" s="12"/>
      <c r="G45" s="12"/>
      <c r="H45" s="12"/>
      <c r="I45" s="30"/>
    </row>
    <row r="46" spans="4:9" x14ac:dyDescent="0.3">
      <c r="D46" s="12"/>
      <c r="E46" s="12"/>
      <c r="F46" s="12"/>
      <c r="G46" s="12"/>
      <c r="H46" s="12"/>
      <c r="I46" s="30"/>
    </row>
    <row r="47" spans="4:9" x14ac:dyDescent="0.3">
      <c r="D47" s="12"/>
      <c r="E47" s="12"/>
      <c r="F47" s="12"/>
      <c r="G47" s="12"/>
      <c r="H47" s="12"/>
      <c r="I47" s="30"/>
    </row>
    <row r="48" spans="4:9" x14ac:dyDescent="0.3">
      <c r="D48" s="12"/>
      <c r="E48" s="12"/>
      <c r="F48" s="12"/>
      <c r="G48" s="12"/>
      <c r="H48" s="12"/>
      <c r="I48" s="30"/>
    </row>
    <row r="49" spans="4:9" x14ac:dyDescent="0.3">
      <c r="D49" s="12"/>
      <c r="E49" s="12"/>
      <c r="F49" s="12"/>
      <c r="G49" s="12"/>
      <c r="H49" s="12"/>
      <c r="I49" s="30"/>
    </row>
    <row r="50" spans="4:9" x14ac:dyDescent="0.3">
      <c r="D50" s="12"/>
      <c r="E50" s="12"/>
      <c r="F50" s="12"/>
      <c r="G50" s="12"/>
      <c r="H50" s="12"/>
      <c r="I50" s="30"/>
    </row>
    <row r="51" spans="4:9" x14ac:dyDescent="0.3">
      <c r="D51" s="12"/>
      <c r="E51" s="12"/>
      <c r="F51" s="12"/>
      <c r="G51" s="12"/>
      <c r="H51" s="12"/>
      <c r="I51" s="30"/>
    </row>
    <row r="52" spans="4:9" x14ac:dyDescent="0.3">
      <c r="D52" s="12"/>
      <c r="E52" s="12"/>
      <c r="F52" s="12"/>
      <c r="G52" s="12"/>
      <c r="H52" s="12"/>
      <c r="I52" s="30"/>
    </row>
    <row r="53" spans="4:9" x14ac:dyDescent="0.3">
      <c r="D53" s="12"/>
      <c r="E53" s="12"/>
      <c r="F53" s="12"/>
      <c r="G53" s="12"/>
      <c r="H53" s="12"/>
      <c r="I53" s="30"/>
    </row>
    <row r="54" spans="4:9" x14ac:dyDescent="0.3">
      <c r="D54" s="12"/>
      <c r="E54" s="12"/>
      <c r="F54" s="12"/>
      <c r="G54" s="12"/>
      <c r="H54" s="12"/>
      <c r="I54" s="30"/>
    </row>
    <row r="55" spans="4:9" x14ac:dyDescent="0.3">
      <c r="D55" s="12"/>
      <c r="E55" s="12"/>
      <c r="F55" s="12"/>
      <c r="G55" s="12"/>
      <c r="H55" s="12"/>
      <c r="I55" s="30"/>
    </row>
    <row r="56" spans="4:9" x14ac:dyDescent="0.3">
      <c r="D56" s="12"/>
      <c r="E56" s="12"/>
      <c r="F56" s="12"/>
      <c r="G56" s="12"/>
      <c r="H56" s="12"/>
      <c r="I56" s="30"/>
    </row>
    <row r="57" spans="4:9" x14ac:dyDescent="0.3">
      <c r="D57" s="12"/>
      <c r="E57" s="12"/>
      <c r="F57" s="12"/>
      <c r="G57" s="12"/>
      <c r="H57" s="12"/>
      <c r="I57" s="30"/>
    </row>
    <row r="58" spans="4:9" x14ac:dyDescent="0.3">
      <c r="D58" s="12"/>
      <c r="E58" s="12"/>
      <c r="F58" s="12"/>
      <c r="G58" s="12"/>
      <c r="H58" s="12"/>
      <c r="I58" s="30"/>
    </row>
    <row r="59" spans="4:9" x14ac:dyDescent="0.3">
      <c r="D59" s="12"/>
      <c r="E59" s="12"/>
      <c r="F59" s="12"/>
      <c r="G59" s="12"/>
      <c r="H59" s="12"/>
      <c r="I59" s="30"/>
    </row>
    <row r="60" spans="4:9" x14ac:dyDescent="0.3">
      <c r="D60" s="12"/>
      <c r="E60" s="12"/>
      <c r="F60" s="12"/>
      <c r="G60" s="12"/>
      <c r="H60" s="12"/>
      <c r="I60" s="30"/>
    </row>
    <row r="61" spans="4:9" x14ac:dyDescent="0.3">
      <c r="D61" s="12"/>
      <c r="E61" s="12"/>
      <c r="F61" s="12"/>
      <c r="G61" s="12"/>
      <c r="H61" s="12"/>
      <c r="I61" s="30"/>
    </row>
    <row r="62" spans="4:9" x14ac:dyDescent="0.3">
      <c r="D62" s="12"/>
      <c r="E62" s="12"/>
      <c r="F62" s="12"/>
      <c r="G62" s="12"/>
      <c r="H62" s="12"/>
      <c r="I62" s="30"/>
    </row>
    <row r="63" spans="4:9" x14ac:dyDescent="0.3">
      <c r="D63" s="12"/>
      <c r="E63" s="12"/>
      <c r="F63" s="12"/>
      <c r="G63" s="12"/>
      <c r="H63" s="12"/>
      <c r="I63" s="30"/>
    </row>
    <row r="64" spans="4:9" x14ac:dyDescent="0.3">
      <c r="D64" s="12"/>
      <c r="E64" s="12"/>
      <c r="F64" s="12"/>
      <c r="G64" s="12"/>
      <c r="H64" s="12"/>
      <c r="I64" s="30"/>
    </row>
    <row r="65" spans="4:9" x14ac:dyDescent="0.3">
      <c r="D65" s="12"/>
      <c r="E65" s="12"/>
      <c r="F65" s="12"/>
      <c r="G65" s="12"/>
      <c r="H65" s="12"/>
      <c r="I65" s="30"/>
    </row>
    <row r="66" spans="4:9" x14ac:dyDescent="0.3">
      <c r="D66" s="12"/>
      <c r="E66" s="12"/>
      <c r="F66" s="12"/>
      <c r="G66" s="12"/>
      <c r="H66" s="12"/>
      <c r="I66" s="30"/>
    </row>
    <row r="67" spans="4:9" x14ac:dyDescent="0.3">
      <c r="D67" s="12"/>
      <c r="E67" s="12"/>
      <c r="F67" s="12"/>
      <c r="G67" s="12"/>
      <c r="H67" s="12"/>
      <c r="I67" s="30"/>
    </row>
    <row r="68" spans="4:9" x14ac:dyDescent="0.3">
      <c r="D68" s="12"/>
      <c r="E68" s="12"/>
      <c r="F68" s="12"/>
      <c r="G68" s="12"/>
      <c r="H68" s="12"/>
      <c r="I68" s="30"/>
    </row>
    <row r="69" spans="4:9" x14ac:dyDescent="0.3">
      <c r="D69" s="12"/>
      <c r="E69" s="12"/>
      <c r="F69" s="12"/>
      <c r="G69" s="12"/>
      <c r="H69" s="12"/>
      <c r="I69" s="30"/>
    </row>
    <row r="70" spans="4:9" x14ac:dyDescent="0.3">
      <c r="D70" s="12"/>
      <c r="E70" s="12"/>
      <c r="F70" s="12"/>
      <c r="G70" s="12"/>
      <c r="H70" s="12"/>
      <c r="I70" s="30"/>
    </row>
    <row r="71" spans="4:9" x14ac:dyDescent="0.3">
      <c r="D71" s="12"/>
      <c r="E71" s="12"/>
      <c r="F71" s="12"/>
      <c r="G71" s="12"/>
      <c r="H71" s="12"/>
      <c r="I71" s="30"/>
    </row>
    <row r="72" spans="4:9" x14ac:dyDescent="0.3">
      <c r="D72" s="12"/>
      <c r="E72" s="12"/>
      <c r="F72" s="12"/>
      <c r="G72" s="12"/>
      <c r="H72" s="12"/>
      <c r="I72" s="30"/>
    </row>
    <row r="73" spans="4:9" x14ac:dyDescent="0.3">
      <c r="D73" s="12"/>
      <c r="E73" s="12"/>
      <c r="F73" s="12"/>
      <c r="G73" s="12"/>
      <c r="H73" s="12"/>
      <c r="I73" s="30"/>
    </row>
    <row r="74" spans="4:9" x14ac:dyDescent="0.3">
      <c r="D74" s="12"/>
      <c r="E74" s="12"/>
      <c r="F74" s="12"/>
      <c r="G74" s="12"/>
      <c r="H74" s="12"/>
      <c r="I74" s="30"/>
    </row>
    <row r="75" spans="4:9" x14ac:dyDescent="0.3">
      <c r="D75" s="12"/>
      <c r="E75" s="12"/>
      <c r="F75" s="12"/>
      <c r="G75" s="12"/>
      <c r="H75" s="12"/>
      <c r="I75" s="30"/>
    </row>
    <row r="76" spans="4:9" x14ac:dyDescent="0.3">
      <c r="D76" s="12"/>
      <c r="E76" s="12"/>
      <c r="F76" s="12"/>
      <c r="G76" s="12"/>
      <c r="H76" s="12"/>
      <c r="I76" s="30"/>
    </row>
    <row r="77" spans="4:9" x14ac:dyDescent="0.3">
      <c r="D77" s="12"/>
      <c r="E77" s="12"/>
      <c r="F77" s="12"/>
      <c r="G77" s="12"/>
      <c r="H77" s="12"/>
      <c r="I77" s="30"/>
    </row>
    <row r="78" spans="4:9" x14ac:dyDescent="0.3">
      <c r="D78" s="12"/>
      <c r="E78" s="12"/>
      <c r="F78" s="12"/>
      <c r="G78" s="12"/>
      <c r="H78" s="12"/>
      <c r="I78" s="30"/>
    </row>
    <row r="79" spans="4:9" x14ac:dyDescent="0.3">
      <c r="D79" s="12"/>
      <c r="E79" s="12"/>
      <c r="F79" s="12"/>
      <c r="G79" s="12"/>
      <c r="H79" s="12"/>
      <c r="I79" s="30"/>
    </row>
    <row r="80" spans="4:9" x14ac:dyDescent="0.3">
      <c r="D80" s="12"/>
      <c r="E80" s="12"/>
      <c r="F80" s="12"/>
      <c r="G80" s="12"/>
      <c r="H80" s="12"/>
      <c r="I80" s="30"/>
    </row>
    <row r="81" spans="4:9" x14ac:dyDescent="0.3">
      <c r="D81" s="12"/>
      <c r="E81" s="12"/>
      <c r="F81" s="12"/>
      <c r="G81" s="12"/>
      <c r="H81" s="12"/>
      <c r="I81" s="30"/>
    </row>
    <row r="82" spans="4:9" x14ac:dyDescent="0.3">
      <c r="D82" s="12"/>
      <c r="E82" s="12"/>
      <c r="F82" s="12"/>
      <c r="G82" s="12"/>
      <c r="H82" s="12"/>
      <c r="I82" s="30"/>
    </row>
    <row r="83" spans="4:9" x14ac:dyDescent="0.3">
      <c r="D83" s="12"/>
      <c r="E83" s="12"/>
      <c r="F83" s="12"/>
      <c r="G83" s="12"/>
      <c r="H83" s="12"/>
      <c r="I83" s="30"/>
    </row>
    <row r="84" spans="4:9" x14ac:dyDescent="0.3">
      <c r="D84" s="12"/>
      <c r="E84" s="12"/>
      <c r="F84" s="12"/>
      <c r="G84" s="12"/>
      <c r="H84" s="12"/>
      <c r="I84" s="30"/>
    </row>
    <row r="85" spans="4:9" x14ac:dyDescent="0.3">
      <c r="D85" s="12"/>
      <c r="E85" s="12"/>
      <c r="F85" s="12"/>
      <c r="G85" s="12"/>
      <c r="H85" s="12"/>
      <c r="I85" s="30"/>
    </row>
    <row r="86" spans="4:9" x14ac:dyDescent="0.3">
      <c r="D86" s="12"/>
      <c r="E86" s="12"/>
      <c r="F86" s="12"/>
      <c r="G86" s="12"/>
      <c r="H86" s="12"/>
      <c r="I86" s="30"/>
    </row>
    <row r="87" spans="4:9" x14ac:dyDescent="0.3">
      <c r="D87" s="12"/>
      <c r="E87" s="12"/>
      <c r="F87" s="12"/>
      <c r="G87" s="12"/>
      <c r="H87" s="12"/>
      <c r="I87" s="30"/>
    </row>
    <row r="88" spans="4:9" x14ac:dyDescent="0.3">
      <c r="D88" s="12"/>
      <c r="E88" s="12"/>
      <c r="F88" s="12"/>
      <c r="G88" s="12"/>
      <c r="H88" s="12"/>
      <c r="I88" s="30"/>
    </row>
    <row r="89" spans="4:9" x14ac:dyDescent="0.3">
      <c r="D89" s="12"/>
      <c r="E89" s="12"/>
      <c r="F89" s="12"/>
      <c r="G89" s="12"/>
      <c r="H89" s="12"/>
      <c r="I89" s="30"/>
    </row>
    <row r="90" spans="4:9" x14ac:dyDescent="0.3">
      <c r="D90" s="12"/>
      <c r="E90" s="12"/>
      <c r="F90" s="12"/>
      <c r="G90" s="12"/>
      <c r="H90" s="12"/>
      <c r="I90" s="30"/>
    </row>
    <row r="91" spans="4:9" x14ac:dyDescent="0.3">
      <c r="D91" s="12"/>
      <c r="E91" s="12"/>
      <c r="F91" s="12"/>
      <c r="G91" s="12"/>
      <c r="H91" s="12"/>
      <c r="I91" s="30"/>
    </row>
    <row r="92" spans="4:9" x14ac:dyDescent="0.3">
      <c r="D92" s="12"/>
      <c r="E92" s="12"/>
      <c r="F92" s="12"/>
      <c r="G92" s="12"/>
      <c r="H92" s="12"/>
      <c r="I92" s="30"/>
    </row>
    <row r="93" spans="4:9" x14ac:dyDescent="0.3">
      <c r="D93" s="12"/>
      <c r="E93" s="12"/>
      <c r="F93" s="12"/>
      <c r="G93" s="12"/>
      <c r="H93" s="12"/>
      <c r="I93" s="30"/>
    </row>
    <row r="94" spans="4:9" x14ac:dyDescent="0.3">
      <c r="D94" s="12"/>
      <c r="E94" s="12"/>
      <c r="F94" s="12"/>
      <c r="G94" s="12"/>
      <c r="H94" s="12"/>
      <c r="I94" s="30"/>
    </row>
    <row r="95" spans="4:9" x14ac:dyDescent="0.3">
      <c r="D95" s="12"/>
      <c r="E95" s="12"/>
      <c r="F95" s="12"/>
      <c r="G95" s="12"/>
      <c r="H95" s="12"/>
      <c r="I95" s="30"/>
    </row>
    <row r="96" spans="4:9" x14ac:dyDescent="0.3">
      <c r="D96" s="12"/>
      <c r="E96" s="12"/>
      <c r="F96" s="12"/>
      <c r="G96" s="12"/>
      <c r="H96" s="12"/>
      <c r="I96" s="30"/>
    </row>
    <row r="97" spans="4:9" x14ac:dyDescent="0.3">
      <c r="D97" s="12"/>
      <c r="E97" s="12"/>
      <c r="F97" s="12"/>
      <c r="G97" s="12"/>
      <c r="H97" s="12"/>
      <c r="I97" s="30"/>
    </row>
    <row r="98" spans="4:9" x14ac:dyDescent="0.3">
      <c r="D98" s="12"/>
      <c r="E98" s="12"/>
      <c r="F98" s="12"/>
      <c r="G98" s="12"/>
      <c r="H98" s="12"/>
      <c r="I98" s="30"/>
    </row>
    <row r="99" spans="4:9" x14ac:dyDescent="0.3">
      <c r="D99" s="12"/>
      <c r="E99" s="12"/>
      <c r="F99" s="12"/>
      <c r="G99" s="12"/>
      <c r="H99" s="12"/>
      <c r="I99" s="30"/>
    </row>
    <row r="100" spans="4:9" x14ac:dyDescent="0.3">
      <c r="D100" s="12"/>
      <c r="E100" s="12"/>
      <c r="F100" s="12"/>
      <c r="G100" s="12"/>
      <c r="H100" s="12"/>
      <c r="I100" s="30"/>
    </row>
    <row r="101" spans="4:9" x14ac:dyDescent="0.3">
      <c r="D101" s="12"/>
      <c r="E101" s="12"/>
      <c r="F101" s="12"/>
      <c r="G101" s="12"/>
      <c r="H101" s="12"/>
      <c r="I101" s="30"/>
    </row>
    <row r="102" spans="4:9" x14ac:dyDescent="0.3">
      <c r="D102" s="12"/>
      <c r="E102" s="12"/>
      <c r="F102" s="12"/>
      <c r="G102" s="12"/>
      <c r="H102" s="12"/>
      <c r="I102" s="30"/>
    </row>
    <row r="103" spans="4:9" x14ac:dyDescent="0.3">
      <c r="D103" s="12"/>
      <c r="E103" s="12"/>
      <c r="F103" s="12"/>
      <c r="G103" s="12"/>
      <c r="H103" s="12"/>
      <c r="I103" s="30"/>
    </row>
    <row r="104" spans="4:9" x14ac:dyDescent="0.3">
      <c r="D104" s="12"/>
      <c r="E104" s="12"/>
      <c r="F104" s="12"/>
      <c r="G104" s="12"/>
      <c r="H104" s="12"/>
      <c r="I104" s="30"/>
    </row>
    <row r="105" spans="4:9" x14ac:dyDescent="0.3">
      <c r="D105" s="12"/>
      <c r="E105" s="12"/>
      <c r="F105" s="12"/>
      <c r="G105" s="12"/>
      <c r="H105" s="12"/>
      <c r="I105" s="30"/>
    </row>
    <row r="106" spans="4:9" x14ac:dyDescent="0.3">
      <c r="D106" s="12"/>
      <c r="E106" s="12"/>
      <c r="F106" s="12"/>
      <c r="G106" s="12"/>
      <c r="H106" s="12"/>
      <c r="I106" s="30"/>
    </row>
    <row r="107" spans="4:9" x14ac:dyDescent="0.3">
      <c r="D107" s="12"/>
      <c r="E107" s="12"/>
      <c r="F107" s="12"/>
      <c r="G107" s="12"/>
      <c r="H107" s="12"/>
      <c r="I107" s="30"/>
    </row>
    <row r="108" spans="4:9" x14ac:dyDescent="0.3">
      <c r="D108" s="12"/>
      <c r="E108" s="12"/>
      <c r="F108" s="12"/>
      <c r="G108" s="12"/>
      <c r="H108" s="12"/>
      <c r="I108" s="30"/>
    </row>
    <row r="109" spans="4:9" x14ac:dyDescent="0.3">
      <c r="D109" s="12"/>
      <c r="E109" s="12"/>
      <c r="F109" s="12"/>
      <c r="G109" s="12"/>
      <c r="H109" s="12"/>
      <c r="I109" s="30"/>
    </row>
    <row r="110" spans="4:9" x14ac:dyDescent="0.3">
      <c r="D110" s="12"/>
      <c r="E110" s="12"/>
      <c r="F110" s="12"/>
      <c r="G110" s="12"/>
      <c r="H110" s="12"/>
      <c r="I110" s="30"/>
    </row>
    <row r="111" spans="4:9" x14ac:dyDescent="0.3">
      <c r="D111" s="12"/>
      <c r="E111" s="12"/>
      <c r="F111" s="12"/>
      <c r="G111" s="12"/>
      <c r="H111" s="12"/>
      <c r="I111" s="30"/>
    </row>
    <row r="112" spans="4:9" x14ac:dyDescent="0.3">
      <c r="D112" s="12"/>
      <c r="E112" s="12"/>
      <c r="F112" s="12"/>
      <c r="G112" s="12"/>
      <c r="H112" s="12"/>
      <c r="I112" s="30"/>
    </row>
    <row r="113" spans="4:9" x14ac:dyDescent="0.3">
      <c r="D113" s="12"/>
      <c r="E113" s="12"/>
      <c r="F113" s="12"/>
      <c r="G113" s="12"/>
      <c r="H113" s="12"/>
      <c r="I113" s="30"/>
    </row>
    <row r="114" spans="4:9" x14ac:dyDescent="0.3">
      <c r="D114" s="12"/>
      <c r="E114" s="12"/>
      <c r="F114" s="12"/>
      <c r="G114" s="12"/>
      <c r="H114" s="12"/>
      <c r="I114" s="30"/>
    </row>
    <row r="115" spans="4:9" x14ac:dyDescent="0.3">
      <c r="D115" s="12"/>
      <c r="E115" s="12"/>
      <c r="F115" s="12"/>
      <c r="G115" s="12"/>
      <c r="H115" s="12"/>
      <c r="I115" s="30"/>
    </row>
    <row r="116" spans="4:9" x14ac:dyDescent="0.3">
      <c r="D116" s="12"/>
      <c r="E116" s="12"/>
      <c r="F116" s="12"/>
      <c r="G116" s="12"/>
      <c r="H116" s="12"/>
      <c r="I116" s="30"/>
    </row>
    <row r="117" spans="4:9" x14ac:dyDescent="0.3">
      <c r="D117" s="12"/>
      <c r="E117" s="12"/>
      <c r="F117" s="12"/>
      <c r="G117" s="12"/>
      <c r="H117" s="12"/>
      <c r="I117" s="30"/>
    </row>
    <row r="118" spans="4:9" x14ac:dyDescent="0.3">
      <c r="D118" s="12"/>
      <c r="E118" s="12"/>
      <c r="F118" s="12"/>
      <c r="G118" s="12"/>
      <c r="H118" s="12"/>
      <c r="I118" s="30"/>
    </row>
    <row r="119" spans="4:9" x14ac:dyDescent="0.3">
      <c r="D119" s="12"/>
      <c r="E119" s="12"/>
      <c r="F119" s="12"/>
      <c r="G119" s="12"/>
      <c r="H119" s="12"/>
      <c r="I119" s="30"/>
    </row>
    <row r="120" spans="4:9" x14ac:dyDescent="0.3">
      <c r="D120" s="12"/>
      <c r="E120" s="12"/>
      <c r="F120" s="12"/>
      <c r="G120" s="12"/>
      <c r="H120" s="12"/>
      <c r="I120" s="30"/>
    </row>
    <row r="121" spans="4:9" x14ac:dyDescent="0.3">
      <c r="D121" s="12"/>
      <c r="E121" s="12"/>
      <c r="F121" s="12"/>
      <c r="G121" s="12"/>
      <c r="H121" s="12"/>
      <c r="I121" s="30"/>
    </row>
    <row r="122" spans="4:9" x14ac:dyDescent="0.3">
      <c r="D122" s="12"/>
      <c r="E122" s="12"/>
      <c r="F122" s="12"/>
      <c r="G122" s="12"/>
      <c r="H122" s="12"/>
      <c r="I122" s="30"/>
    </row>
    <row r="123" spans="4:9" x14ac:dyDescent="0.3">
      <c r="D123" s="12"/>
      <c r="E123" s="12"/>
      <c r="F123" s="12"/>
      <c r="G123" s="12"/>
      <c r="H123" s="12"/>
      <c r="I123" s="30"/>
    </row>
    <row r="124" spans="4:9" x14ac:dyDescent="0.3">
      <c r="D124" s="12"/>
      <c r="E124" s="12"/>
      <c r="F124" s="12"/>
      <c r="G124" s="12"/>
      <c r="H124" s="12"/>
      <c r="I124" s="30"/>
    </row>
    <row r="125" spans="4:9" x14ac:dyDescent="0.3">
      <c r="D125" s="12"/>
      <c r="E125" s="12"/>
      <c r="F125" s="12"/>
      <c r="G125" s="12"/>
      <c r="H125" s="12"/>
      <c r="I125" s="30"/>
    </row>
    <row r="126" spans="4:9" x14ac:dyDescent="0.3">
      <c r="D126" s="12"/>
      <c r="E126" s="12"/>
      <c r="F126" s="12"/>
      <c r="G126" s="12"/>
      <c r="H126" s="12"/>
      <c r="I126" s="30"/>
    </row>
    <row r="127" spans="4:9" x14ac:dyDescent="0.3">
      <c r="D127" s="12"/>
      <c r="E127" s="12"/>
      <c r="F127" s="12"/>
      <c r="G127" s="12"/>
      <c r="H127" s="12"/>
      <c r="I127" s="30"/>
    </row>
    <row r="128" spans="4:9" x14ac:dyDescent="0.3">
      <c r="D128" s="12"/>
      <c r="E128" s="12"/>
      <c r="F128" s="12"/>
      <c r="G128" s="12"/>
      <c r="H128" s="12"/>
      <c r="I128" s="30"/>
    </row>
    <row r="129" spans="4:9" x14ac:dyDescent="0.3">
      <c r="D129" s="12"/>
      <c r="E129" s="12"/>
      <c r="F129" s="12"/>
      <c r="G129" s="12"/>
      <c r="H129" s="12"/>
      <c r="I129" s="30"/>
    </row>
    <row r="130" spans="4:9" x14ac:dyDescent="0.3">
      <c r="D130" s="12"/>
      <c r="E130" s="12"/>
      <c r="F130" s="12"/>
      <c r="G130" s="12"/>
      <c r="H130" s="12"/>
      <c r="I130" s="30"/>
    </row>
    <row r="131" spans="4:9" x14ac:dyDescent="0.3">
      <c r="D131" s="12"/>
      <c r="E131" s="12"/>
      <c r="F131" s="12"/>
      <c r="G131" s="12"/>
      <c r="H131" s="12"/>
      <c r="I131" s="30"/>
    </row>
    <row r="132" spans="4:9" x14ac:dyDescent="0.3">
      <c r="D132" s="12"/>
      <c r="E132" s="12"/>
      <c r="F132" s="12"/>
      <c r="G132" s="12"/>
      <c r="H132" s="12"/>
      <c r="I132" s="30"/>
    </row>
    <row r="133" spans="4:9" x14ac:dyDescent="0.3">
      <c r="D133" s="12"/>
      <c r="E133" s="12"/>
      <c r="F133" s="12"/>
      <c r="G133" s="12"/>
      <c r="H133" s="12"/>
      <c r="I133" s="30"/>
    </row>
    <row r="134" spans="4:9" x14ac:dyDescent="0.3">
      <c r="D134" s="12"/>
      <c r="E134" s="12"/>
      <c r="F134" s="12"/>
      <c r="G134" s="12"/>
      <c r="H134" s="12"/>
      <c r="I134" s="30"/>
    </row>
    <row r="135" spans="4:9" x14ac:dyDescent="0.3">
      <c r="D135" s="12"/>
      <c r="E135" s="12"/>
      <c r="F135" s="12"/>
      <c r="G135" s="12"/>
      <c r="H135" s="12"/>
      <c r="I135" s="30"/>
    </row>
    <row r="136" spans="4:9" x14ac:dyDescent="0.3">
      <c r="D136" s="12"/>
      <c r="E136" s="12"/>
      <c r="F136" s="12"/>
      <c r="G136" s="12"/>
      <c r="H136" s="12"/>
      <c r="I136" s="30"/>
    </row>
    <row r="137" spans="4:9" x14ac:dyDescent="0.3">
      <c r="D137" s="12"/>
      <c r="E137" s="12"/>
      <c r="F137" s="12"/>
      <c r="G137" s="12"/>
      <c r="H137" s="12"/>
      <c r="I137" s="30"/>
    </row>
    <row r="138" spans="4:9" x14ac:dyDescent="0.3">
      <c r="D138" s="12"/>
      <c r="E138" s="12"/>
      <c r="F138" s="12"/>
      <c r="G138" s="12"/>
      <c r="H138" s="12"/>
      <c r="I138" s="30"/>
    </row>
    <row r="139" spans="4:9" x14ac:dyDescent="0.3">
      <c r="D139" s="12"/>
      <c r="E139" s="12"/>
      <c r="F139" s="12"/>
      <c r="G139" s="12"/>
      <c r="H139" s="12"/>
      <c r="I139" s="30"/>
    </row>
    <row r="140" spans="4:9" x14ac:dyDescent="0.3">
      <c r="D140" s="12"/>
      <c r="E140" s="12"/>
      <c r="F140" s="12"/>
      <c r="G140" s="12"/>
      <c r="H140" s="12"/>
      <c r="I140" s="30"/>
    </row>
    <row r="141" spans="4:9" x14ac:dyDescent="0.3">
      <c r="D141" s="12"/>
      <c r="E141" s="12"/>
      <c r="F141" s="12"/>
      <c r="G141" s="12"/>
      <c r="H141" s="12"/>
      <c r="I141" s="30"/>
    </row>
    <row r="142" spans="4:9" x14ac:dyDescent="0.3">
      <c r="D142" s="12"/>
      <c r="E142" s="12"/>
      <c r="F142" s="12"/>
      <c r="G142" s="12"/>
      <c r="H142" s="12"/>
      <c r="I142" s="30"/>
    </row>
    <row r="143" spans="4:9" x14ac:dyDescent="0.3">
      <c r="D143" s="12"/>
      <c r="E143" s="12"/>
      <c r="F143" s="12"/>
      <c r="G143" s="12"/>
      <c r="H143" s="12"/>
      <c r="I143" s="30"/>
    </row>
    <row r="144" spans="4:9" x14ac:dyDescent="0.3">
      <c r="D144" s="12"/>
      <c r="E144" s="12"/>
      <c r="F144" s="12"/>
      <c r="G144" s="12"/>
      <c r="H144" s="12"/>
      <c r="I144" s="30"/>
    </row>
    <row r="145" spans="4:9" x14ac:dyDescent="0.3">
      <c r="D145" s="12"/>
      <c r="E145" s="12"/>
      <c r="F145" s="12"/>
      <c r="G145" s="12"/>
      <c r="H145" s="12"/>
      <c r="I145" s="30"/>
    </row>
    <row r="146" spans="4:9" x14ac:dyDescent="0.3">
      <c r="D146" s="12"/>
      <c r="E146" s="12"/>
      <c r="F146" s="12"/>
      <c r="G146" s="12"/>
      <c r="H146" s="12"/>
      <c r="I146" s="30"/>
    </row>
    <row r="147" spans="4:9" x14ac:dyDescent="0.3">
      <c r="D147" s="12"/>
      <c r="E147" s="12"/>
      <c r="F147" s="12"/>
      <c r="G147" s="12"/>
      <c r="H147" s="12"/>
      <c r="I147" s="30"/>
    </row>
    <row r="148" spans="4:9" x14ac:dyDescent="0.3">
      <c r="D148" s="12"/>
      <c r="E148" s="12"/>
      <c r="F148" s="12"/>
      <c r="G148" s="12"/>
      <c r="H148" s="12"/>
      <c r="I148" s="30"/>
    </row>
    <row r="149" spans="4:9" x14ac:dyDescent="0.3">
      <c r="D149" s="12"/>
      <c r="E149" s="12"/>
      <c r="F149" s="12"/>
      <c r="G149" s="12"/>
      <c r="H149" s="12"/>
      <c r="I149" s="30"/>
    </row>
    <row r="150" spans="4:9" x14ac:dyDescent="0.3">
      <c r="D150" s="12"/>
      <c r="E150" s="12"/>
      <c r="F150" s="12"/>
      <c r="G150" s="12"/>
      <c r="H150" s="12"/>
      <c r="I150" s="30"/>
    </row>
    <row r="151" spans="4:9" x14ac:dyDescent="0.3">
      <c r="D151" s="12"/>
      <c r="E151" s="12"/>
      <c r="F151" s="12"/>
      <c r="G151" s="12"/>
      <c r="H151" s="12"/>
      <c r="I151" s="30"/>
    </row>
    <row r="152" spans="4:9" x14ac:dyDescent="0.3">
      <c r="D152" s="12"/>
      <c r="E152" s="12"/>
      <c r="F152" s="12"/>
      <c r="G152" s="12"/>
      <c r="H152" s="12"/>
      <c r="I152" s="30"/>
    </row>
    <row r="153" spans="4:9" x14ac:dyDescent="0.3">
      <c r="D153" s="12"/>
      <c r="E153" s="12"/>
      <c r="F153" s="12"/>
      <c r="G153" s="12"/>
      <c r="H153" s="12"/>
      <c r="I153" s="30"/>
    </row>
    <row r="154" spans="4:9" x14ac:dyDescent="0.3">
      <c r="D154" s="12"/>
      <c r="E154" s="12"/>
      <c r="F154" s="12"/>
      <c r="G154" s="12"/>
      <c r="H154" s="12"/>
      <c r="I154" s="30"/>
    </row>
    <row r="155" spans="4:9" x14ac:dyDescent="0.3">
      <c r="D155" s="12"/>
      <c r="E155" s="12"/>
      <c r="F155" s="12"/>
      <c r="G155" s="12"/>
      <c r="H155" s="12"/>
      <c r="I155" s="30"/>
    </row>
    <row r="156" spans="4:9" x14ac:dyDescent="0.3">
      <c r="D156" s="12"/>
      <c r="E156" s="12"/>
      <c r="F156" s="12"/>
      <c r="G156" s="12"/>
      <c r="H156" s="12"/>
      <c r="I156" s="30"/>
    </row>
    <row r="157" spans="4:9" x14ac:dyDescent="0.3">
      <c r="D157" s="12"/>
      <c r="E157" s="12"/>
      <c r="F157" s="12"/>
      <c r="G157" s="12"/>
      <c r="H157" s="12"/>
      <c r="I157" s="30"/>
    </row>
    <row r="158" spans="4:9" x14ac:dyDescent="0.3">
      <c r="D158" s="12"/>
      <c r="E158" s="12"/>
      <c r="F158" s="12"/>
      <c r="G158" s="12"/>
      <c r="H158" s="12"/>
      <c r="I158" s="30"/>
    </row>
    <row r="159" spans="4:9" x14ac:dyDescent="0.3">
      <c r="D159" s="12"/>
      <c r="E159" s="12"/>
      <c r="F159" s="12"/>
      <c r="G159" s="12"/>
      <c r="H159" s="12"/>
      <c r="I159" s="30"/>
    </row>
    <row r="160" spans="4:9" x14ac:dyDescent="0.3">
      <c r="D160" s="12"/>
      <c r="E160" s="12"/>
      <c r="F160" s="12"/>
      <c r="G160" s="12"/>
      <c r="H160" s="12"/>
      <c r="I160" s="30"/>
    </row>
    <row r="161" spans="4:9" x14ac:dyDescent="0.3">
      <c r="D161" s="12"/>
      <c r="E161" s="12"/>
      <c r="F161" s="12"/>
      <c r="G161" s="12"/>
      <c r="H161" s="12"/>
      <c r="I161" s="30"/>
    </row>
    <row r="162" spans="4:9" x14ac:dyDescent="0.3">
      <c r="D162" s="12"/>
      <c r="E162" s="12"/>
      <c r="F162" s="12"/>
      <c r="G162" s="12"/>
      <c r="H162" s="12"/>
      <c r="I162" s="30"/>
    </row>
    <row r="163" spans="4:9" x14ac:dyDescent="0.3">
      <c r="D163" s="12"/>
      <c r="E163" s="12"/>
      <c r="F163" s="12"/>
      <c r="G163" s="12"/>
      <c r="H163" s="12"/>
      <c r="I163" s="30"/>
    </row>
    <row r="164" spans="4:9" x14ac:dyDescent="0.3">
      <c r="D164" s="12"/>
      <c r="E164" s="12"/>
      <c r="F164" s="12"/>
      <c r="G164" s="12"/>
      <c r="H164" s="12"/>
      <c r="I164" s="30"/>
    </row>
    <row r="165" spans="4:9" x14ac:dyDescent="0.3">
      <c r="D165" s="12"/>
      <c r="E165" s="12"/>
      <c r="F165" s="12"/>
      <c r="G165" s="12"/>
      <c r="H165" s="12"/>
      <c r="I165" s="30"/>
    </row>
    <row r="166" spans="4:9" x14ac:dyDescent="0.3">
      <c r="D166" s="12"/>
      <c r="E166" s="12"/>
      <c r="F166" s="12"/>
      <c r="G166" s="12"/>
      <c r="H166" s="12"/>
      <c r="I166" s="30"/>
    </row>
    <row r="167" spans="4:9" x14ac:dyDescent="0.3">
      <c r="D167" s="12"/>
      <c r="E167" s="12"/>
      <c r="F167" s="12"/>
      <c r="G167" s="12"/>
      <c r="H167" s="12"/>
      <c r="I167" s="30"/>
    </row>
    <row r="168" spans="4:9" x14ac:dyDescent="0.3">
      <c r="D168" s="12"/>
      <c r="E168" s="12"/>
      <c r="F168" s="12"/>
      <c r="G168" s="12"/>
      <c r="H168" s="12"/>
      <c r="I168" s="30"/>
    </row>
    <row r="169" spans="4:9" x14ac:dyDescent="0.3">
      <c r="D169" s="12"/>
      <c r="E169" s="12"/>
      <c r="F169" s="12"/>
      <c r="G169" s="12"/>
      <c r="H169" s="12"/>
      <c r="I169" s="30"/>
    </row>
    <row r="170" spans="4:9" x14ac:dyDescent="0.3">
      <c r="D170" s="12"/>
      <c r="E170" s="12"/>
      <c r="F170" s="12"/>
      <c r="G170" s="12"/>
      <c r="H170" s="12"/>
      <c r="I170" s="30"/>
    </row>
    <row r="171" spans="4:9" x14ac:dyDescent="0.3">
      <c r="D171" s="12"/>
      <c r="E171" s="12"/>
      <c r="F171" s="12"/>
      <c r="G171" s="12"/>
      <c r="H171" s="12"/>
      <c r="I171" s="30"/>
    </row>
    <row r="172" spans="4:9" x14ac:dyDescent="0.3">
      <c r="D172" s="12"/>
      <c r="E172" s="12"/>
      <c r="F172" s="12"/>
      <c r="G172" s="12"/>
      <c r="H172" s="12"/>
      <c r="I172" s="30"/>
    </row>
    <row r="173" spans="4:9" x14ac:dyDescent="0.3">
      <c r="D173" s="12"/>
      <c r="E173" s="12"/>
      <c r="F173" s="12"/>
      <c r="G173" s="12"/>
      <c r="H173" s="12"/>
      <c r="I173" s="30"/>
    </row>
    <row r="174" spans="4:9" x14ac:dyDescent="0.3">
      <c r="D174" s="12"/>
      <c r="E174" s="12"/>
      <c r="F174" s="12"/>
      <c r="G174" s="12"/>
      <c r="H174" s="12"/>
      <c r="I174" s="30"/>
    </row>
    <row r="175" spans="4:9" x14ac:dyDescent="0.3">
      <c r="D175" s="12"/>
      <c r="E175" s="12"/>
      <c r="F175" s="12"/>
      <c r="G175" s="12"/>
      <c r="H175" s="12"/>
      <c r="I175" s="30"/>
    </row>
    <row r="176" spans="4:9" x14ac:dyDescent="0.3">
      <c r="D176" s="12"/>
      <c r="E176" s="12"/>
      <c r="F176" s="12"/>
      <c r="G176" s="12"/>
      <c r="H176" s="12"/>
      <c r="I176" s="30"/>
    </row>
    <row r="177" spans="4:9" x14ac:dyDescent="0.3">
      <c r="D177" s="12"/>
      <c r="E177" s="12"/>
      <c r="F177" s="12"/>
      <c r="G177" s="12"/>
      <c r="H177" s="12"/>
      <c r="I177" s="30"/>
    </row>
    <row r="178" spans="4:9" x14ac:dyDescent="0.3">
      <c r="D178" s="12"/>
      <c r="E178" s="12"/>
      <c r="F178" s="12"/>
      <c r="G178" s="12"/>
      <c r="H178" s="12"/>
      <c r="I178" s="30"/>
    </row>
    <row r="179" spans="4:9" x14ac:dyDescent="0.3">
      <c r="D179" s="12"/>
      <c r="E179" s="12"/>
      <c r="F179" s="12"/>
      <c r="G179" s="12"/>
      <c r="H179" s="12"/>
      <c r="I179" s="30"/>
    </row>
    <row r="180" spans="4:9" x14ac:dyDescent="0.3">
      <c r="D180" s="12"/>
      <c r="E180" s="12"/>
      <c r="F180" s="12"/>
      <c r="G180" s="12"/>
      <c r="H180" s="12"/>
      <c r="I180" s="30"/>
    </row>
    <row r="181" spans="4:9" x14ac:dyDescent="0.3">
      <c r="D181" s="12"/>
      <c r="E181" s="12"/>
      <c r="F181" s="12"/>
      <c r="G181" s="12"/>
      <c r="H181" s="12"/>
      <c r="I181" s="30"/>
    </row>
    <row r="182" spans="4:9" x14ac:dyDescent="0.3">
      <c r="D182" s="12"/>
      <c r="E182" s="12"/>
      <c r="F182" s="12"/>
      <c r="G182" s="12"/>
      <c r="H182" s="12"/>
      <c r="I182" s="30"/>
    </row>
    <row r="183" spans="4:9" x14ac:dyDescent="0.3">
      <c r="D183" s="12"/>
      <c r="E183" s="12"/>
      <c r="F183" s="12"/>
      <c r="G183" s="12"/>
      <c r="H183" s="12"/>
      <c r="I183" s="30"/>
    </row>
    <row r="184" spans="4:9" x14ac:dyDescent="0.3">
      <c r="D184" s="12"/>
      <c r="E184" s="12"/>
      <c r="F184" s="12"/>
      <c r="G184" s="12"/>
      <c r="H184" s="12"/>
      <c r="I184" s="30"/>
    </row>
    <row r="185" spans="4:9" x14ac:dyDescent="0.3">
      <c r="D185" s="12"/>
      <c r="E185" s="12"/>
      <c r="F185" s="12"/>
      <c r="G185" s="12"/>
      <c r="H185" s="12"/>
      <c r="I185" s="30"/>
    </row>
    <row r="186" spans="4:9" x14ac:dyDescent="0.3">
      <c r="D186" s="12"/>
      <c r="E186" s="12"/>
      <c r="F186" s="12"/>
      <c r="G186" s="12"/>
      <c r="H186" s="12"/>
      <c r="I186" s="30"/>
    </row>
    <row r="187" spans="4:9" x14ac:dyDescent="0.3">
      <c r="D187" s="12"/>
      <c r="E187" s="12"/>
      <c r="F187" s="12"/>
      <c r="G187" s="12"/>
      <c r="H187" s="12"/>
      <c r="I187" s="30"/>
    </row>
    <row r="188" spans="4:9" x14ac:dyDescent="0.3">
      <c r="D188" s="12"/>
      <c r="E188" s="12"/>
      <c r="F188" s="12"/>
      <c r="G188" s="12"/>
      <c r="H188" s="12"/>
      <c r="I188" s="30"/>
    </row>
    <row r="189" spans="4:9" x14ac:dyDescent="0.3">
      <c r="D189" s="12"/>
      <c r="E189" s="12"/>
      <c r="F189" s="12"/>
      <c r="G189" s="12"/>
      <c r="H189" s="12"/>
      <c r="I189" s="30"/>
    </row>
    <row r="190" spans="4:9" x14ac:dyDescent="0.3">
      <c r="D190" s="12"/>
      <c r="E190" s="12"/>
      <c r="F190" s="12"/>
      <c r="G190" s="12"/>
      <c r="H190" s="12"/>
      <c r="I190" s="30"/>
    </row>
    <row r="191" spans="4:9" x14ac:dyDescent="0.3">
      <c r="D191" s="12"/>
      <c r="E191" s="12"/>
      <c r="F191" s="12"/>
      <c r="G191" s="12"/>
      <c r="H191" s="12"/>
      <c r="I191" s="30"/>
    </row>
    <row r="192" spans="4:9" x14ac:dyDescent="0.3">
      <c r="D192" s="12"/>
      <c r="E192" s="12"/>
      <c r="F192" s="12"/>
      <c r="G192" s="12"/>
      <c r="H192" s="12"/>
      <c r="I192" s="30"/>
    </row>
    <row r="193" spans="4:9" x14ac:dyDescent="0.3">
      <c r="D193" s="12"/>
      <c r="E193" s="12"/>
      <c r="F193" s="12"/>
      <c r="G193" s="12"/>
      <c r="H193" s="12"/>
      <c r="I193" s="30"/>
    </row>
    <row r="194" spans="4:9" x14ac:dyDescent="0.3">
      <c r="D194" s="12"/>
      <c r="E194" s="12"/>
      <c r="F194" s="12"/>
      <c r="G194" s="12"/>
      <c r="H194" s="12"/>
      <c r="I194" s="30"/>
    </row>
    <row r="195" spans="4:9" x14ac:dyDescent="0.3">
      <c r="D195" s="12"/>
      <c r="E195" s="12"/>
      <c r="F195" s="12"/>
      <c r="G195" s="12"/>
      <c r="H195" s="12"/>
      <c r="I195" s="30"/>
    </row>
    <row r="196" spans="4:9" x14ac:dyDescent="0.3">
      <c r="D196" s="12"/>
      <c r="E196" s="12"/>
      <c r="F196" s="12"/>
      <c r="G196" s="12"/>
      <c r="H196" s="12"/>
      <c r="I196" s="30"/>
    </row>
    <row r="197" spans="4:9" x14ac:dyDescent="0.3">
      <c r="D197" s="12"/>
      <c r="E197" s="12"/>
      <c r="F197" s="12"/>
      <c r="G197" s="12"/>
      <c r="H197" s="12"/>
      <c r="I197" s="30"/>
    </row>
    <row r="198" spans="4:9" x14ac:dyDescent="0.3">
      <c r="D198" s="12"/>
      <c r="E198" s="12"/>
      <c r="F198" s="12"/>
      <c r="G198" s="12"/>
      <c r="H198" s="12"/>
      <c r="I198" s="30"/>
    </row>
    <row r="199" spans="4:9" x14ac:dyDescent="0.3">
      <c r="D199" s="12"/>
      <c r="E199" s="12"/>
      <c r="F199" s="12"/>
      <c r="G199" s="12"/>
      <c r="H199" s="12"/>
      <c r="I199" s="30"/>
    </row>
    <row r="200" spans="4:9" x14ac:dyDescent="0.3">
      <c r="D200" s="12"/>
      <c r="E200" s="12"/>
      <c r="F200" s="12"/>
      <c r="G200" s="12"/>
      <c r="H200" s="12"/>
      <c r="I200" s="30"/>
    </row>
    <row r="201" spans="4:9" x14ac:dyDescent="0.3">
      <c r="D201" s="12"/>
      <c r="E201" s="12"/>
      <c r="F201" s="12"/>
      <c r="G201" s="12"/>
      <c r="H201" s="12"/>
      <c r="I201" s="30"/>
    </row>
    <row r="202" spans="4:9" x14ac:dyDescent="0.3">
      <c r="D202" s="12"/>
      <c r="E202" s="12"/>
      <c r="F202" s="12"/>
      <c r="G202" s="12"/>
      <c r="H202" s="12"/>
      <c r="I202" s="30"/>
    </row>
    <row r="203" spans="4:9" x14ac:dyDescent="0.3">
      <c r="D203" s="12"/>
      <c r="E203" s="12"/>
      <c r="F203" s="12"/>
      <c r="G203" s="12"/>
      <c r="H203" s="12"/>
      <c r="I203" s="30"/>
    </row>
    <row r="204" spans="4:9" x14ac:dyDescent="0.3">
      <c r="D204" s="12"/>
      <c r="E204" s="12"/>
      <c r="F204" s="12"/>
      <c r="G204" s="12"/>
      <c r="H204" s="12"/>
      <c r="I204" s="30"/>
    </row>
    <row r="205" spans="4:9" x14ac:dyDescent="0.3">
      <c r="D205" s="12"/>
      <c r="E205" s="12"/>
      <c r="F205" s="12"/>
      <c r="G205" s="12"/>
      <c r="H205" s="12"/>
      <c r="I205" s="30"/>
    </row>
    <row r="206" spans="4:9" x14ac:dyDescent="0.3">
      <c r="D206" s="12"/>
      <c r="E206" s="12"/>
      <c r="F206" s="12"/>
      <c r="G206" s="12"/>
      <c r="H206" s="12"/>
      <c r="I206" s="30"/>
    </row>
    <row r="207" spans="4:9" x14ac:dyDescent="0.3">
      <c r="D207" s="12"/>
      <c r="E207" s="12"/>
      <c r="F207" s="12"/>
      <c r="G207" s="12"/>
      <c r="H207" s="12"/>
      <c r="I207" s="30"/>
    </row>
    <row r="208" spans="4:9" x14ac:dyDescent="0.3">
      <c r="D208" s="12"/>
      <c r="E208" s="12"/>
      <c r="F208" s="12"/>
      <c r="G208" s="12"/>
      <c r="H208" s="12"/>
      <c r="I208" s="30"/>
    </row>
    <row r="209" spans="4:9" x14ac:dyDescent="0.3">
      <c r="D209" s="12"/>
      <c r="E209" s="12"/>
      <c r="F209" s="12"/>
      <c r="G209" s="12"/>
      <c r="H209" s="12"/>
      <c r="I209" s="30"/>
    </row>
    <row r="210" spans="4:9" x14ac:dyDescent="0.3">
      <c r="D210" s="12"/>
      <c r="E210" s="12"/>
      <c r="F210" s="12"/>
      <c r="G210" s="12"/>
      <c r="H210" s="12"/>
      <c r="I210" s="30"/>
    </row>
    <row r="211" spans="4:9" x14ac:dyDescent="0.3">
      <c r="D211" s="12"/>
      <c r="E211" s="12"/>
      <c r="F211" s="12"/>
      <c r="G211" s="12"/>
      <c r="H211" s="12"/>
      <c r="I211" s="30"/>
    </row>
    <row r="212" spans="4:9" x14ac:dyDescent="0.3">
      <c r="D212" s="12"/>
      <c r="E212" s="12"/>
      <c r="F212" s="12"/>
      <c r="G212" s="12"/>
      <c r="H212" s="12"/>
      <c r="I212" s="30"/>
    </row>
    <row r="213" spans="4:9" x14ac:dyDescent="0.3">
      <c r="D213" s="12"/>
      <c r="E213" s="12"/>
      <c r="F213" s="12"/>
      <c r="G213" s="12"/>
      <c r="H213" s="12"/>
      <c r="I213" s="30"/>
    </row>
    <row r="214" spans="4:9" x14ac:dyDescent="0.3">
      <c r="D214" s="12"/>
      <c r="E214" s="12"/>
      <c r="F214" s="12"/>
      <c r="G214" s="12"/>
      <c r="H214" s="12"/>
      <c r="I214" s="30"/>
    </row>
    <row r="215" spans="4:9" x14ac:dyDescent="0.3">
      <c r="D215" s="12"/>
      <c r="E215" s="12"/>
      <c r="F215" s="12"/>
      <c r="G215" s="12"/>
      <c r="H215" s="12"/>
      <c r="I215" s="30"/>
    </row>
    <row r="216" spans="4:9" x14ac:dyDescent="0.3">
      <c r="D216" s="12"/>
      <c r="E216" s="12"/>
      <c r="F216" s="12"/>
      <c r="G216" s="12"/>
      <c r="H216" s="12"/>
      <c r="I216" s="30"/>
    </row>
    <row r="217" spans="4:9" x14ac:dyDescent="0.3">
      <c r="D217" s="12"/>
      <c r="E217" s="12"/>
      <c r="F217" s="12"/>
      <c r="G217" s="12"/>
      <c r="H217" s="12"/>
      <c r="I217" s="30"/>
    </row>
    <row r="218" spans="4:9" x14ac:dyDescent="0.3">
      <c r="D218" s="12"/>
      <c r="E218" s="12"/>
      <c r="F218" s="12"/>
      <c r="G218" s="12"/>
      <c r="H218" s="12"/>
      <c r="I218" s="30"/>
    </row>
    <row r="219" spans="4:9" x14ac:dyDescent="0.3">
      <c r="D219" s="12"/>
      <c r="E219" s="12"/>
      <c r="F219" s="12"/>
      <c r="G219" s="12"/>
      <c r="H219" s="12"/>
      <c r="I219" s="30"/>
    </row>
    <row r="220" spans="4:9" x14ac:dyDescent="0.3">
      <c r="D220" s="12"/>
      <c r="E220" s="12"/>
      <c r="F220" s="12"/>
      <c r="G220" s="12"/>
      <c r="H220" s="12"/>
      <c r="I220" s="30"/>
    </row>
    <row r="221" spans="4:9" x14ac:dyDescent="0.3">
      <c r="D221" s="12"/>
      <c r="E221" s="12"/>
      <c r="F221" s="12"/>
      <c r="G221" s="12"/>
      <c r="H221" s="12"/>
      <c r="I221" s="30"/>
    </row>
    <row r="222" spans="4:9" x14ac:dyDescent="0.3">
      <c r="D222" s="12"/>
      <c r="E222" s="12"/>
      <c r="F222" s="12"/>
      <c r="G222" s="12"/>
      <c r="H222" s="12"/>
      <c r="I222" s="30"/>
    </row>
    <row r="223" spans="4:9" x14ac:dyDescent="0.3">
      <c r="D223" s="12"/>
      <c r="E223" s="12"/>
      <c r="F223" s="12"/>
      <c r="G223" s="12"/>
      <c r="H223" s="12"/>
      <c r="I223" s="30"/>
    </row>
    <row r="224" spans="4:9" x14ac:dyDescent="0.3">
      <c r="D224" s="12"/>
      <c r="E224" s="12"/>
      <c r="F224" s="12"/>
      <c r="G224" s="12"/>
      <c r="H224" s="12"/>
      <c r="I224" s="3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ReadMe_content</vt:lpstr>
      <vt:lpstr>ReadMe_format</vt:lpstr>
      <vt:lpstr>Definitions</vt:lpstr>
      <vt:lpstr>Comments</vt:lpstr>
      <vt:lpstr>Metadata</vt:lpstr>
      <vt:lpstr>Tillages</vt:lpstr>
      <vt:lpstr>Residue</vt:lpstr>
      <vt:lpstr>Init_conditions</vt:lpstr>
      <vt:lpstr>Init_conditions_Soil_layers</vt:lpstr>
      <vt:lpstr>Plantings</vt:lpstr>
      <vt:lpstr>Irrigations</vt:lpstr>
      <vt:lpstr>Fertilizers</vt:lpstr>
      <vt:lpstr>Env_modifications</vt:lpstr>
      <vt:lpstr>Soils_meta</vt:lpstr>
      <vt:lpstr>Soil_layers</vt:lpstr>
      <vt:lpstr>Weather_meta</vt:lpstr>
      <vt:lpstr>Weather_daily</vt:lpstr>
      <vt:lpstr>Crop_summary</vt:lpstr>
      <vt:lpstr>Crop_daily</vt:lpstr>
      <vt:lpstr>Soil_water_N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dc:creator>
  <cp:lastModifiedBy>Felipex</cp:lastModifiedBy>
  <cp:lastPrinted>2017-02-13T19:31:45Z</cp:lastPrinted>
  <dcterms:created xsi:type="dcterms:W3CDTF">2013-10-23T19:42:14Z</dcterms:created>
  <dcterms:modified xsi:type="dcterms:W3CDTF">2020-06-24T07:48:19Z</dcterms:modified>
</cp:coreProperties>
</file>