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34260" windowHeight="15840" tabRatio="500" activeTab="1"/>
  </bookViews>
  <sheets>
    <sheet name="rawData_AWOpizzaDMOP" sheetId="1" r:id="rId1"/>
    <sheet name="clicksCalcuationsAndGraphs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29" i="3" l="1"/>
  <c r="AM29" i="3"/>
  <c r="AN29" i="3"/>
  <c r="AO29" i="3"/>
  <c r="AP29" i="3"/>
  <c r="AQ29" i="3"/>
  <c r="AL28" i="3"/>
  <c r="AM28" i="3"/>
  <c r="AN28" i="3"/>
  <c r="AO28" i="3"/>
  <c r="AP28" i="3"/>
  <c r="AQ28" i="3"/>
  <c r="AL27" i="3"/>
  <c r="AM27" i="3"/>
  <c r="AN27" i="3"/>
  <c r="AO27" i="3"/>
  <c r="AP27" i="3"/>
  <c r="AQ27" i="3"/>
  <c r="AL26" i="3"/>
  <c r="AM26" i="3"/>
  <c r="AN26" i="3"/>
  <c r="AO26" i="3"/>
  <c r="AP26" i="3"/>
  <c r="AQ26" i="3"/>
  <c r="AL25" i="3"/>
  <c r="AM25" i="3"/>
  <c r="AN25" i="3"/>
  <c r="AO25" i="3"/>
  <c r="AP25" i="3"/>
  <c r="AQ25" i="3"/>
  <c r="AL24" i="3"/>
  <c r="AM24" i="3"/>
  <c r="AN24" i="3"/>
  <c r="AO24" i="3"/>
  <c r="AP24" i="3"/>
  <c r="AQ24" i="3"/>
  <c r="AL23" i="3"/>
  <c r="AM23" i="3"/>
  <c r="AN23" i="3"/>
  <c r="AO23" i="3"/>
  <c r="AP23" i="3"/>
  <c r="AQ23" i="3"/>
  <c r="AL22" i="3"/>
  <c r="AM22" i="3"/>
  <c r="AN22" i="3"/>
  <c r="AO22" i="3"/>
  <c r="AP22" i="3"/>
  <c r="AQ22" i="3"/>
  <c r="AL21" i="3"/>
  <c r="AM21" i="3"/>
  <c r="AN21" i="3"/>
  <c r="AO21" i="3"/>
  <c r="AP21" i="3"/>
  <c r="AQ21" i="3"/>
  <c r="AL20" i="3"/>
  <c r="AM20" i="3"/>
  <c r="AN20" i="3"/>
  <c r="AO20" i="3"/>
  <c r="AP20" i="3"/>
  <c r="AQ20" i="3"/>
  <c r="AL19" i="3"/>
  <c r="AM19" i="3"/>
  <c r="AN19" i="3"/>
  <c r="AO19" i="3"/>
  <c r="AP19" i="3"/>
  <c r="AQ19" i="3"/>
  <c r="AL18" i="3"/>
  <c r="AM18" i="3"/>
  <c r="AN18" i="3"/>
  <c r="AO18" i="3"/>
  <c r="AP18" i="3"/>
  <c r="AQ18" i="3"/>
  <c r="AL17" i="3"/>
  <c r="AM17" i="3"/>
  <c r="AN17" i="3"/>
  <c r="AO17" i="3"/>
  <c r="AP17" i="3"/>
  <c r="AQ17" i="3"/>
  <c r="AL16" i="3"/>
  <c r="AM16" i="3"/>
  <c r="AN16" i="3"/>
  <c r="AO16" i="3"/>
  <c r="AP16" i="3"/>
  <c r="AQ16" i="3"/>
  <c r="AL15" i="3"/>
  <c r="AM15" i="3"/>
  <c r="AN15" i="3"/>
  <c r="AO15" i="3"/>
  <c r="AP15" i="3"/>
  <c r="AQ15" i="3"/>
  <c r="AL14" i="3"/>
  <c r="AM14" i="3"/>
  <c r="AN14" i="3"/>
  <c r="AO14" i="3"/>
  <c r="AP14" i="3"/>
  <c r="AQ14" i="3"/>
  <c r="AL13" i="3"/>
  <c r="AM13" i="3"/>
  <c r="AN13" i="3"/>
  <c r="AO13" i="3"/>
  <c r="AP13" i="3"/>
  <c r="AQ13" i="3"/>
  <c r="AL12" i="3"/>
  <c r="AM12" i="3"/>
  <c r="AN12" i="3"/>
  <c r="AO12" i="3"/>
  <c r="AP12" i="3"/>
  <c r="AQ12" i="3"/>
  <c r="AK29" i="3"/>
  <c r="AK28" i="3"/>
  <c r="AK27" i="3"/>
  <c r="AK26" i="3"/>
  <c r="AK25" i="3"/>
  <c r="AK23" i="3"/>
  <c r="AK21" i="3"/>
  <c r="AK19" i="3"/>
  <c r="AK17" i="3"/>
  <c r="AK15" i="3"/>
  <c r="AK13" i="3"/>
  <c r="AK24" i="3"/>
  <c r="AK22" i="3"/>
  <c r="AK20" i="3"/>
  <c r="AK18" i="3"/>
  <c r="AK16" i="3"/>
  <c r="AK14" i="3"/>
  <c r="AK12" i="3"/>
  <c r="D29" i="3"/>
  <c r="E29" i="3"/>
  <c r="F29" i="3"/>
  <c r="G29" i="3"/>
  <c r="H29" i="3"/>
  <c r="D27" i="3"/>
  <c r="E27" i="3"/>
  <c r="F27" i="3"/>
  <c r="G27" i="3"/>
  <c r="H27" i="3"/>
  <c r="D25" i="3"/>
  <c r="E25" i="3"/>
  <c r="F25" i="3"/>
  <c r="G25" i="3"/>
  <c r="H25" i="3"/>
  <c r="D23" i="3"/>
  <c r="E23" i="3"/>
  <c r="F23" i="3"/>
  <c r="G23" i="3"/>
  <c r="H23" i="3"/>
  <c r="D21" i="3"/>
  <c r="E21" i="3"/>
  <c r="F21" i="3"/>
  <c r="G21" i="3"/>
  <c r="H21" i="3"/>
  <c r="D19" i="3"/>
  <c r="E19" i="3"/>
  <c r="F19" i="3"/>
  <c r="G19" i="3"/>
  <c r="H19" i="3"/>
  <c r="D17" i="3"/>
  <c r="E17" i="3"/>
  <c r="F17" i="3"/>
  <c r="G17" i="3"/>
  <c r="H17" i="3"/>
  <c r="D15" i="3"/>
  <c r="E15" i="3"/>
  <c r="F15" i="3"/>
  <c r="G15" i="3"/>
  <c r="H15" i="3"/>
  <c r="D13" i="3"/>
  <c r="E13" i="3"/>
  <c r="F13" i="3"/>
  <c r="G13" i="3"/>
  <c r="H13" i="3"/>
  <c r="C29" i="3"/>
  <c r="C28" i="3"/>
  <c r="C27" i="3"/>
  <c r="C25" i="3"/>
  <c r="C23" i="3"/>
  <c r="C21" i="3"/>
  <c r="C19" i="3"/>
  <c r="C17" i="3"/>
  <c r="C15" i="3"/>
  <c r="C13" i="3"/>
  <c r="L29" i="3"/>
  <c r="M29" i="3"/>
  <c r="N29" i="3"/>
  <c r="O29" i="3"/>
  <c r="P29" i="3"/>
  <c r="L27" i="3"/>
  <c r="M27" i="3"/>
  <c r="N27" i="3"/>
  <c r="O27" i="3"/>
  <c r="P27" i="3"/>
  <c r="L25" i="3"/>
  <c r="M25" i="3"/>
  <c r="N25" i="3"/>
  <c r="O25" i="3"/>
  <c r="P25" i="3"/>
  <c r="L23" i="3"/>
  <c r="M23" i="3"/>
  <c r="N23" i="3"/>
  <c r="O23" i="3"/>
  <c r="P23" i="3"/>
  <c r="L21" i="3"/>
  <c r="M21" i="3"/>
  <c r="N21" i="3"/>
  <c r="O21" i="3"/>
  <c r="P21" i="3"/>
  <c r="L19" i="3"/>
  <c r="M19" i="3"/>
  <c r="N19" i="3"/>
  <c r="O19" i="3"/>
  <c r="P19" i="3"/>
  <c r="L17" i="3"/>
  <c r="M17" i="3"/>
  <c r="N17" i="3"/>
  <c r="O17" i="3"/>
  <c r="P17" i="3"/>
  <c r="L15" i="3"/>
  <c r="M15" i="3"/>
  <c r="N15" i="3"/>
  <c r="O15" i="3"/>
  <c r="P15" i="3"/>
  <c r="L13" i="3"/>
  <c r="M13" i="3"/>
  <c r="N13" i="3"/>
  <c r="O13" i="3"/>
  <c r="P13" i="3"/>
  <c r="K29" i="3"/>
  <c r="K27" i="3"/>
  <c r="K25" i="3"/>
  <c r="K23" i="3"/>
  <c r="K21" i="3"/>
  <c r="K19" i="3"/>
  <c r="K17" i="3"/>
  <c r="K15" i="3"/>
  <c r="T29" i="3"/>
  <c r="U29" i="3"/>
  <c r="V29" i="3"/>
  <c r="W29" i="3"/>
  <c r="X29" i="3"/>
  <c r="T27" i="3"/>
  <c r="U27" i="3"/>
  <c r="V27" i="3"/>
  <c r="W27" i="3"/>
  <c r="X27" i="3"/>
  <c r="T25" i="3"/>
  <c r="U25" i="3"/>
  <c r="V25" i="3"/>
  <c r="W25" i="3"/>
  <c r="X25" i="3"/>
  <c r="T23" i="3"/>
  <c r="U23" i="3"/>
  <c r="V23" i="3"/>
  <c r="W23" i="3"/>
  <c r="X23" i="3"/>
  <c r="T21" i="3"/>
  <c r="U21" i="3"/>
  <c r="V21" i="3"/>
  <c r="W21" i="3"/>
  <c r="X21" i="3"/>
  <c r="T19" i="3"/>
  <c r="U19" i="3"/>
  <c r="V19" i="3"/>
  <c r="W19" i="3"/>
  <c r="X19" i="3"/>
  <c r="T17" i="3"/>
  <c r="U17" i="3"/>
  <c r="V17" i="3"/>
  <c r="W17" i="3"/>
  <c r="X17" i="3"/>
  <c r="T15" i="3"/>
  <c r="U15" i="3"/>
  <c r="V15" i="3"/>
  <c r="W15" i="3"/>
  <c r="X15" i="3"/>
  <c r="T13" i="3"/>
  <c r="U13" i="3"/>
  <c r="V13" i="3"/>
  <c r="W13" i="3"/>
  <c r="X13" i="3"/>
  <c r="K13" i="3"/>
  <c r="S29" i="3"/>
  <c r="S27" i="3"/>
  <c r="S25" i="3"/>
  <c r="S23" i="3"/>
  <c r="S21" i="3"/>
  <c r="S19" i="3"/>
  <c r="S17" i="3"/>
  <c r="S15" i="3"/>
  <c r="S13" i="3"/>
  <c r="AB29" i="3"/>
  <c r="AC29" i="3"/>
  <c r="AD29" i="3"/>
  <c r="AE29" i="3"/>
  <c r="AF29" i="3"/>
  <c r="AG29" i="3"/>
  <c r="AB27" i="3"/>
  <c r="AC27" i="3"/>
  <c r="AD27" i="3"/>
  <c r="AE27" i="3"/>
  <c r="AF27" i="3"/>
  <c r="AG27" i="3"/>
  <c r="AB25" i="3"/>
  <c r="AC25" i="3"/>
  <c r="AD25" i="3"/>
  <c r="AE25" i="3"/>
  <c r="AF25" i="3"/>
  <c r="AG25" i="3"/>
  <c r="AB23" i="3"/>
  <c r="AC23" i="3"/>
  <c r="AD23" i="3"/>
  <c r="AE23" i="3"/>
  <c r="AF23" i="3"/>
  <c r="AG23" i="3"/>
  <c r="AB21" i="3"/>
  <c r="AC21" i="3"/>
  <c r="AD21" i="3"/>
  <c r="AE21" i="3"/>
  <c r="AF21" i="3"/>
  <c r="AG21" i="3"/>
  <c r="AB19" i="3"/>
  <c r="AC19" i="3"/>
  <c r="AD19" i="3"/>
  <c r="AE19" i="3"/>
  <c r="AF19" i="3"/>
  <c r="AG19" i="3"/>
  <c r="AB17" i="3"/>
  <c r="AC17" i="3"/>
  <c r="AD17" i="3"/>
  <c r="AE17" i="3"/>
  <c r="AF17" i="3"/>
  <c r="AG17" i="3"/>
  <c r="AB15" i="3"/>
  <c r="AC15" i="3"/>
  <c r="AD15" i="3"/>
  <c r="AE15" i="3"/>
  <c r="AF15" i="3"/>
  <c r="AG15" i="3"/>
  <c r="AB13" i="3"/>
  <c r="AC13" i="3"/>
  <c r="AD13" i="3"/>
  <c r="AE13" i="3"/>
  <c r="AF13" i="3"/>
  <c r="AG13" i="3"/>
  <c r="AA29" i="3"/>
  <c r="AA27" i="3"/>
  <c r="AA25" i="3"/>
  <c r="AA23" i="3"/>
  <c r="AA21" i="3"/>
  <c r="AA19" i="3"/>
  <c r="AA17" i="3"/>
  <c r="AA15" i="3"/>
  <c r="AA13" i="3"/>
  <c r="AG5" i="3"/>
  <c r="AG7" i="3"/>
  <c r="AG6" i="3"/>
  <c r="AG4" i="3"/>
  <c r="AG28" i="3"/>
  <c r="AG26" i="3"/>
  <c r="AG24" i="3"/>
  <c r="AG22" i="3"/>
  <c r="AG20" i="3"/>
  <c r="AG18" i="3"/>
  <c r="AG16" i="3"/>
  <c r="AG14" i="3"/>
  <c r="AG12" i="3"/>
  <c r="AC5" i="3"/>
  <c r="AC7" i="3"/>
  <c r="AD5" i="3"/>
  <c r="AD7" i="3"/>
  <c r="AE5" i="3"/>
  <c r="AE7" i="3"/>
  <c r="AF5" i="3"/>
  <c r="AF7" i="3"/>
  <c r="AB5" i="3"/>
  <c r="AB7" i="3"/>
  <c r="AC14" i="3"/>
  <c r="AC24" i="3"/>
  <c r="AC4" i="3"/>
  <c r="AC6" i="3"/>
  <c r="AD14" i="3"/>
  <c r="AD24" i="3"/>
  <c r="AD4" i="3"/>
  <c r="AD6" i="3"/>
  <c r="AE6" i="3"/>
  <c r="AF6" i="3"/>
  <c r="AB14" i="3"/>
  <c r="AB24" i="3"/>
  <c r="AB4" i="3"/>
  <c r="AB6" i="3"/>
  <c r="AE4" i="3"/>
  <c r="AF4" i="3"/>
  <c r="AE28" i="3"/>
  <c r="AF28" i="3"/>
  <c r="AE26" i="3"/>
  <c r="AF26" i="3"/>
  <c r="AE24" i="3"/>
  <c r="AF24" i="3"/>
  <c r="AE22" i="3"/>
  <c r="AF22" i="3"/>
  <c r="AE20" i="3"/>
  <c r="AF20" i="3"/>
  <c r="AE18" i="3"/>
  <c r="AF18" i="3"/>
  <c r="AE16" i="3"/>
  <c r="AF16" i="3"/>
  <c r="AE14" i="3"/>
  <c r="AF14" i="3"/>
  <c r="AE12" i="3"/>
  <c r="AF12" i="3"/>
  <c r="W28" i="3"/>
  <c r="X28" i="3"/>
  <c r="W26" i="3"/>
  <c r="X26" i="3"/>
  <c r="W24" i="3"/>
  <c r="X24" i="3"/>
  <c r="W22" i="3"/>
  <c r="X22" i="3"/>
  <c r="W20" i="3"/>
  <c r="X20" i="3"/>
  <c r="W18" i="3"/>
  <c r="X18" i="3"/>
  <c r="W16" i="3"/>
  <c r="X16" i="3"/>
  <c r="W14" i="3"/>
  <c r="X14" i="3"/>
  <c r="W12" i="3"/>
  <c r="X12" i="3"/>
  <c r="O28" i="3"/>
  <c r="P28" i="3"/>
  <c r="O26" i="3"/>
  <c r="P26" i="3"/>
  <c r="O24" i="3"/>
  <c r="P24" i="3"/>
  <c r="O22" i="3"/>
  <c r="P22" i="3"/>
  <c r="O20" i="3"/>
  <c r="P20" i="3"/>
  <c r="O18" i="3"/>
  <c r="P18" i="3"/>
  <c r="O16" i="3"/>
  <c r="P16" i="3"/>
  <c r="O14" i="3"/>
  <c r="P14" i="3"/>
  <c r="P12" i="3"/>
  <c r="O12" i="3"/>
  <c r="G28" i="3"/>
  <c r="H28" i="3"/>
  <c r="G26" i="3"/>
  <c r="H26" i="3"/>
  <c r="G24" i="3"/>
  <c r="H24" i="3"/>
  <c r="G22" i="3"/>
  <c r="H22" i="3"/>
  <c r="H20" i="3"/>
  <c r="G20" i="3"/>
  <c r="H18" i="3"/>
  <c r="G18" i="3"/>
  <c r="G16" i="3"/>
  <c r="H16" i="3"/>
  <c r="G14" i="3"/>
  <c r="H14" i="3"/>
  <c r="G12" i="3"/>
  <c r="H12" i="3"/>
  <c r="L28" i="3"/>
  <c r="M28" i="3"/>
  <c r="N28" i="3"/>
  <c r="K28" i="3"/>
  <c r="L26" i="3"/>
  <c r="M26" i="3"/>
  <c r="N26" i="3"/>
  <c r="K26" i="3"/>
  <c r="AB22" i="3"/>
  <c r="AC22" i="3"/>
  <c r="AD22" i="3"/>
  <c r="AB20" i="3"/>
  <c r="AC20" i="3"/>
  <c r="AD20" i="3"/>
  <c r="AB18" i="3"/>
  <c r="AC18" i="3"/>
  <c r="AD18" i="3"/>
  <c r="AD16" i="3"/>
  <c r="AB16" i="3"/>
  <c r="AC16" i="3"/>
  <c r="AB12" i="3"/>
  <c r="AC12" i="3"/>
  <c r="AD12" i="3"/>
  <c r="T22" i="3"/>
  <c r="U22" i="3"/>
  <c r="V22" i="3"/>
  <c r="T24" i="3"/>
  <c r="U24" i="3"/>
  <c r="V24" i="3"/>
  <c r="T26" i="3"/>
  <c r="U26" i="3"/>
  <c r="V26" i="3"/>
  <c r="T28" i="3"/>
  <c r="U28" i="3"/>
  <c r="V28" i="3"/>
  <c r="S26" i="3"/>
  <c r="S28" i="3"/>
  <c r="AB28" i="3"/>
  <c r="AC28" i="3"/>
  <c r="AD28" i="3"/>
  <c r="AB26" i="3"/>
  <c r="AC26" i="3"/>
  <c r="AD26" i="3"/>
  <c r="AA28" i="3"/>
  <c r="AA26" i="3"/>
  <c r="AA24" i="3"/>
  <c r="AA22" i="3"/>
  <c r="AA20" i="3"/>
  <c r="AA18" i="3"/>
  <c r="AA16" i="3"/>
  <c r="AA14" i="3"/>
  <c r="AA12" i="3"/>
  <c r="T20" i="3"/>
  <c r="U20" i="3"/>
  <c r="V20" i="3"/>
  <c r="T18" i="3"/>
  <c r="U18" i="3"/>
  <c r="V18" i="3"/>
  <c r="T16" i="3"/>
  <c r="U16" i="3"/>
  <c r="V16" i="3"/>
  <c r="T14" i="3"/>
  <c r="U14" i="3"/>
  <c r="V14" i="3"/>
  <c r="T12" i="3"/>
  <c r="U12" i="3"/>
  <c r="V12" i="3"/>
  <c r="S24" i="3"/>
  <c r="S22" i="3"/>
  <c r="S20" i="3"/>
  <c r="S18" i="3"/>
  <c r="S16" i="3"/>
  <c r="S14" i="3"/>
  <c r="S12" i="3"/>
  <c r="L24" i="3"/>
  <c r="M24" i="3"/>
  <c r="N24" i="3"/>
  <c r="L22" i="3"/>
  <c r="M22" i="3"/>
  <c r="N22" i="3"/>
  <c r="L20" i="3"/>
  <c r="M20" i="3"/>
  <c r="N20" i="3"/>
  <c r="L18" i="3"/>
  <c r="M18" i="3"/>
  <c r="N18" i="3"/>
  <c r="L16" i="3"/>
  <c r="M16" i="3"/>
  <c r="N16" i="3"/>
  <c r="L14" i="3"/>
  <c r="M14" i="3"/>
  <c r="N14" i="3"/>
  <c r="L12" i="3"/>
  <c r="M12" i="3"/>
  <c r="N12" i="3"/>
  <c r="K24" i="3"/>
  <c r="K22" i="3"/>
  <c r="K20" i="3"/>
  <c r="K18" i="3"/>
  <c r="K16" i="3"/>
  <c r="K12" i="3"/>
  <c r="K14" i="3"/>
  <c r="D28" i="3"/>
  <c r="E28" i="3"/>
  <c r="F28" i="3"/>
  <c r="D26" i="3"/>
  <c r="E26" i="3"/>
  <c r="F26" i="3"/>
  <c r="C26" i="3"/>
  <c r="D24" i="3"/>
  <c r="E24" i="3"/>
  <c r="F24" i="3"/>
  <c r="C24" i="3"/>
  <c r="D22" i="3"/>
  <c r="E22" i="3"/>
  <c r="F22" i="3"/>
  <c r="C22" i="3"/>
  <c r="D20" i="3"/>
  <c r="E20" i="3"/>
  <c r="F20" i="3"/>
  <c r="C20" i="3"/>
  <c r="D18" i="3"/>
  <c r="E18" i="3"/>
  <c r="F18" i="3"/>
  <c r="C18" i="3"/>
  <c r="D14" i="3"/>
  <c r="E14" i="3"/>
  <c r="F14" i="3"/>
  <c r="C14" i="3"/>
  <c r="D16" i="3"/>
  <c r="E16" i="3"/>
  <c r="F16" i="3"/>
  <c r="C16" i="3"/>
  <c r="D12" i="3"/>
  <c r="E12" i="3"/>
  <c r="F12" i="3"/>
  <c r="C12" i="3"/>
</calcChain>
</file>

<file path=xl/comments1.xml><?xml version="1.0" encoding="utf-8"?>
<comments xmlns="http://schemas.openxmlformats.org/spreadsheetml/2006/main">
  <authors>
    <author>Maria Keet</author>
  </authors>
  <commentList>
    <comment ref="C12" authorId="0">
      <text>
        <r>
          <rPr>
            <b/>
            <sz val="9"/>
            <color indexed="81"/>
            <rFont val="Calibri"/>
            <family val="2"/>
          </rPr>
          <t>Maria Keet:</t>
        </r>
        <r>
          <rPr>
            <sz val="9"/>
            <color indexed="81"/>
            <rFont val="Calibri"/>
            <family val="2"/>
          </rPr>
          <t xml:space="preserve">
using option 1c, though dragging would work in some cases.</t>
        </r>
      </text>
    </comment>
    <comment ref="K12" authorId="0">
      <text>
        <r>
          <rPr>
            <b/>
            <sz val="9"/>
            <color indexed="81"/>
            <rFont val="Calibri"/>
            <family val="2"/>
          </rPr>
          <t>Maria Keet:</t>
        </r>
        <r>
          <rPr>
            <sz val="9"/>
            <color indexed="81"/>
            <rFont val="Calibri"/>
            <family val="2"/>
          </rPr>
          <t xml:space="preserve">
using option 1c, though dragging would work in some cases.</t>
        </r>
      </text>
    </comment>
    <comment ref="S12" authorId="0">
      <text>
        <r>
          <rPr>
            <b/>
            <sz val="9"/>
            <color indexed="81"/>
            <rFont val="Calibri"/>
            <family val="2"/>
          </rPr>
          <t>Maria Keet:</t>
        </r>
        <r>
          <rPr>
            <sz val="9"/>
            <color indexed="81"/>
            <rFont val="Calibri"/>
            <family val="2"/>
          </rPr>
          <t xml:space="preserve">
using option 1c, though dragging would work in some cases.</t>
        </r>
      </text>
    </comment>
    <comment ref="AA12" authorId="0">
      <text>
        <r>
          <rPr>
            <b/>
            <sz val="9"/>
            <color indexed="81"/>
            <rFont val="Calibri"/>
            <family val="2"/>
          </rPr>
          <t>Maria Keet:</t>
        </r>
        <r>
          <rPr>
            <sz val="9"/>
            <color indexed="81"/>
            <rFont val="Calibri"/>
            <family val="2"/>
          </rPr>
          <t xml:space="preserve">
using option 1c, though dragging would work in some cases.</t>
        </r>
      </text>
    </comment>
    <comment ref="AK12" authorId="0">
      <text>
        <r>
          <rPr>
            <b/>
            <sz val="9"/>
            <color indexed="81"/>
            <rFont val="Calibri"/>
            <family val="2"/>
          </rPr>
          <t>Maria Keet:</t>
        </r>
        <r>
          <rPr>
            <sz val="9"/>
            <color indexed="81"/>
            <rFont val="Calibri"/>
            <family val="2"/>
          </rPr>
          <t xml:space="preserve">
using option 1c, though dragging would work in some cases.</t>
        </r>
      </text>
    </comment>
    <comment ref="C14" authorId="0">
      <text>
        <r>
          <rPr>
            <b/>
            <sz val="9"/>
            <color indexed="81"/>
            <rFont val="Calibri"/>
            <family val="2"/>
          </rPr>
          <t>Maria Keet:</t>
        </r>
        <r>
          <rPr>
            <sz val="9"/>
            <color indexed="81"/>
            <rFont val="Calibri"/>
            <family val="2"/>
          </rPr>
          <t xml:space="preserve">
using 2b</t>
        </r>
      </text>
    </comment>
    <comment ref="K14" authorId="0">
      <text>
        <r>
          <rPr>
            <b/>
            <sz val="9"/>
            <color indexed="81"/>
            <rFont val="Calibri"/>
            <family val="2"/>
          </rPr>
          <t>Maria Keet:</t>
        </r>
        <r>
          <rPr>
            <sz val="9"/>
            <color indexed="81"/>
            <rFont val="Calibri"/>
            <family val="2"/>
          </rPr>
          <t xml:space="preserve">
using 2b</t>
        </r>
      </text>
    </comment>
    <comment ref="S14" authorId="0">
      <text>
        <r>
          <rPr>
            <b/>
            <sz val="9"/>
            <color indexed="81"/>
            <rFont val="Calibri"/>
            <family val="2"/>
          </rPr>
          <t>Maria Keet:</t>
        </r>
        <r>
          <rPr>
            <sz val="9"/>
            <color indexed="81"/>
            <rFont val="Calibri"/>
            <family val="2"/>
          </rPr>
          <t xml:space="preserve">
using 2b</t>
        </r>
      </text>
    </comment>
    <comment ref="AA14" authorId="0">
      <text>
        <r>
          <rPr>
            <b/>
            <sz val="9"/>
            <color indexed="81"/>
            <rFont val="Calibri"/>
            <family val="2"/>
          </rPr>
          <t>Maria Keet:</t>
        </r>
        <r>
          <rPr>
            <sz val="9"/>
            <color indexed="81"/>
            <rFont val="Calibri"/>
            <family val="2"/>
          </rPr>
          <t xml:space="preserve">
using 2b</t>
        </r>
      </text>
    </comment>
    <comment ref="AK14" authorId="0">
      <text>
        <r>
          <rPr>
            <b/>
            <sz val="9"/>
            <color indexed="81"/>
            <rFont val="Calibri"/>
            <family val="2"/>
          </rPr>
          <t>Maria Keet:</t>
        </r>
        <r>
          <rPr>
            <sz val="9"/>
            <color indexed="81"/>
            <rFont val="Calibri"/>
            <family val="2"/>
          </rPr>
          <t xml:space="preserve">
using 2b</t>
        </r>
      </text>
    </comment>
    <comment ref="C16" authorId="0">
      <text>
        <r>
          <rPr>
            <b/>
            <sz val="9"/>
            <color indexed="81"/>
            <rFont val="Calibri"/>
            <family val="2"/>
          </rPr>
          <t>Maria Keet:</t>
        </r>
        <r>
          <rPr>
            <sz val="9"/>
            <color indexed="81"/>
            <rFont val="Calibri"/>
            <family val="2"/>
          </rPr>
          <t xml:space="preserve">
using 3b</t>
        </r>
      </text>
    </comment>
    <comment ref="K16" authorId="0">
      <text>
        <r>
          <rPr>
            <b/>
            <sz val="9"/>
            <color indexed="81"/>
            <rFont val="Calibri"/>
            <family val="2"/>
          </rPr>
          <t>Maria Keet:</t>
        </r>
        <r>
          <rPr>
            <sz val="9"/>
            <color indexed="81"/>
            <rFont val="Calibri"/>
            <family val="2"/>
          </rPr>
          <t xml:space="preserve">
using 3b</t>
        </r>
      </text>
    </comment>
    <comment ref="S16" authorId="0">
      <text>
        <r>
          <rPr>
            <b/>
            <sz val="9"/>
            <color indexed="81"/>
            <rFont val="Calibri"/>
            <family val="2"/>
          </rPr>
          <t>Maria Keet:</t>
        </r>
        <r>
          <rPr>
            <sz val="9"/>
            <color indexed="81"/>
            <rFont val="Calibri"/>
            <family val="2"/>
          </rPr>
          <t xml:space="preserve">
using 3b</t>
        </r>
      </text>
    </comment>
    <comment ref="AA16" authorId="0">
      <text>
        <r>
          <rPr>
            <b/>
            <sz val="9"/>
            <color indexed="81"/>
            <rFont val="Calibri"/>
            <family val="2"/>
          </rPr>
          <t>Maria Keet:</t>
        </r>
        <r>
          <rPr>
            <sz val="9"/>
            <color indexed="81"/>
            <rFont val="Calibri"/>
            <family val="2"/>
          </rPr>
          <t xml:space="preserve">
using 3b</t>
        </r>
      </text>
    </comment>
    <comment ref="AK16" authorId="0">
      <text>
        <r>
          <rPr>
            <b/>
            <sz val="9"/>
            <color indexed="81"/>
            <rFont val="Calibri"/>
            <family val="2"/>
          </rPr>
          <t>Maria Keet:</t>
        </r>
        <r>
          <rPr>
            <sz val="9"/>
            <color indexed="81"/>
            <rFont val="Calibri"/>
            <family val="2"/>
          </rPr>
          <t xml:space="preserve">
using 3b</t>
        </r>
      </text>
    </comment>
    <comment ref="C18" authorId="0">
      <text>
        <r>
          <rPr>
            <b/>
            <sz val="9"/>
            <color indexed="81"/>
            <rFont val="Calibri"/>
            <family val="2"/>
          </rPr>
          <t>Maria Keet:</t>
        </r>
        <r>
          <rPr>
            <sz val="9"/>
            <color indexed="81"/>
            <rFont val="Calibri"/>
            <family val="2"/>
          </rPr>
          <t xml:space="preserve">
using 4b</t>
        </r>
      </text>
    </comment>
    <comment ref="K18" authorId="0">
      <text>
        <r>
          <rPr>
            <b/>
            <sz val="9"/>
            <color indexed="81"/>
            <rFont val="Calibri"/>
            <family val="2"/>
          </rPr>
          <t>Maria Keet:</t>
        </r>
        <r>
          <rPr>
            <sz val="9"/>
            <color indexed="81"/>
            <rFont val="Calibri"/>
            <family val="2"/>
          </rPr>
          <t xml:space="preserve">
using 4b</t>
        </r>
      </text>
    </comment>
    <comment ref="S18" authorId="0">
      <text>
        <r>
          <rPr>
            <b/>
            <sz val="9"/>
            <color indexed="81"/>
            <rFont val="Calibri"/>
            <family val="2"/>
          </rPr>
          <t>Maria Keet:</t>
        </r>
        <r>
          <rPr>
            <sz val="9"/>
            <color indexed="81"/>
            <rFont val="Calibri"/>
            <family val="2"/>
          </rPr>
          <t xml:space="preserve">
using 4b</t>
        </r>
      </text>
    </comment>
    <comment ref="AA18" authorId="0">
      <text>
        <r>
          <rPr>
            <b/>
            <sz val="9"/>
            <color indexed="81"/>
            <rFont val="Calibri"/>
            <family val="2"/>
          </rPr>
          <t>Maria Keet:</t>
        </r>
        <r>
          <rPr>
            <sz val="9"/>
            <color indexed="81"/>
            <rFont val="Calibri"/>
            <family val="2"/>
          </rPr>
          <t xml:space="preserve">
using 4b</t>
        </r>
      </text>
    </comment>
    <comment ref="AK18" authorId="0">
      <text>
        <r>
          <rPr>
            <b/>
            <sz val="9"/>
            <color indexed="81"/>
            <rFont val="Calibri"/>
            <family val="2"/>
          </rPr>
          <t>Maria Keet:</t>
        </r>
        <r>
          <rPr>
            <sz val="9"/>
            <color indexed="81"/>
            <rFont val="Calibri"/>
            <family val="2"/>
          </rPr>
          <t xml:space="preserve">
using 4b</t>
        </r>
      </text>
    </comment>
    <comment ref="C22" authorId="0">
      <text>
        <r>
          <rPr>
            <b/>
            <sz val="9"/>
            <color indexed="81"/>
            <rFont val="Calibri"/>
            <family val="2"/>
          </rPr>
          <t>Maria Keet:</t>
        </r>
        <r>
          <rPr>
            <sz val="9"/>
            <color indexed="81"/>
            <rFont val="Calibri"/>
            <family val="2"/>
          </rPr>
          <t xml:space="preserve">
6b
</t>
        </r>
      </text>
    </comment>
    <comment ref="K22" authorId="0">
      <text>
        <r>
          <rPr>
            <b/>
            <sz val="9"/>
            <color indexed="81"/>
            <rFont val="Calibri"/>
            <family val="2"/>
          </rPr>
          <t>Maria Keet:</t>
        </r>
        <r>
          <rPr>
            <sz val="9"/>
            <color indexed="81"/>
            <rFont val="Calibri"/>
            <family val="2"/>
          </rPr>
          <t xml:space="preserve">
6b
</t>
        </r>
      </text>
    </comment>
    <comment ref="S22" authorId="0">
      <text>
        <r>
          <rPr>
            <b/>
            <sz val="9"/>
            <color indexed="81"/>
            <rFont val="Calibri"/>
            <family val="2"/>
          </rPr>
          <t>Maria Keet:</t>
        </r>
        <r>
          <rPr>
            <sz val="9"/>
            <color indexed="81"/>
            <rFont val="Calibri"/>
            <family val="2"/>
          </rPr>
          <t xml:space="preserve">
6b
</t>
        </r>
      </text>
    </comment>
    <comment ref="AA22" authorId="0">
      <text>
        <r>
          <rPr>
            <b/>
            <sz val="9"/>
            <color indexed="81"/>
            <rFont val="Calibri"/>
            <family val="2"/>
          </rPr>
          <t>Maria Keet:</t>
        </r>
        <r>
          <rPr>
            <sz val="9"/>
            <color indexed="81"/>
            <rFont val="Calibri"/>
            <family val="2"/>
          </rPr>
          <t xml:space="preserve">
6b
</t>
        </r>
      </text>
    </comment>
    <comment ref="AK22" authorId="0">
      <text>
        <r>
          <rPr>
            <b/>
            <sz val="9"/>
            <color indexed="81"/>
            <rFont val="Calibri"/>
            <family val="2"/>
          </rPr>
          <t>Maria Keet:</t>
        </r>
        <r>
          <rPr>
            <sz val="9"/>
            <color indexed="81"/>
            <rFont val="Calibri"/>
            <family val="2"/>
          </rPr>
          <t xml:space="preserve">
6b
</t>
        </r>
      </text>
    </comment>
  </commentList>
</comments>
</file>

<file path=xl/sharedStrings.xml><?xml version="1.0" encoding="utf-8"?>
<sst xmlns="http://schemas.openxmlformats.org/spreadsheetml/2006/main" count="281" uniqueCount="134">
  <si>
    <t># African Wildlife Ontology</t>
  </si>
  <si>
    <t>Reasoning time 0.81 s</t>
  </si>
  <si>
    <t>Class name 7.06</t>
  </si>
  <si>
    <t>Class depth 2.00</t>
  </si>
  <si>
    <t>Object property name 9.40</t>
  </si>
  <si>
    <t>Object property depth 1.20</t>
  </si>
  <si>
    <t>Individual name 0.00</t>
  </si>
  <si>
    <t>(i) SubClassOf</t>
  </si>
  <si>
    <t>Basic   2.81 s</t>
  </si>
  <si>
    <t>TDD     8.54 s</t>
  </si>
  <si>
    <t>(ii) SubClassOfObjectSomeOrAllValuesFrom</t>
  </si>
  <si>
    <t>Basic  10.95 s</t>
  </si>
  <si>
    <t>TDD    12.56 s</t>
  </si>
  <si>
    <t>(iii) DisjointClasses</t>
  </si>
  <si>
    <t>Basic   6.93 s</t>
  </si>
  <si>
    <t>TDD     9.44 s</t>
  </si>
  <si>
    <t>(iv) ObjectPropertyDomain</t>
  </si>
  <si>
    <t>TDD    10.44 s</t>
  </si>
  <si>
    <t>(v) ObjectPropertyRange</t>
  </si>
  <si>
    <t>TDD    13.14 s</t>
  </si>
  <si>
    <t>(vi) ClassAssertion</t>
  </si>
  <si>
    <t>Basic   5.81 s</t>
  </si>
  <si>
    <t>TDD     4.62 s</t>
  </si>
  <si>
    <t>(vii) ObjectPropertyRange</t>
  </si>
  <si>
    <t>(viii) TypedAxiom</t>
  </si>
  <si>
    <t>skipping</t>
  </si>
  <si>
    <t>(ix) SubClassOfObjectSomeAndAllValuesFrom</t>
  </si>
  <si>
    <t>Basic  19.79 s</t>
  </si>
  <si>
    <t>TDD    19.60 s</t>
  </si>
  <si>
    <t>(x) ComplicatedThing</t>
  </si>
  <si>
    <t>Basic  20.31 s</t>
  </si>
  <si>
    <t>TDD    22.92 s</t>
  </si>
  <si>
    <t># DMOP</t>
  </si>
  <si>
    <t>Reasoning time 1196.53 s</t>
  </si>
  <si>
    <t>Class name 21.09</t>
  </si>
  <si>
    <t>Class depth 8.39</t>
  </si>
  <si>
    <t>Object property name 14.14</t>
  </si>
  <si>
    <t>Object property depth 2.20</t>
  </si>
  <si>
    <t>Individual name 19.03</t>
  </si>
  <si>
    <t>Basic 1198.53 s</t>
  </si>
  <si>
    <t>TDD    16.96 s</t>
  </si>
  <si>
    <t>Basic 1212.30 s</t>
  </si>
  <si>
    <t>TDD    22.40 s</t>
  </si>
  <si>
    <t>Basic 1206.86 s</t>
  </si>
  <si>
    <t>TDD    17.86 s</t>
  </si>
  <si>
    <t>TDD    16.07 s</t>
  </si>
  <si>
    <t>TDD    18.77 s</t>
  </si>
  <si>
    <t>Basic 1201.53 s</t>
  </si>
  <si>
    <t>TDD    14.54 s</t>
  </si>
  <si>
    <t>Basic 1226.77 s</t>
  </si>
  <si>
    <t>TDD    35.07 s</t>
  </si>
  <si>
    <t>Basic 1231.50 s</t>
  </si>
  <si>
    <t>TDD    42.59 s</t>
  </si>
  <si>
    <t>Reasoning</t>
  </si>
  <si>
    <t>time</t>
  </si>
  <si>
    <t>s</t>
  </si>
  <si>
    <t>Class</t>
  </si>
  <si>
    <t>name</t>
  </si>
  <si>
    <t>depth</t>
  </si>
  <si>
    <t>Object</t>
  </si>
  <si>
    <t>property</t>
  </si>
  <si>
    <t>Individual</t>
  </si>
  <si>
    <t>AWO</t>
  </si>
  <si>
    <t>DMOP</t>
  </si>
  <si>
    <t>Reasoning time (s)</t>
  </si>
  <si>
    <t>ontologies (illustrative selection of results)</t>
  </si>
  <si>
    <t>Average Class name</t>
  </si>
  <si>
    <t>Average Class depth</t>
  </si>
  <si>
    <t>Average Object property name</t>
  </si>
  <si>
    <t>Average Object property depth</t>
  </si>
  <si>
    <t>Average Individual name</t>
  </si>
  <si>
    <t>(i)</t>
  </si>
  <si>
    <t xml:space="preserve">(ii) </t>
  </si>
  <si>
    <t xml:space="preserve">(iii) </t>
  </si>
  <si>
    <t xml:space="preserve">(iv) </t>
  </si>
  <si>
    <t xml:space="preserve">(v) </t>
  </si>
  <si>
    <t xml:space="preserve">(vi) </t>
  </si>
  <si>
    <t xml:space="preserve">(vii) </t>
  </si>
  <si>
    <t xml:space="preserve">(ix) </t>
  </si>
  <si>
    <t xml:space="preserve">(x) </t>
  </si>
  <si>
    <t>SubClassOf</t>
  </si>
  <si>
    <t xml:space="preserve">	Basic</t>
  </si>
  <si>
    <t xml:space="preserve">	TDD</t>
  </si>
  <si>
    <t>(ii)</t>
  </si>
  <si>
    <t>SubClassOfObjectSomeOrAllValuesFrom</t>
  </si>
  <si>
    <t>(iii)</t>
  </si>
  <si>
    <t>DisjointClasses</t>
  </si>
  <si>
    <t>(iv)</t>
  </si>
  <si>
    <t>ObjectPropertyDomain</t>
  </si>
  <si>
    <t>(v)</t>
  </si>
  <si>
    <t>ObjectPropertyRange</t>
  </si>
  <si>
    <t>(vi)</t>
  </si>
  <si>
    <t>ClassAssertion</t>
  </si>
  <si>
    <t>(vii)</t>
  </si>
  <si>
    <t>(viii)</t>
  </si>
  <si>
    <t>TypedAxiom</t>
  </si>
  <si>
    <t xml:space="preserve">	skipping</t>
  </si>
  <si>
    <t>(ix)</t>
  </si>
  <si>
    <t>SubClassOfObjectSomeAndAllValuesFrom</t>
  </si>
  <si>
    <t>(x)</t>
  </si>
  <si>
    <t>ComplicatedThing</t>
  </si>
  <si>
    <t>Pizza</t>
  </si>
  <si>
    <t>Total Protégé</t>
  </si>
  <si>
    <t>Total Protégé - single edit reasoner</t>
  </si>
  <si>
    <t>scenario 1</t>
  </si>
  <si>
    <t>click time</t>
  </si>
  <si>
    <t>keystroke time</t>
  </si>
  <si>
    <t>autocomplete</t>
  </si>
  <si>
    <t>none</t>
  </si>
  <si>
    <t>scenario 2</t>
  </si>
  <si>
    <t>scenario 3</t>
  </si>
  <si>
    <t>after 4 keystrokes</t>
  </si>
  <si>
    <t>r</t>
  </si>
  <si>
    <t>a_c</t>
  </si>
  <si>
    <t>b_c</t>
  </si>
  <si>
    <t>a_op</t>
  </si>
  <si>
    <t>b_op</t>
  </si>
  <si>
    <t>c</t>
  </si>
  <si>
    <t>just numbers</t>
  </si>
  <si>
    <t>Protégé 5.2</t>
  </si>
  <si>
    <t>TDDonto2</t>
  </si>
  <si>
    <t>tdd wins</t>
  </si>
  <si>
    <t>protégé wins</t>
  </si>
  <si>
    <t>tdd mostly wins</t>
  </si>
  <si>
    <t>mock1</t>
  </si>
  <si>
    <t>mock2</t>
  </si>
  <si>
    <t>protégé mostly wins</t>
  </si>
  <si>
    <t>Total TDDonto2</t>
  </si>
  <si>
    <t>Total TDDonto2 - with reasoner</t>
  </si>
  <si>
    <t>mock3</t>
  </si>
  <si>
    <t>protégé  wins</t>
  </si>
  <si>
    <t>scenario 4</t>
  </si>
  <si>
    <t>after 8 keystrokes</t>
  </si>
  <si>
    <t>data, with reasoner in the 'basic'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</si>
</sst>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5" fillId="0" borderId="0" xfId="0" applyFont="1"/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clicksCalcuationsAndGraphs!$AB$11</c:f>
              <c:strCache>
                <c:ptCount val="1"/>
                <c:pt idx="0">
                  <c:v>AWO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multiLvlStrRef>
              <c:f>clicksCalcuationsAndGraphs!$A$12:$B$29</c:f>
              <c:multiLvlStrCache>
                <c:ptCount val="18"/>
                <c:lvl>
                  <c:pt idx="0">
                    <c:v>Protégé 5.2</c:v>
                  </c:pt>
                  <c:pt idx="1">
                    <c:v>TDDonto2</c:v>
                  </c:pt>
                  <c:pt idx="2">
                    <c:v>Protégé 5.2</c:v>
                  </c:pt>
                  <c:pt idx="3">
                    <c:v>TDDonto2</c:v>
                  </c:pt>
                  <c:pt idx="4">
                    <c:v>Protégé 5.2</c:v>
                  </c:pt>
                  <c:pt idx="5">
                    <c:v>TDDonto2</c:v>
                  </c:pt>
                  <c:pt idx="6">
                    <c:v>Protégé 5.2</c:v>
                  </c:pt>
                  <c:pt idx="7">
                    <c:v>TDDonto2</c:v>
                  </c:pt>
                  <c:pt idx="8">
                    <c:v>Protégé 5.2</c:v>
                  </c:pt>
                  <c:pt idx="9">
                    <c:v>TDDonto2</c:v>
                  </c:pt>
                  <c:pt idx="10">
                    <c:v>Protégé 5.2</c:v>
                  </c:pt>
                  <c:pt idx="11">
                    <c:v>TDDonto2</c:v>
                  </c:pt>
                  <c:pt idx="12">
                    <c:v>Protégé 5.2</c:v>
                  </c:pt>
                  <c:pt idx="13">
                    <c:v>TDDonto2</c:v>
                  </c:pt>
                  <c:pt idx="14">
                    <c:v>Protégé 5.2</c:v>
                  </c:pt>
                  <c:pt idx="15">
                    <c:v>TDDonto2</c:v>
                  </c:pt>
                  <c:pt idx="16">
                    <c:v>Protégé 5.2</c:v>
                  </c:pt>
                  <c:pt idx="17">
                    <c:v>TDDonto2</c:v>
                  </c:pt>
                </c:lvl>
                <c:lvl>
                  <c:pt idx="0">
                    <c:v>(i)</c:v>
                  </c:pt>
                  <c:pt idx="2">
                    <c:v>(ii) </c:v>
                  </c:pt>
                  <c:pt idx="4">
                    <c:v>(iii) </c:v>
                  </c:pt>
                  <c:pt idx="6">
                    <c:v>(iv) </c:v>
                  </c:pt>
                  <c:pt idx="8">
                    <c:v>(v) </c:v>
                  </c:pt>
                  <c:pt idx="10">
                    <c:v>(vi) </c:v>
                  </c:pt>
                  <c:pt idx="12">
                    <c:v>(vii) </c:v>
                  </c:pt>
                  <c:pt idx="14">
                    <c:v>(ix) </c:v>
                  </c:pt>
                  <c:pt idx="16">
                    <c:v>(x) </c:v>
                  </c:pt>
                </c:lvl>
              </c:multiLvlStrCache>
            </c:multiLvlStrRef>
          </c:cat>
          <c:val>
            <c:numRef>
              <c:f>clicksCalcuationsAndGraphs!$AB$12:$AB$29</c:f>
              <c:numCache>
                <c:formatCode>General</c:formatCode>
                <c:ptCount val="18"/>
                <c:pt idx="0">
                  <c:v>7.0</c:v>
                </c:pt>
                <c:pt idx="1">
                  <c:v>4.6</c:v>
                </c:pt>
                <c:pt idx="2">
                  <c:v>9.2</c:v>
                </c:pt>
                <c:pt idx="3">
                  <c:v>7.0</c:v>
                </c:pt>
                <c:pt idx="4">
                  <c:v>7.0</c:v>
                </c:pt>
                <c:pt idx="5">
                  <c:v>5.5</c:v>
                </c:pt>
                <c:pt idx="6">
                  <c:v>7.0</c:v>
                </c:pt>
                <c:pt idx="7">
                  <c:v>5.8</c:v>
                </c:pt>
                <c:pt idx="8">
                  <c:v>7.0</c:v>
                </c:pt>
                <c:pt idx="9">
                  <c:v>8.5</c:v>
                </c:pt>
                <c:pt idx="10">
                  <c:v>6.0</c:v>
                </c:pt>
                <c:pt idx="11">
                  <c:v>4.6</c:v>
                </c:pt>
                <c:pt idx="12">
                  <c:v>11.2</c:v>
                </c:pt>
                <c:pt idx="13">
                  <c:v>7.0</c:v>
                </c:pt>
                <c:pt idx="14">
                  <c:v>9.700000000000001</c:v>
                </c:pt>
                <c:pt idx="15">
                  <c:v>11.5</c:v>
                </c:pt>
                <c:pt idx="16">
                  <c:v>11.8</c:v>
                </c:pt>
                <c:pt idx="17">
                  <c:v>13.9</c:v>
                </c:pt>
              </c:numCache>
            </c:numRef>
          </c:val>
        </c:ser>
        <c:ser>
          <c:idx val="1"/>
          <c:order val="1"/>
          <c:tx>
            <c:strRef>
              <c:f>clicksCalcuationsAndGraphs!$AC$11</c:f>
              <c:strCache>
                <c:ptCount val="1"/>
                <c:pt idx="0">
                  <c:v>Pizza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multiLvlStrRef>
              <c:f>clicksCalcuationsAndGraphs!$A$12:$B$29</c:f>
              <c:multiLvlStrCache>
                <c:ptCount val="18"/>
                <c:lvl>
                  <c:pt idx="0">
                    <c:v>Protégé 5.2</c:v>
                  </c:pt>
                  <c:pt idx="1">
                    <c:v>TDDonto2</c:v>
                  </c:pt>
                  <c:pt idx="2">
                    <c:v>Protégé 5.2</c:v>
                  </c:pt>
                  <c:pt idx="3">
                    <c:v>TDDonto2</c:v>
                  </c:pt>
                  <c:pt idx="4">
                    <c:v>Protégé 5.2</c:v>
                  </c:pt>
                  <c:pt idx="5">
                    <c:v>TDDonto2</c:v>
                  </c:pt>
                  <c:pt idx="6">
                    <c:v>Protégé 5.2</c:v>
                  </c:pt>
                  <c:pt idx="7">
                    <c:v>TDDonto2</c:v>
                  </c:pt>
                  <c:pt idx="8">
                    <c:v>Protégé 5.2</c:v>
                  </c:pt>
                  <c:pt idx="9">
                    <c:v>TDDonto2</c:v>
                  </c:pt>
                  <c:pt idx="10">
                    <c:v>Protégé 5.2</c:v>
                  </c:pt>
                  <c:pt idx="11">
                    <c:v>TDDonto2</c:v>
                  </c:pt>
                  <c:pt idx="12">
                    <c:v>Protégé 5.2</c:v>
                  </c:pt>
                  <c:pt idx="13">
                    <c:v>TDDonto2</c:v>
                  </c:pt>
                  <c:pt idx="14">
                    <c:v>Protégé 5.2</c:v>
                  </c:pt>
                  <c:pt idx="15">
                    <c:v>TDDonto2</c:v>
                  </c:pt>
                  <c:pt idx="16">
                    <c:v>Protégé 5.2</c:v>
                  </c:pt>
                  <c:pt idx="17">
                    <c:v>TDDonto2</c:v>
                  </c:pt>
                </c:lvl>
                <c:lvl>
                  <c:pt idx="0">
                    <c:v>(i)</c:v>
                  </c:pt>
                  <c:pt idx="2">
                    <c:v>(ii) </c:v>
                  </c:pt>
                  <c:pt idx="4">
                    <c:v>(iii) </c:v>
                  </c:pt>
                  <c:pt idx="6">
                    <c:v>(iv) </c:v>
                  </c:pt>
                  <c:pt idx="8">
                    <c:v>(v) </c:v>
                  </c:pt>
                  <c:pt idx="10">
                    <c:v>(vi) </c:v>
                  </c:pt>
                  <c:pt idx="12">
                    <c:v>(vii) </c:v>
                  </c:pt>
                  <c:pt idx="14">
                    <c:v>(ix) </c:v>
                  </c:pt>
                  <c:pt idx="16">
                    <c:v>(x) </c:v>
                  </c:pt>
                </c:lvl>
              </c:multiLvlStrCache>
            </c:multiLvlStrRef>
          </c:cat>
          <c:val>
            <c:numRef>
              <c:f>clicksCalcuationsAndGraphs!$AC$12:$AC$29</c:f>
              <c:numCache>
                <c:formatCode>General</c:formatCode>
                <c:ptCount val="18"/>
                <c:pt idx="0">
                  <c:v>9.86</c:v>
                </c:pt>
                <c:pt idx="1">
                  <c:v>4.6</c:v>
                </c:pt>
                <c:pt idx="2">
                  <c:v>12.36</c:v>
                </c:pt>
                <c:pt idx="3">
                  <c:v>7.0</c:v>
                </c:pt>
                <c:pt idx="4">
                  <c:v>9.86</c:v>
                </c:pt>
                <c:pt idx="5">
                  <c:v>5.5</c:v>
                </c:pt>
                <c:pt idx="6">
                  <c:v>9.86</c:v>
                </c:pt>
                <c:pt idx="7">
                  <c:v>5.8</c:v>
                </c:pt>
                <c:pt idx="8">
                  <c:v>9.86</c:v>
                </c:pt>
                <c:pt idx="9">
                  <c:v>8.5</c:v>
                </c:pt>
                <c:pt idx="10">
                  <c:v>8.86</c:v>
                </c:pt>
                <c:pt idx="11">
                  <c:v>4.6</c:v>
                </c:pt>
                <c:pt idx="12">
                  <c:v>14.36</c:v>
                </c:pt>
                <c:pt idx="13">
                  <c:v>7.0</c:v>
                </c:pt>
                <c:pt idx="14">
                  <c:v>9.700000000000001</c:v>
                </c:pt>
                <c:pt idx="15">
                  <c:v>11.5</c:v>
                </c:pt>
                <c:pt idx="16">
                  <c:v>11.8</c:v>
                </c:pt>
                <c:pt idx="17">
                  <c:v>13.9</c:v>
                </c:pt>
              </c:numCache>
            </c:numRef>
          </c:val>
        </c:ser>
        <c:ser>
          <c:idx val="2"/>
          <c:order val="2"/>
          <c:tx>
            <c:strRef>
              <c:f>clicksCalcuationsAndGraphs!$AD$11</c:f>
              <c:strCache>
                <c:ptCount val="1"/>
                <c:pt idx="0">
                  <c:v>DMOP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multiLvlStrRef>
              <c:f>clicksCalcuationsAndGraphs!$A$12:$B$29</c:f>
              <c:multiLvlStrCache>
                <c:ptCount val="18"/>
                <c:lvl>
                  <c:pt idx="0">
                    <c:v>Protégé 5.2</c:v>
                  </c:pt>
                  <c:pt idx="1">
                    <c:v>TDDonto2</c:v>
                  </c:pt>
                  <c:pt idx="2">
                    <c:v>Protégé 5.2</c:v>
                  </c:pt>
                  <c:pt idx="3">
                    <c:v>TDDonto2</c:v>
                  </c:pt>
                  <c:pt idx="4">
                    <c:v>Protégé 5.2</c:v>
                  </c:pt>
                  <c:pt idx="5">
                    <c:v>TDDonto2</c:v>
                  </c:pt>
                  <c:pt idx="6">
                    <c:v>Protégé 5.2</c:v>
                  </c:pt>
                  <c:pt idx="7">
                    <c:v>TDDonto2</c:v>
                  </c:pt>
                  <c:pt idx="8">
                    <c:v>Protégé 5.2</c:v>
                  </c:pt>
                  <c:pt idx="9">
                    <c:v>TDDonto2</c:v>
                  </c:pt>
                  <c:pt idx="10">
                    <c:v>Protégé 5.2</c:v>
                  </c:pt>
                  <c:pt idx="11">
                    <c:v>TDDonto2</c:v>
                  </c:pt>
                  <c:pt idx="12">
                    <c:v>Protégé 5.2</c:v>
                  </c:pt>
                  <c:pt idx="13">
                    <c:v>TDDonto2</c:v>
                  </c:pt>
                  <c:pt idx="14">
                    <c:v>Protégé 5.2</c:v>
                  </c:pt>
                  <c:pt idx="15">
                    <c:v>TDDonto2</c:v>
                  </c:pt>
                  <c:pt idx="16">
                    <c:v>Protégé 5.2</c:v>
                  </c:pt>
                  <c:pt idx="17">
                    <c:v>TDDonto2</c:v>
                  </c:pt>
                </c:lvl>
                <c:lvl>
                  <c:pt idx="0">
                    <c:v>(i)</c:v>
                  </c:pt>
                  <c:pt idx="2">
                    <c:v>(ii) </c:v>
                  </c:pt>
                  <c:pt idx="4">
                    <c:v>(iii) </c:v>
                  </c:pt>
                  <c:pt idx="6">
                    <c:v>(iv) </c:v>
                  </c:pt>
                  <c:pt idx="8">
                    <c:v>(v) </c:v>
                  </c:pt>
                  <c:pt idx="10">
                    <c:v>(vi) </c:v>
                  </c:pt>
                  <c:pt idx="12">
                    <c:v>(vii) </c:v>
                  </c:pt>
                  <c:pt idx="14">
                    <c:v>(ix) </c:v>
                  </c:pt>
                  <c:pt idx="16">
                    <c:v>(x) </c:v>
                  </c:pt>
                </c:lvl>
              </c:multiLvlStrCache>
            </c:multiLvlStrRef>
          </c:cat>
          <c:val>
            <c:numRef>
              <c:f>clicksCalcuationsAndGraphs!$AD$12:$AD$29</c:f>
              <c:numCache>
                <c:formatCode>General</c:formatCode>
                <c:ptCount val="18"/>
                <c:pt idx="0">
                  <c:v>13.39</c:v>
                </c:pt>
                <c:pt idx="1">
                  <c:v>4.6</c:v>
                </c:pt>
                <c:pt idx="2">
                  <c:v>16.59</c:v>
                </c:pt>
                <c:pt idx="3">
                  <c:v>7.0</c:v>
                </c:pt>
                <c:pt idx="4">
                  <c:v>13.39</c:v>
                </c:pt>
                <c:pt idx="5">
                  <c:v>5.5</c:v>
                </c:pt>
                <c:pt idx="6">
                  <c:v>13.39</c:v>
                </c:pt>
                <c:pt idx="7">
                  <c:v>5.8</c:v>
                </c:pt>
                <c:pt idx="8">
                  <c:v>13.39</c:v>
                </c:pt>
                <c:pt idx="9">
                  <c:v>8.5</c:v>
                </c:pt>
                <c:pt idx="10">
                  <c:v>12.39</c:v>
                </c:pt>
                <c:pt idx="11">
                  <c:v>4.6</c:v>
                </c:pt>
                <c:pt idx="12">
                  <c:v>18.59</c:v>
                </c:pt>
                <c:pt idx="13">
                  <c:v>7.0</c:v>
                </c:pt>
                <c:pt idx="14">
                  <c:v>9.700000000000001</c:v>
                </c:pt>
                <c:pt idx="15">
                  <c:v>11.5</c:v>
                </c:pt>
                <c:pt idx="16">
                  <c:v>11.8</c:v>
                </c:pt>
                <c:pt idx="17">
                  <c:v>13.9</c:v>
                </c:pt>
              </c:numCache>
            </c:numRef>
          </c:val>
        </c:ser>
        <c:ser>
          <c:idx val="3"/>
          <c:order val="3"/>
          <c:tx>
            <c:strRef>
              <c:f>clicksCalcuationsAndGraphs!$AE$11</c:f>
              <c:strCache>
                <c:ptCount val="1"/>
                <c:pt idx="0">
                  <c:v>mock1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cat>
            <c:multiLvlStrRef>
              <c:f>clicksCalcuationsAndGraphs!$A$12:$B$29</c:f>
              <c:multiLvlStrCache>
                <c:ptCount val="18"/>
                <c:lvl>
                  <c:pt idx="0">
                    <c:v>Protégé 5.2</c:v>
                  </c:pt>
                  <c:pt idx="1">
                    <c:v>TDDonto2</c:v>
                  </c:pt>
                  <c:pt idx="2">
                    <c:v>Protégé 5.2</c:v>
                  </c:pt>
                  <c:pt idx="3">
                    <c:v>TDDonto2</c:v>
                  </c:pt>
                  <c:pt idx="4">
                    <c:v>Protégé 5.2</c:v>
                  </c:pt>
                  <c:pt idx="5">
                    <c:v>TDDonto2</c:v>
                  </c:pt>
                  <c:pt idx="6">
                    <c:v>Protégé 5.2</c:v>
                  </c:pt>
                  <c:pt idx="7">
                    <c:v>TDDonto2</c:v>
                  </c:pt>
                  <c:pt idx="8">
                    <c:v>Protégé 5.2</c:v>
                  </c:pt>
                  <c:pt idx="9">
                    <c:v>TDDonto2</c:v>
                  </c:pt>
                  <c:pt idx="10">
                    <c:v>Protégé 5.2</c:v>
                  </c:pt>
                  <c:pt idx="11">
                    <c:v>TDDonto2</c:v>
                  </c:pt>
                  <c:pt idx="12">
                    <c:v>Protégé 5.2</c:v>
                  </c:pt>
                  <c:pt idx="13">
                    <c:v>TDDonto2</c:v>
                  </c:pt>
                  <c:pt idx="14">
                    <c:v>Protégé 5.2</c:v>
                  </c:pt>
                  <c:pt idx="15">
                    <c:v>TDDonto2</c:v>
                  </c:pt>
                  <c:pt idx="16">
                    <c:v>Protégé 5.2</c:v>
                  </c:pt>
                  <c:pt idx="17">
                    <c:v>TDDonto2</c:v>
                  </c:pt>
                </c:lvl>
                <c:lvl>
                  <c:pt idx="0">
                    <c:v>(i)</c:v>
                  </c:pt>
                  <c:pt idx="2">
                    <c:v>(ii) </c:v>
                  </c:pt>
                  <c:pt idx="4">
                    <c:v>(iii) </c:v>
                  </c:pt>
                  <c:pt idx="6">
                    <c:v>(iv) </c:v>
                  </c:pt>
                  <c:pt idx="8">
                    <c:v>(v) </c:v>
                  </c:pt>
                  <c:pt idx="10">
                    <c:v>(vi) </c:v>
                  </c:pt>
                  <c:pt idx="12">
                    <c:v>(vii) </c:v>
                  </c:pt>
                  <c:pt idx="14">
                    <c:v>(ix) </c:v>
                  </c:pt>
                  <c:pt idx="16">
                    <c:v>(x) </c:v>
                  </c:pt>
                </c:lvl>
              </c:multiLvlStrCache>
            </c:multiLvlStrRef>
          </c:cat>
          <c:val>
            <c:numRef>
              <c:f>clicksCalcuationsAndGraphs!$AE$12:$AE$29</c:f>
              <c:numCache>
                <c:formatCode>General</c:formatCode>
                <c:ptCount val="18"/>
                <c:pt idx="0">
                  <c:v>11.0</c:v>
                </c:pt>
                <c:pt idx="1">
                  <c:v>4.6</c:v>
                </c:pt>
                <c:pt idx="2">
                  <c:v>14.0</c:v>
                </c:pt>
                <c:pt idx="3">
                  <c:v>7.0</c:v>
                </c:pt>
                <c:pt idx="4">
                  <c:v>11.0</c:v>
                </c:pt>
                <c:pt idx="5">
                  <c:v>5.5</c:v>
                </c:pt>
                <c:pt idx="6">
                  <c:v>11.0</c:v>
                </c:pt>
                <c:pt idx="7">
                  <c:v>5.8</c:v>
                </c:pt>
                <c:pt idx="8">
                  <c:v>11.0</c:v>
                </c:pt>
                <c:pt idx="9">
                  <c:v>8.5</c:v>
                </c:pt>
                <c:pt idx="10">
                  <c:v>10.0</c:v>
                </c:pt>
                <c:pt idx="11">
                  <c:v>4.6</c:v>
                </c:pt>
                <c:pt idx="12">
                  <c:v>16.0</c:v>
                </c:pt>
                <c:pt idx="13">
                  <c:v>7.0</c:v>
                </c:pt>
                <c:pt idx="14">
                  <c:v>9.700000000000001</c:v>
                </c:pt>
                <c:pt idx="15">
                  <c:v>11.5</c:v>
                </c:pt>
                <c:pt idx="16">
                  <c:v>11.8</c:v>
                </c:pt>
                <c:pt idx="17">
                  <c:v>13.9</c:v>
                </c:pt>
              </c:numCache>
            </c:numRef>
          </c:val>
        </c:ser>
        <c:ser>
          <c:idx val="4"/>
          <c:order val="4"/>
          <c:tx>
            <c:strRef>
              <c:f>clicksCalcuationsAndGraphs!$AF$11</c:f>
              <c:strCache>
                <c:ptCount val="1"/>
                <c:pt idx="0">
                  <c:v>mock2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invertIfNegative val="0"/>
          <c:cat>
            <c:multiLvlStrRef>
              <c:f>clicksCalcuationsAndGraphs!$A$12:$B$29</c:f>
              <c:multiLvlStrCache>
                <c:ptCount val="18"/>
                <c:lvl>
                  <c:pt idx="0">
                    <c:v>Protégé 5.2</c:v>
                  </c:pt>
                  <c:pt idx="1">
                    <c:v>TDDonto2</c:v>
                  </c:pt>
                  <c:pt idx="2">
                    <c:v>Protégé 5.2</c:v>
                  </c:pt>
                  <c:pt idx="3">
                    <c:v>TDDonto2</c:v>
                  </c:pt>
                  <c:pt idx="4">
                    <c:v>Protégé 5.2</c:v>
                  </c:pt>
                  <c:pt idx="5">
                    <c:v>TDDonto2</c:v>
                  </c:pt>
                  <c:pt idx="6">
                    <c:v>Protégé 5.2</c:v>
                  </c:pt>
                  <c:pt idx="7">
                    <c:v>TDDonto2</c:v>
                  </c:pt>
                  <c:pt idx="8">
                    <c:v>Protégé 5.2</c:v>
                  </c:pt>
                  <c:pt idx="9">
                    <c:v>TDDonto2</c:v>
                  </c:pt>
                  <c:pt idx="10">
                    <c:v>Protégé 5.2</c:v>
                  </c:pt>
                  <c:pt idx="11">
                    <c:v>TDDonto2</c:v>
                  </c:pt>
                  <c:pt idx="12">
                    <c:v>Protégé 5.2</c:v>
                  </c:pt>
                  <c:pt idx="13">
                    <c:v>TDDonto2</c:v>
                  </c:pt>
                  <c:pt idx="14">
                    <c:v>Protégé 5.2</c:v>
                  </c:pt>
                  <c:pt idx="15">
                    <c:v>TDDonto2</c:v>
                  </c:pt>
                  <c:pt idx="16">
                    <c:v>Protégé 5.2</c:v>
                  </c:pt>
                  <c:pt idx="17">
                    <c:v>TDDonto2</c:v>
                  </c:pt>
                </c:lvl>
                <c:lvl>
                  <c:pt idx="0">
                    <c:v>(i)</c:v>
                  </c:pt>
                  <c:pt idx="2">
                    <c:v>(ii) </c:v>
                  </c:pt>
                  <c:pt idx="4">
                    <c:v>(iii) </c:v>
                  </c:pt>
                  <c:pt idx="6">
                    <c:v>(iv) </c:v>
                  </c:pt>
                  <c:pt idx="8">
                    <c:v>(v) </c:v>
                  </c:pt>
                  <c:pt idx="10">
                    <c:v>(vi) </c:v>
                  </c:pt>
                  <c:pt idx="12">
                    <c:v>(vii) </c:v>
                  </c:pt>
                  <c:pt idx="14">
                    <c:v>(ix) </c:v>
                  </c:pt>
                  <c:pt idx="16">
                    <c:v>(x) </c:v>
                  </c:pt>
                </c:lvl>
              </c:multiLvlStrCache>
            </c:multiLvlStrRef>
          </c:cat>
          <c:val>
            <c:numRef>
              <c:f>clicksCalcuationsAndGraphs!$AF$12:$AF$29</c:f>
              <c:numCache>
                <c:formatCode>General</c:formatCode>
                <c:ptCount val="18"/>
                <c:pt idx="0">
                  <c:v>17.0</c:v>
                </c:pt>
                <c:pt idx="1">
                  <c:v>4.6</c:v>
                </c:pt>
                <c:pt idx="2">
                  <c:v>21.0</c:v>
                </c:pt>
                <c:pt idx="3">
                  <c:v>7.0</c:v>
                </c:pt>
                <c:pt idx="4">
                  <c:v>17.0</c:v>
                </c:pt>
                <c:pt idx="5">
                  <c:v>5.5</c:v>
                </c:pt>
                <c:pt idx="6">
                  <c:v>17.0</c:v>
                </c:pt>
                <c:pt idx="7">
                  <c:v>5.8</c:v>
                </c:pt>
                <c:pt idx="8">
                  <c:v>17.0</c:v>
                </c:pt>
                <c:pt idx="9">
                  <c:v>8.5</c:v>
                </c:pt>
                <c:pt idx="10">
                  <c:v>16.0</c:v>
                </c:pt>
                <c:pt idx="11">
                  <c:v>4.6</c:v>
                </c:pt>
                <c:pt idx="12">
                  <c:v>23.0</c:v>
                </c:pt>
                <c:pt idx="13">
                  <c:v>7.0</c:v>
                </c:pt>
                <c:pt idx="14">
                  <c:v>9.700000000000001</c:v>
                </c:pt>
                <c:pt idx="15">
                  <c:v>11.5</c:v>
                </c:pt>
                <c:pt idx="16">
                  <c:v>11.8</c:v>
                </c:pt>
                <c:pt idx="17">
                  <c:v>13.9</c:v>
                </c:pt>
              </c:numCache>
            </c:numRef>
          </c:val>
        </c:ser>
        <c:ser>
          <c:idx val="5"/>
          <c:order val="5"/>
          <c:tx>
            <c:strRef>
              <c:f>clicksCalcuationsAndGraphs!$AG$11</c:f>
              <c:strCache>
                <c:ptCount val="1"/>
                <c:pt idx="0">
                  <c:v>mock3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</c:spPr>
          <c:invertIfNegative val="0"/>
          <c:cat>
            <c:multiLvlStrRef>
              <c:f>clicksCalcuationsAndGraphs!$A$12:$B$29</c:f>
              <c:multiLvlStrCache>
                <c:ptCount val="18"/>
                <c:lvl>
                  <c:pt idx="0">
                    <c:v>Protégé 5.2</c:v>
                  </c:pt>
                  <c:pt idx="1">
                    <c:v>TDDonto2</c:v>
                  </c:pt>
                  <c:pt idx="2">
                    <c:v>Protégé 5.2</c:v>
                  </c:pt>
                  <c:pt idx="3">
                    <c:v>TDDonto2</c:v>
                  </c:pt>
                  <c:pt idx="4">
                    <c:v>Protégé 5.2</c:v>
                  </c:pt>
                  <c:pt idx="5">
                    <c:v>TDDonto2</c:v>
                  </c:pt>
                  <c:pt idx="6">
                    <c:v>Protégé 5.2</c:v>
                  </c:pt>
                  <c:pt idx="7">
                    <c:v>TDDonto2</c:v>
                  </c:pt>
                  <c:pt idx="8">
                    <c:v>Protégé 5.2</c:v>
                  </c:pt>
                  <c:pt idx="9">
                    <c:v>TDDonto2</c:v>
                  </c:pt>
                  <c:pt idx="10">
                    <c:v>Protégé 5.2</c:v>
                  </c:pt>
                  <c:pt idx="11">
                    <c:v>TDDonto2</c:v>
                  </c:pt>
                  <c:pt idx="12">
                    <c:v>Protégé 5.2</c:v>
                  </c:pt>
                  <c:pt idx="13">
                    <c:v>TDDonto2</c:v>
                  </c:pt>
                  <c:pt idx="14">
                    <c:v>Protégé 5.2</c:v>
                  </c:pt>
                  <c:pt idx="15">
                    <c:v>TDDonto2</c:v>
                  </c:pt>
                  <c:pt idx="16">
                    <c:v>Protégé 5.2</c:v>
                  </c:pt>
                  <c:pt idx="17">
                    <c:v>TDDonto2</c:v>
                  </c:pt>
                </c:lvl>
                <c:lvl>
                  <c:pt idx="0">
                    <c:v>(i)</c:v>
                  </c:pt>
                  <c:pt idx="2">
                    <c:v>(ii) </c:v>
                  </c:pt>
                  <c:pt idx="4">
                    <c:v>(iii) </c:v>
                  </c:pt>
                  <c:pt idx="6">
                    <c:v>(iv) </c:v>
                  </c:pt>
                  <c:pt idx="8">
                    <c:v>(v) </c:v>
                  </c:pt>
                  <c:pt idx="10">
                    <c:v>(vi) </c:v>
                  </c:pt>
                  <c:pt idx="12">
                    <c:v>(vii) </c:v>
                  </c:pt>
                  <c:pt idx="14">
                    <c:v>(ix) </c:v>
                  </c:pt>
                  <c:pt idx="16">
                    <c:v>(x) </c:v>
                  </c:pt>
                </c:lvl>
              </c:multiLvlStrCache>
            </c:multiLvlStrRef>
          </c:cat>
          <c:val>
            <c:numRef>
              <c:f>clicksCalcuationsAndGraphs!$AG$12:$AG$29</c:f>
              <c:numCache>
                <c:formatCode>General</c:formatCode>
                <c:ptCount val="18"/>
                <c:pt idx="0">
                  <c:v>11.0</c:v>
                </c:pt>
                <c:pt idx="1">
                  <c:v>4.6</c:v>
                </c:pt>
                <c:pt idx="2">
                  <c:v>13.5</c:v>
                </c:pt>
                <c:pt idx="3">
                  <c:v>7.0</c:v>
                </c:pt>
                <c:pt idx="4">
                  <c:v>11.0</c:v>
                </c:pt>
                <c:pt idx="5">
                  <c:v>5.5</c:v>
                </c:pt>
                <c:pt idx="6">
                  <c:v>11.0</c:v>
                </c:pt>
                <c:pt idx="7">
                  <c:v>5.8</c:v>
                </c:pt>
                <c:pt idx="8">
                  <c:v>11.0</c:v>
                </c:pt>
                <c:pt idx="9">
                  <c:v>8.5</c:v>
                </c:pt>
                <c:pt idx="10">
                  <c:v>10.0</c:v>
                </c:pt>
                <c:pt idx="11">
                  <c:v>4.6</c:v>
                </c:pt>
                <c:pt idx="12">
                  <c:v>15.5</c:v>
                </c:pt>
                <c:pt idx="13">
                  <c:v>7.0</c:v>
                </c:pt>
                <c:pt idx="14">
                  <c:v>9.700000000000001</c:v>
                </c:pt>
                <c:pt idx="15">
                  <c:v>11.5</c:v>
                </c:pt>
                <c:pt idx="16">
                  <c:v>11.8</c:v>
                </c:pt>
                <c:pt idx="17">
                  <c:v>13.9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551592"/>
        <c:axId val="-2114418088"/>
      </c:barChart>
      <c:catAx>
        <c:axId val="-21145515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14418088"/>
        <c:crosses val="autoZero"/>
        <c:auto val="1"/>
        <c:lblAlgn val="ctr"/>
        <c:lblOffset val="100"/>
        <c:noMultiLvlLbl val="0"/>
      </c:catAx>
      <c:valAx>
        <c:axId val="-2114418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145515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clicksCalcuationsAndGraphs!$T$11</c:f>
              <c:strCache>
                <c:ptCount val="1"/>
                <c:pt idx="0">
                  <c:v>AWO</c:v>
                </c:pt>
              </c:strCache>
            </c:strRef>
          </c:tx>
          <c:invertIfNegative val="0"/>
          <c:cat>
            <c:multiLvlStrRef>
              <c:f>clicksCalcuationsAndGraphs!$A$12:$B$29</c:f>
              <c:multiLvlStrCache>
                <c:ptCount val="18"/>
                <c:lvl>
                  <c:pt idx="0">
                    <c:v>Protégé 5.2</c:v>
                  </c:pt>
                  <c:pt idx="1">
                    <c:v>TDDonto2</c:v>
                  </c:pt>
                  <c:pt idx="2">
                    <c:v>Protégé 5.2</c:v>
                  </c:pt>
                  <c:pt idx="3">
                    <c:v>TDDonto2</c:v>
                  </c:pt>
                  <c:pt idx="4">
                    <c:v>Protégé 5.2</c:v>
                  </c:pt>
                  <c:pt idx="5">
                    <c:v>TDDonto2</c:v>
                  </c:pt>
                  <c:pt idx="6">
                    <c:v>Protégé 5.2</c:v>
                  </c:pt>
                  <c:pt idx="7">
                    <c:v>TDDonto2</c:v>
                  </c:pt>
                  <c:pt idx="8">
                    <c:v>Protégé 5.2</c:v>
                  </c:pt>
                  <c:pt idx="9">
                    <c:v>TDDonto2</c:v>
                  </c:pt>
                  <c:pt idx="10">
                    <c:v>Protégé 5.2</c:v>
                  </c:pt>
                  <c:pt idx="11">
                    <c:v>TDDonto2</c:v>
                  </c:pt>
                  <c:pt idx="12">
                    <c:v>Protégé 5.2</c:v>
                  </c:pt>
                  <c:pt idx="13">
                    <c:v>TDDonto2</c:v>
                  </c:pt>
                  <c:pt idx="14">
                    <c:v>Protégé 5.2</c:v>
                  </c:pt>
                  <c:pt idx="15">
                    <c:v>TDDonto2</c:v>
                  </c:pt>
                  <c:pt idx="16">
                    <c:v>Protégé 5.2</c:v>
                  </c:pt>
                  <c:pt idx="17">
                    <c:v>TDDonto2</c:v>
                  </c:pt>
                </c:lvl>
                <c:lvl>
                  <c:pt idx="0">
                    <c:v>(i)</c:v>
                  </c:pt>
                  <c:pt idx="2">
                    <c:v>(ii) </c:v>
                  </c:pt>
                  <c:pt idx="4">
                    <c:v>(iii) </c:v>
                  </c:pt>
                  <c:pt idx="6">
                    <c:v>(iv) </c:v>
                  </c:pt>
                  <c:pt idx="8">
                    <c:v>(v) </c:v>
                  </c:pt>
                  <c:pt idx="10">
                    <c:v>(vi) </c:v>
                  </c:pt>
                  <c:pt idx="12">
                    <c:v>(vii) </c:v>
                  </c:pt>
                  <c:pt idx="14">
                    <c:v>(ix) </c:v>
                  </c:pt>
                  <c:pt idx="16">
                    <c:v>(x) </c:v>
                  </c:pt>
                </c:lvl>
              </c:multiLvlStrCache>
            </c:multiLvlStrRef>
          </c:cat>
          <c:val>
            <c:numRef>
              <c:f>clicksCalcuationsAndGraphs!$T$12:$T$29</c:f>
              <c:numCache>
                <c:formatCode>General</c:formatCode>
                <c:ptCount val="18"/>
                <c:pt idx="0">
                  <c:v>12.0</c:v>
                </c:pt>
                <c:pt idx="1">
                  <c:v>8.28</c:v>
                </c:pt>
                <c:pt idx="2">
                  <c:v>15.2</c:v>
                </c:pt>
                <c:pt idx="3">
                  <c:v>11.63</c:v>
                </c:pt>
                <c:pt idx="4">
                  <c:v>12.0</c:v>
                </c:pt>
                <c:pt idx="5">
                  <c:v>9.03</c:v>
                </c:pt>
                <c:pt idx="6">
                  <c:v>12.0</c:v>
                </c:pt>
                <c:pt idx="7">
                  <c:v>9.864999999999998</c:v>
                </c:pt>
                <c:pt idx="8">
                  <c:v>12.0</c:v>
                </c:pt>
                <c:pt idx="9">
                  <c:v>12.115</c:v>
                </c:pt>
                <c:pt idx="10">
                  <c:v>10.0</c:v>
                </c:pt>
                <c:pt idx="11">
                  <c:v>5.015</c:v>
                </c:pt>
                <c:pt idx="12">
                  <c:v>11.2</c:v>
                </c:pt>
                <c:pt idx="13">
                  <c:v>11.63</c:v>
                </c:pt>
                <c:pt idx="14">
                  <c:v>16.98</c:v>
                </c:pt>
                <c:pt idx="15">
                  <c:v>17.495</c:v>
                </c:pt>
                <c:pt idx="16">
                  <c:v>19.745</c:v>
                </c:pt>
                <c:pt idx="17">
                  <c:v>20.26</c:v>
                </c:pt>
              </c:numCache>
            </c:numRef>
          </c:val>
        </c:ser>
        <c:ser>
          <c:idx val="1"/>
          <c:order val="1"/>
          <c:tx>
            <c:strRef>
              <c:f>clicksCalcuationsAndGraphs!$U$11</c:f>
              <c:strCache>
                <c:ptCount val="1"/>
                <c:pt idx="0">
                  <c:v>Pizza</c:v>
                </c:pt>
              </c:strCache>
            </c:strRef>
          </c:tx>
          <c:invertIfNegative val="0"/>
          <c:cat>
            <c:multiLvlStrRef>
              <c:f>clicksCalcuationsAndGraphs!$A$12:$B$29</c:f>
              <c:multiLvlStrCache>
                <c:ptCount val="18"/>
                <c:lvl>
                  <c:pt idx="0">
                    <c:v>Protégé 5.2</c:v>
                  </c:pt>
                  <c:pt idx="1">
                    <c:v>TDDonto2</c:v>
                  </c:pt>
                  <c:pt idx="2">
                    <c:v>Protégé 5.2</c:v>
                  </c:pt>
                  <c:pt idx="3">
                    <c:v>TDDonto2</c:v>
                  </c:pt>
                  <c:pt idx="4">
                    <c:v>Protégé 5.2</c:v>
                  </c:pt>
                  <c:pt idx="5">
                    <c:v>TDDonto2</c:v>
                  </c:pt>
                  <c:pt idx="6">
                    <c:v>Protégé 5.2</c:v>
                  </c:pt>
                  <c:pt idx="7">
                    <c:v>TDDonto2</c:v>
                  </c:pt>
                  <c:pt idx="8">
                    <c:v>Protégé 5.2</c:v>
                  </c:pt>
                  <c:pt idx="9">
                    <c:v>TDDonto2</c:v>
                  </c:pt>
                  <c:pt idx="10">
                    <c:v>Protégé 5.2</c:v>
                  </c:pt>
                  <c:pt idx="11">
                    <c:v>TDDonto2</c:v>
                  </c:pt>
                  <c:pt idx="12">
                    <c:v>Protégé 5.2</c:v>
                  </c:pt>
                  <c:pt idx="13">
                    <c:v>TDDonto2</c:v>
                  </c:pt>
                  <c:pt idx="14">
                    <c:v>Protégé 5.2</c:v>
                  </c:pt>
                  <c:pt idx="15">
                    <c:v>TDDonto2</c:v>
                  </c:pt>
                  <c:pt idx="16">
                    <c:v>Protégé 5.2</c:v>
                  </c:pt>
                  <c:pt idx="17">
                    <c:v>TDDonto2</c:v>
                  </c:pt>
                </c:lvl>
                <c:lvl>
                  <c:pt idx="0">
                    <c:v>(i)</c:v>
                  </c:pt>
                  <c:pt idx="2">
                    <c:v>(ii) </c:v>
                  </c:pt>
                  <c:pt idx="4">
                    <c:v>(iii) </c:v>
                  </c:pt>
                  <c:pt idx="6">
                    <c:v>(iv) </c:v>
                  </c:pt>
                  <c:pt idx="8">
                    <c:v>(v) </c:v>
                  </c:pt>
                  <c:pt idx="10">
                    <c:v>(vi) </c:v>
                  </c:pt>
                  <c:pt idx="12">
                    <c:v>(vii) </c:v>
                  </c:pt>
                  <c:pt idx="14">
                    <c:v>(ix) </c:v>
                  </c:pt>
                  <c:pt idx="16">
                    <c:v>(x) </c:v>
                  </c:pt>
                </c:lvl>
              </c:multiLvlStrCache>
            </c:multiLvlStrRef>
          </c:cat>
          <c:val>
            <c:numRef>
              <c:f>clicksCalcuationsAndGraphs!$U$12:$U$29</c:f>
              <c:numCache>
                <c:formatCode>General</c:formatCode>
                <c:ptCount val="18"/>
                <c:pt idx="0">
                  <c:v>14.86</c:v>
                </c:pt>
                <c:pt idx="1">
                  <c:v>11.285</c:v>
                </c:pt>
                <c:pt idx="2">
                  <c:v>18.36</c:v>
                </c:pt>
                <c:pt idx="3">
                  <c:v>15.1925</c:v>
                </c:pt>
                <c:pt idx="4">
                  <c:v>14.86</c:v>
                </c:pt>
                <c:pt idx="5">
                  <c:v>12.035</c:v>
                </c:pt>
                <c:pt idx="6">
                  <c:v>14.86</c:v>
                </c:pt>
                <c:pt idx="7">
                  <c:v>11.925</c:v>
                </c:pt>
                <c:pt idx="8">
                  <c:v>14.86</c:v>
                </c:pt>
                <c:pt idx="9">
                  <c:v>14.175</c:v>
                </c:pt>
                <c:pt idx="10">
                  <c:v>12.86</c:v>
                </c:pt>
                <c:pt idx="11">
                  <c:v>8.1175</c:v>
                </c:pt>
                <c:pt idx="12">
                  <c:v>14.36</c:v>
                </c:pt>
                <c:pt idx="13">
                  <c:v>15.1925</c:v>
                </c:pt>
                <c:pt idx="14">
                  <c:v>21.1</c:v>
                </c:pt>
                <c:pt idx="15">
                  <c:v>23.1175</c:v>
                </c:pt>
                <c:pt idx="16">
                  <c:v>25.3675</c:v>
                </c:pt>
                <c:pt idx="17">
                  <c:v>27.385</c:v>
                </c:pt>
              </c:numCache>
            </c:numRef>
          </c:val>
        </c:ser>
        <c:ser>
          <c:idx val="2"/>
          <c:order val="2"/>
          <c:tx>
            <c:strRef>
              <c:f>clicksCalcuationsAndGraphs!$V$11</c:f>
              <c:strCache>
                <c:ptCount val="1"/>
                <c:pt idx="0">
                  <c:v>DMOP</c:v>
                </c:pt>
              </c:strCache>
            </c:strRef>
          </c:tx>
          <c:invertIfNegative val="0"/>
          <c:cat>
            <c:multiLvlStrRef>
              <c:f>clicksCalcuationsAndGraphs!$A$12:$B$29</c:f>
              <c:multiLvlStrCache>
                <c:ptCount val="18"/>
                <c:lvl>
                  <c:pt idx="0">
                    <c:v>Protégé 5.2</c:v>
                  </c:pt>
                  <c:pt idx="1">
                    <c:v>TDDonto2</c:v>
                  </c:pt>
                  <c:pt idx="2">
                    <c:v>Protégé 5.2</c:v>
                  </c:pt>
                  <c:pt idx="3">
                    <c:v>TDDonto2</c:v>
                  </c:pt>
                  <c:pt idx="4">
                    <c:v>Protégé 5.2</c:v>
                  </c:pt>
                  <c:pt idx="5">
                    <c:v>TDDonto2</c:v>
                  </c:pt>
                  <c:pt idx="6">
                    <c:v>Protégé 5.2</c:v>
                  </c:pt>
                  <c:pt idx="7">
                    <c:v>TDDonto2</c:v>
                  </c:pt>
                  <c:pt idx="8">
                    <c:v>Protégé 5.2</c:v>
                  </c:pt>
                  <c:pt idx="9">
                    <c:v>TDDonto2</c:v>
                  </c:pt>
                  <c:pt idx="10">
                    <c:v>Protégé 5.2</c:v>
                  </c:pt>
                  <c:pt idx="11">
                    <c:v>TDDonto2</c:v>
                  </c:pt>
                  <c:pt idx="12">
                    <c:v>Protégé 5.2</c:v>
                  </c:pt>
                  <c:pt idx="13">
                    <c:v>TDDonto2</c:v>
                  </c:pt>
                  <c:pt idx="14">
                    <c:v>Protégé 5.2</c:v>
                  </c:pt>
                  <c:pt idx="15">
                    <c:v>TDDonto2</c:v>
                  </c:pt>
                  <c:pt idx="16">
                    <c:v>Protégé 5.2</c:v>
                  </c:pt>
                  <c:pt idx="17">
                    <c:v>TDDonto2</c:v>
                  </c:pt>
                </c:lvl>
                <c:lvl>
                  <c:pt idx="0">
                    <c:v>(i)</c:v>
                  </c:pt>
                  <c:pt idx="2">
                    <c:v>(ii) </c:v>
                  </c:pt>
                  <c:pt idx="4">
                    <c:v>(iii) </c:v>
                  </c:pt>
                  <c:pt idx="6">
                    <c:v>(iv) </c:v>
                  </c:pt>
                  <c:pt idx="8">
                    <c:v>(v) </c:v>
                  </c:pt>
                  <c:pt idx="10">
                    <c:v>(vi) </c:v>
                  </c:pt>
                  <c:pt idx="12">
                    <c:v>(vii) </c:v>
                  </c:pt>
                  <c:pt idx="14">
                    <c:v>(ix) </c:v>
                  </c:pt>
                  <c:pt idx="16">
                    <c:v>(x) </c:v>
                  </c:pt>
                </c:lvl>
              </c:multiLvlStrCache>
            </c:multiLvlStrRef>
          </c:cat>
          <c:val>
            <c:numRef>
              <c:f>clicksCalcuationsAndGraphs!$V$12:$V$29</c:f>
              <c:numCache>
                <c:formatCode>General</c:formatCode>
                <c:ptCount val="18"/>
                <c:pt idx="0">
                  <c:v>18.39</c:v>
                </c:pt>
                <c:pt idx="1">
                  <c:v>15.295</c:v>
                </c:pt>
                <c:pt idx="2">
                  <c:v>22.59</c:v>
                </c:pt>
                <c:pt idx="3">
                  <c:v>19.83</c:v>
                </c:pt>
                <c:pt idx="4">
                  <c:v>18.39</c:v>
                </c:pt>
                <c:pt idx="5">
                  <c:v>16.045</c:v>
                </c:pt>
                <c:pt idx="6">
                  <c:v>18.39</c:v>
                </c:pt>
                <c:pt idx="7">
                  <c:v>14.5575</c:v>
                </c:pt>
                <c:pt idx="8">
                  <c:v>18.39</c:v>
                </c:pt>
                <c:pt idx="9">
                  <c:v>16.8075</c:v>
                </c:pt>
                <c:pt idx="10">
                  <c:v>16.39</c:v>
                </c:pt>
                <c:pt idx="11">
                  <c:v>13.28</c:v>
                </c:pt>
                <c:pt idx="12">
                  <c:v>18.59</c:v>
                </c:pt>
                <c:pt idx="13">
                  <c:v>19.83</c:v>
                </c:pt>
                <c:pt idx="14">
                  <c:v>26.365</c:v>
                </c:pt>
                <c:pt idx="15">
                  <c:v>30.3875</c:v>
                </c:pt>
                <c:pt idx="16">
                  <c:v>32.6375</c:v>
                </c:pt>
                <c:pt idx="17">
                  <c:v>36.66</c:v>
                </c:pt>
              </c:numCache>
            </c:numRef>
          </c:val>
        </c:ser>
        <c:ser>
          <c:idx val="3"/>
          <c:order val="3"/>
          <c:tx>
            <c:strRef>
              <c:f>clicksCalcuationsAndGraphs!$W$11</c:f>
              <c:strCache>
                <c:ptCount val="1"/>
                <c:pt idx="0">
                  <c:v>mock1</c:v>
                </c:pt>
              </c:strCache>
            </c:strRef>
          </c:tx>
          <c:invertIfNegative val="0"/>
          <c:cat>
            <c:multiLvlStrRef>
              <c:f>clicksCalcuationsAndGraphs!$A$12:$B$29</c:f>
              <c:multiLvlStrCache>
                <c:ptCount val="18"/>
                <c:lvl>
                  <c:pt idx="0">
                    <c:v>Protégé 5.2</c:v>
                  </c:pt>
                  <c:pt idx="1">
                    <c:v>TDDonto2</c:v>
                  </c:pt>
                  <c:pt idx="2">
                    <c:v>Protégé 5.2</c:v>
                  </c:pt>
                  <c:pt idx="3">
                    <c:v>TDDonto2</c:v>
                  </c:pt>
                  <c:pt idx="4">
                    <c:v>Protégé 5.2</c:v>
                  </c:pt>
                  <c:pt idx="5">
                    <c:v>TDDonto2</c:v>
                  </c:pt>
                  <c:pt idx="6">
                    <c:v>Protégé 5.2</c:v>
                  </c:pt>
                  <c:pt idx="7">
                    <c:v>TDDonto2</c:v>
                  </c:pt>
                  <c:pt idx="8">
                    <c:v>Protégé 5.2</c:v>
                  </c:pt>
                  <c:pt idx="9">
                    <c:v>TDDonto2</c:v>
                  </c:pt>
                  <c:pt idx="10">
                    <c:v>Protégé 5.2</c:v>
                  </c:pt>
                  <c:pt idx="11">
                    <c:v>TDDonto2</c:v>
                  </c:pt>
                  <c:pt idx="12">
                    <c:v>Protégé 5.2</c:v>
                  </c:pt>
                  <c:pt idx="13">
                    <c:v>TDDonto2</c:v>
                  </c:pt>
                  <c:pt idx="14">
                    <c:v>Protégé 5.2</c:v>
                  </c:pt>
                  <c:pt idx="15">
                    <c:v>TDDonto2</c:v>
                  </c:pt>
                  <c:pt idx="16">
                    <c:v>Protégé 5.2</c:v>
                  </c:pt>
                  <c:pt idx="17">
                    <c:v>TDDonto2</c:v>
                  </c:pt>
                </c:lvl>
                <c:lvl>
                  <c:pt idx="0">
                    <c:v>(i)</c:v>
                  </c:pt>
                  <c:pt idx="2">
                    <c:v>(ii) </c:v>
                  </c:pt>
                  <c:pt idx="4">
                    <c:v>(iii) </c:v>
                  </c:pt>
                  <c:pt idx="6">
                    <c:v>(iv) </c:v>
                  </c:pt>
                  <c:pt idx="8">
                    <c:v>(v) </c:v>
                  </c:pt>
                  <c:pt idx="10">
                    <c:v>(vi) </c:v>
                  </c:pt>
                  <c:pt idx="12">
                    <c:v>(vii) </c:v>
                  </c:pt>
                  <c:pt idx="14">
                    <c:v>(ix) </c:v>
                  </c:pt>
                  <c:pt idx="16">
                    <c:v>(x) </c:v>
                  </c:pt>
                </c:lvl>
              </c:multiLvlStrCache>
            </c:multiLvlStrRef>
          </c:cat>
          <c:val>
            <c:numRef>
              <c:f>clicksCalcuationsAndGraphs!$W$12:$W$29</c:f>
              <c:numCache>
                <c:formatCode>General</c:formatCode>
                <c:ptCount val="18"/>
                <c:pt idx="0">
                  <c:v>16.0</c:v>
                </c:pt>
                <c:pt idx="1">
                  <c:v>12.25</c:v>
                </c:pt>
                <c:pt idx="2">
                  <c:v>20.0</c:v>
                </c:pt>
                <c:pt idx="3">
                  <c:v>16.25</c:v>
                </c:pt>
                <c:pt idx="4">
                  <c:v>16.0</c:v>
                </c:pt>
                <c:pt idx="5">
                  <c:v>13.0</c:v>
                </c:pt>
                <c:pt idx="6">
                  <c:v>16.0</c:v>
                </c:pt>
                <c:pt idx="7">
                  <c:v>12.5</c:v>
                </c:pt>
                <c:pt idx="8">
                  <c:v>16.0</c:v>
                </c:pt>
                <c:pt idx="9">
                  <c:v>14.75</c:v>
                </c:pt>
                <c:pt idx="10">
                  <c:v>14.0</c:v>
                </c:pt>
                <c:pt idx="11">
                  <c:v>9.5</c:v>
                </c:pt>
                <c:pt idx="12">
                  <c:v>16.0</c:v>
                </c:pt>
                <c:pt idx="13">
                  <c:v>16.25</c:v>
                </c:pt>
                <c:pt idx="14">
                  <c:v>22.25</c:v>
                </c:pt>
                <c:pt idx="15">
                  <c:v>24.75</c:v>
                </c:pt>
                <c:pt idx="16">
                  <c:v>27.0</c:v>
                </c:pt>
                <c:pt idx="17">
                  <c:v>29.5</c:v>
                </c:pt>
              </c:numCache>
            </c:numRef>
          </c:val>
        </c:ser>
        <c:ser>
          <c:idx val="4"/>
          <c:order val="4"/>
          <c:tx>
            <c:strRef>
              <c:f>clicksCalcuationsAndGraphs!$X$11</c:f>
              <c:strCache>
                <c:ptCount val="1"/>
                <c:pt idx="0">
                  <c:v>mock2</c:v>
                </c:pt>
              </c:strCache>
            </c:strRef>
          </c:tx>
          <c:invertIfNegative val="0"/>
          <c:cat>
            <c:multiLvlStrRef>
              <c:f>clicksCalcuationsAndGraphs!$A$12:$B$29</c:f>
              <c:multiLvlStrCache>
                <c:ptCount val="18"/>
                <c:lvl>
                  <c:pt idx="0">
                    <c:v>Protégé 5.2</c:v>
                  </c:pt>
                  <c:pt idx="1">
                    <c:v>TDDonto2</c:v>
                  </c:pt>
                  <c:pt idx="2">
                    <c:v>Protégé 5.2</c:v>
                  </c:pt>
                  <c:pt idx="3">
                    <c:v>TDDonto2</c:v>
                  </c:pt>
                  <c:pt idx="4">
                    <c:v>Protégé 5.2</c:v>
                  </c:pt>
                  <c:pt idx="5">
                    <c:v>TDDonto2</c:v>
                  </c:pt>
                  <c:pt idx="6">
                    <c:v>Protégé 5.2</c:v>
                  </c:pt>
                  <c:pt idx="7">
                    <c:v>TDDonto2</c:v>
                  </c:pt>
                  <c:pt idx="8">
                    <c:v>Protégé 5.2</c:v>
                  </c:pt>
                  <c:pt idx="9">
                    <c:v>TDDonto2</c:v>
                  </c:pt>
                  <c:pt idx="10">
                    <c:v>Protégé 5.2</c:v>
                  </c:pt>
                  <c:pt idx="11">
                    <c:v>TDDonto2</c:v>
                  </c:pt>
                  <c:pt idx="12">
                    <c:v>Protégé 5.2</c:v>
                  </c:pt>
                  <c:pt idx="13">
                    <c:v>TDDonto2</c:v>
                  </c:pt>
                  <c:pt idx="14">
                    <c:v>Protégé 5.2</c:v>
                  </c:pt>
                  <c:pt idx="15">
                    <c:v>TDDonto2</c:v>
                  </c:pt>
                  <c:pt idx="16">
                    <c:v>Protégé 5.2</c:v>
                  </c:pt>
                  <c:pt idx="17">
                    <c:v>TDDonto2</c:v>
                  </c:pt>
                </c:lvl>
                <c:lvl>
                  <c:pt idx="0">
                    <c:v>(i)</c:v>
                  </c:pt>
                  <c:pt idx="2">
                    <c:v>(ii) </c:v>
                  </c:pt>
                  <c:pt idx="4">
                    <c:v>(iii) </c:v>
                  </c:pt>
                  <c:pt idx="6">
                    <c:v>(iv) </c:v>
                  </c:pt>
                  <c:pt idx="8">
                    <c:v>(v) </c:v>
                  </c:pt>
                  <c:pt idx="10">
                    <c:v>(vi) </c:v>
                  </c:pt>
                  <c:pt idx="12">
                    <c:v>(vii) </c:v>
                  </c:pt>
                  <c:pt idx="14">
                    <c:v>(ix) </c:v>
                  </c:pt>
                  <c:pt idx="16">
                    <c:v>(x) </c:v>
                  </c:pt>
                </c:lvl>
              </c:multiLvlStrCache>
            </c:multiLvlStrRef>
          </c:cat>
          <c:val>
            <c:numRef>
              <c:f>clicksCalcuationsAndGraphs!$X$12:$X$29</c:f>
              <c:numCache>
                <c:formatCode>General</c:formatCode>
                <c:ptCount val="18"/>
                <c:pt idx="0">
                  <c:v>22.0</c:v>
                </c:pt>
                <c:pt idx="1">
                  <c:v>12.25</c:v>
                </c:pt>
                <c:pt idx="2">
                  <c:v>27.0</c:v>
                </c:pt>
                <c:pt idx="3">
                  <c:v>16.25</c:v>
                </c:pt>
                <c:pt idx="4">
                  <c:v>22.0</c:v>
                </c:pt>
                <c:pt idx="5">
                  <c:v>13.0</c:v>
                </c:pt>
                <c:pt idx="6">
                  <c:v>22.0</c:v>
                </c:pt>
                <c:pt idx="7">
                  <c:v>12.5</c:v>
                </c:pt>
                <c:pt idx="8">
                  <c:v>22.0</c:v>
                </c:pt>
                <c:pt idx="9">
                  <c:v>14.75</c:v>
                </c:pt>
                <c:pt idx="10">
                  <c:v>20.0</c:v>
                </c:pt>
                <c:pt idx="11">
                  <c:v>9.5</c:v>
                </c:pt>
                <c:pt idx="12">
                  <c:v>23.0</c:v>
                </c:pt>
                <c:pt idx="13">
                  <c:v>16.25</c:v>
                </c:pt>
                <c:pt idx="14">
                  <c:v>22.25</c:v>
                </c:pt>
                <c:pt idx="15">
                  <c:v>24.75</c:v>
                </c:pt>
                <c:pt idx="16">
                  <c:v>27.0</c:v>
                </c:pt>
                <c:pt idx="17">
                  <c:v>29.5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751816"/>
        <c:axId val="-2114710440"/>
      </c:barChart>
      <c:catAx>
        <c:axId val="-211475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710440"/>
        <c:crosses val="autoZero"/>
        <c:auto val="1"/>
        <c:lblAlgn val="ctr"/>
        <c:lblOffset val="100"/>
        <c:noMultiLvlLbl val="0"/>
      </c:catAx>
      <c:valAx>
        <c:axId val="-2114710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751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clicksCalcuationsAndGraphs!$L$11</c:f>
              <c:strCache>
                <c:ptCount val="1"/>
                <c:pt idx="0">
                  <c:v>AWO</c:v>
                </c:pt>
              </c:strCache>
            </c:strRef>
          </c:tx>
          <c:invertIfNegative val="0"/>
          <c:cat>
            <c:multiLvlStrRef>
              <c:f>clicksCalcuationsAndGraphs!$A$12:$B$29</c:f>
              <c:multiLvlStrCache>
                <c:ptCount val="18"/>
                <c:lvl>
                  <c:pt idx="0">
                    <c:v>Protégé 5.2</c:v>
                  </c:pt>
                  <c:pt idx="1">
                    <c:v>TDDonto2</c:v>
                  </c:pt>
                  <c:pt idx="2">
                    <c:v>Protégé 5.2</c:v>
                  </c:pt>
                  <c:pt idx="3">
                    <c:v>TDDonto2</c:v>
                  </c:pt>
                  <c:pt idx="4">
                    <c:v>Protégé 5.2</c:v>
                  </c:pt>
                  <c:pt idx="5">
                    <c:v>TDDonto2</c:v>
                  </c:pt>
                  <c:pt idx="6">
                    <c:v>Protégé 5.2</c:v>
                  </c:pt>
                  <c:pt idx="7">
                    <c:v>TDDonto2</c:v>
                  </c:pt>
                  <c:pt idx="8">
                    <c:v>Protégé 5.2</c:v>
                  </c:pt>
                  <c:pt idx="9">
                    <c:v>TDDonto2</c:v>
                  </c:pt>
                  <c:pt idx="10">
                    <c:v>Protégé 5.2</c:v>
                  </c:pt>
                  <c:pt idx="11">
                    <c:v>TDDonto2</c:v>
                  </c:pt>
                  <c:pt idx="12">
                    <c:v>Protégé 5.2</c:v>
                  </c:pt>
                  <c:pt idx="13">
                    <c:v>TDDonto2</c:v>
                  </c:pt>
                  <c:pt idx="14">
                    <c:v>Protégé 5.2</c:v>
                  </c:pt>
                  <c:pt idx="15">
                    <c:v>TDDonto2</c:v>
                  </c:pt>
                  <c:pt idx="16">
                    <c:v>Protégé 5.2</c:v>
                  </c:pt>
                  <c:pt idx="17">
                    <c:v>TDDonto2</c:v>
                  </c:pt>
                </c:lvl>
                <c:lvl>
                  <c:pt idx="0">
                    <c:v>(i)</c:v>
                  </c:pt>
                  <c:pt idx="2">
                    <c:v>(ii) </c:v>
                  </c:pt>
                  <c:pt idx="4">
                    <c:v>(iii) </c:v>
                  </c:pt>
                  <c:pt idx="6">
                    <c:v>(iv) </c:v>
                  </c:pt>
                  <c:pt idx="8">
                    <c:v>(v) </c:v>
                  </c:pt>
                  <c:pt idx="10">
                    <c:v>(vi) </c:v>
                  </c:pt>
                  <c:pt idx="12">
                    <c:v>(vii) </c:v>
                  </c:pt>
                  <c:pt idx="14">
                    <c:v>(ix) </c:v>
                  </c:pt>
                  <c:pt idx="16">
                    <c:v>(x) </c:v>
                  </c:pt>
                </c:lvl>
              </c:multiLvlStrCache>
            </c:multiLvlStrRef>
          </c:cat>
          <c:val>
            <c:numRef>
              <c:f>clicksCalcuationsAndGraphs!$L$12:$L$29</c:f>
              <c:numCache>
                <c:formatCode>General</c:formatCode>
                <c:ptCount val="18"/>
                <c:pt idx="0">
                  <c:v>7.0</c:v>
                </c:pt>
                <c:pt idx="1">
                  <c:v>8.536</c:v>
                </c:pt>
                <c:pt idx="2">
                  <c:v>9.2</c:v>
                </c:pt>
                <c:pt idx="3">
                  <c:v>12.556</c:v>
                </c:pt>
                <c:pt idx="4">
                  <c:v>7.0</c:v>
                </c:pt>
                <c:pt idx="5">
                  <c:v>9.436</c:v>
                </c:pt>
                <c:pt idx="6">
                  <c:v>7.0</c:v>
                </c:pt>
                <c:pt idx="7">
                  <c:v>10.438</c:v>
                </c:pt>
                <c:pt idx="8">
                  <c:v>7.0</c:v>
                </c:pt>
                <c:pt idx="9">
                  <c:v>13.138</c:v>
                </c:pt>
                <c:pt idx="10">
                  <c:v>6.0</c:v>
                </c:pt>
                <c:pt idx="11">
                  <c:v>4.618</c:v>
                </c:pt>
                <c:pt idx="12">
                  <c:v>11.2</c:v>
                </c:pt>
                <c:pt idx="13">
                  <c:v>12.556</c:v>
                </c:pt>
                <c:pt idx="14">
                  <c:v>16.176</c:v>
                </c:pt>
                <c:pt idx="15">
                  <c:v>19.594</c:v>
                </c:pt>
                <c:pt idx="16">
                  <c:v>19.494</c:v>
                </c:pt>
                <c:pt idx="17">
                  <c:v>22.912</c:v>
                </c:pt>
              </c:numCache>
            </c:numRef>
          </c:val>
        </c:ser>
        <c:ser>
          <c:idx val="1"/>
          <c:order val="1"/>
          <c:tx>
            <c:strRef>
              <c:f>clicksCalcuationsAndGraphs!$M$11</c:f>
              <c:strCache>
                <c:ptCount val="1"/>
                <c:pt idx="0">
                  <c:v>Pizza</c:v>
                </c:pt>
              </c:strCache>
            </c:strRef>
          </c:tx>
          <c:invertIfNegative val="0"/>
          <c:cat>
            <c:multiLvlStrRef>
              <c:f>clicksCalcuationsAndGraphs!$A$12:$B$29</c:f>
              <c:multiLvlStrCache>
                <c:ptCount val="18"/>
                <c:lvl>
                  <c:pt idx="0">
                    <c:v>Protégé 5.2</c:v>
                  </c:pt>
                  <c:pt idx="1">
                    <c:v>TDDonto2</c:v>
                  </c:pt>
                  <c:pt idx="2">
                    <c:v>Protégé 5.2</c:v>
                  </c:pt>
                  <c:pt idx="3">
                    <c:v>TDDonto2</c:v>
                  </c:pt>
                  <c:pt idx="4">
                    <c:v>Protégé 5.2</c:v>
                  </c:pt>
                  <c:pt idx="5">
                    <c:v>TDDonto2</c:v>
                  </c:pt>
                  <c:pt idx="6">
                    <c:v>Protégé 5.2</c:v>
                  </c:pt>
                  <c:pt idx="7">
                    <c:v>TDDonto2</c:v>
                  </c:pt>
                  <c:pt idx="8">
                    <c:v>Protégé 5.2</c:v>
                  </c:pt>
                  <c:pt idx="9">
                    <c:v>TDDonto2</c:v>
                  </c:pt>
                  <c:pt idx="10">
                    <c:v>Protégé 5.2</c:v>
                  </c:pt>
                  <c:pt idx="11">
                    <c:v>TDDonto2</c:v>
                  </c:pt>
                  <c:pt idx="12">
                    <c:v>Protégé 5.2</c:v>
                  </c:pt>
                  <c:pt idx="13">
                    <c:v>TDDonto2</c:v>
                  </c:pt>
                  <c:pt idx="14">
                    <c:v>Protégé 5.2</c:v>
                  </c:pt>
                  <c:pt idx="15">
                    <c:v>TDDonto2</c:v>
                  </c:pt>
                  <c:pt idx="16">
                    <c:v>Protégé 5.2</c:v>
                  </c:pt>
                  <c:pt idx="17">
                    <c:v>TDDonto2</c:v>
                  </c:pt>
                </c:lvl>
                <c:lvl>
                  <c:pt idx="0">
                    <c:v>(i)</c:v>
                  </c:pt>
                  <c:pt idx="2">
                    <c:v>(ii) </c:v>
                  </c:pt>
                  <c:pt idx="4">
                    <c:v>(iii) </c:v>
                  </c:pt>
                  <c:pt idx="6">
                    <c:v>(iv) </c:v>
                  </c:pt>
                  <c:pt idx="8">
                    <c:v>(v) </c:v>
                  </c:pt>
                  <c:pt idx="10">
                    <c:v>(vi) </c:v>
                  </c:pt>
                  <c:pt idx="12">
                    <c:v>(vii) </c:v>
                  </c:pt>
                  <c:pt idx="14">
                    <c:v>(ix) </c:v>
                  </c:pt>
                  <c:pt idx="16">
                    <c:v>(x) </c:v>
                  </c:pt>
                </c:lvl>
              </c:multiLvlStrCache>
            </c:multiLvlStrRef>
          </c:cat>
          <c:val>
            <c:numRef>
              <c:f>clicksCalcuationsAndGraphs!$M$12:$M$29</c:f>
              <c:numCache>
                <c:formatCode>General</c:formatCode>
                <c:ptCount val="18"/>
                <c:pt idx="0">
                  <c:v>9.86</c:v>
                </c:pt>
                <c:pt idx="1">
                  <c:v>12.142</c:v>
                </c:pt>
                <c:pt idx="2">
                  <c:v>12.36</c:v>
                </c:pt>
                <c:pt idx="3">
                  <c:v>16.831</c:v>
                </c:pt>
                <c:pt idx="4">
                  <c:v>9.86</c:v>
                </c:pt>
                <c:pt idx="5">
                  <c:v>13.042</c:v>
                </c:pt>
                <c:pt idx="6">
                  <c:v>9.86</c:v>
                </c:pt>
                <c:pt idx="7">
                  <c:v>12.91</c:v>
                </c:pt>
                <c:pt idx="8">
                  <c:v>9.86</c:v>
                </c:pt>
                <c:pt idx="9">
                  <c:v>15.61</c:v>
                </c:pt>
                <c:pt idx="10">
                  <c:v>8.86</c:v>
                </c:pt>
                <c:pt idx="11">
                  <c:v>8.341</c:v>
                </c:pt>
                <c:pt idx="12">
                  <c:v>14.36</c:v>
                </c:pt>
                <c:pt idx="13">
                  <c:v>16.831</c:v>
                </c:pt>
                <c:pt idx="14">
                  <c:v>21.12</c:v>
                </c:pt>
                <c:pt idx="15">
                  <c:v>26.341</c:v>
                </c:pt>
                <c:pt idx="16">
                  <c:v>26.241</c:v>
                </c:pt>
                <c:pt idx="17">
                  <c:v>31.462</c:v>
                </c:pt>
              </c:numCache>
            </c:numRef>
          </c:val>
        </c:ser>
        <c:ser>
          <c:idx val="2"/>
          <c:order val="2"/>
          <c:tx>
            <c:strRef>
              <c:f>clicksCalcuationsAndGraphs!$N$11</c:f>
              <c:strCache>
                <c:ptCount val="1"/>
                <c:pt idx="0">
                  <c:v>DMOP</c:v>
                </c:pt>
              </c:strCache>
            </c:strRef>
          </c:tx>
          <c:invertIfNegative val="0"/>
          <c:cat>
            <c:multiLvlStrRef>
              <c:f>clicksCalcuationsAndGraphs!$A$12:$B$29</c:f>
              <c:multiLvlStrCache>
                <c:ptCount val="18"/>
                <c:lvl>
                  <c:pt idx="0">
                    <c:v>Protégé 5.2</c:v>
                  </c:pt>
                  <c:pt idx="1">
                    <c:v>TDDonto2</c:v>
                  </c:pt>
                  <c:pt idx="2">
                    <c:v>Protégé 5.2</c:v>
                  </c:pt>
                  <c:pt idx="3">
                    <c:v>TDDonto2</c:v>
                  </c:pt>
                  <c:pt idx="4">
                    <c:v>Protégé 5.2</c:v>
                  </c:pt>
                  <c:pt idx="5">
                    <c:v>TDDonto2</c:v>
                  </c:pt>
                  <c:pt idx="6">
                    <c:v>Protégé 5.2</c:v>
                  </c:pt>
                  <c:pt idx="7">
                    <c:v>TDDonto2</c:v>
                  </c:pt>
                  <c:pt idx="8">
                    <c:v>Protégé 5.2</c:v>
                  </c:pt>
                  <c:pt idx="9">
                    <c:v>TDDonto2</c:v>
                  </c:pt>
                  <c:pt idx="10">
                    <c:v>Protégé 5.2</c:v>
                  </c:pt>
                  <c:pt idx="11">
                    <c:v>TDDonto2</c:v>
                  </c:pt>
                  <c:pt idx="12">
                    <c:v>Protégé 5.2</c:v>
                  </c:pt>
                  <c:pt idx="13">
                    <c:v>TDDonto2</c:v>
                  </c:pt>
                  <c:pt idx="14">
                    <c:v>Protégé 5.2</c:v>
                  </c:pt>
                  <c:pt idx="15">
                    <c:v>TDDonto2</c:v>
                  </c:pt>
                  <c:pt idx="16">
                    <c:v>Protégé 5.2</c:v>
                  </c:pt>
                  <c:pt idx="17">
                    <c:v>TDDonto2</c:v>
                  </c:pt>
                </c:lvl>
                <c:lvl>
                  <c:pt idx="0">
                    <c:v>(i)</c:v>
                  </c:pt>
                  <c:pt idx="2">
                    <c:v>(ii) </c:v>
                  </c:pt>
                  <c:pt idx="4">
                    <c:v>(iii) </c:v>
                  </c:pt>
                  <c:pt idx="6">
                    <c:v>(iv) </c:v>
                  </c:pt>
                  <c:pt idx="8">
                    <c:v>(v) </c:v>
                  </c:pt>
                  <c:pt idx="10">
                    <c:v>(vi) </c:v>
                  </c:pt>
                  <c:pt idx="12">
                    <c:v>(vii) </c:v>
                  </c:pt>
                  <c:pt idx="14">
                    <c:v>(ix) </c:v>
                  </c:pt>
                  <c:pt idx="16">
                    <c:v>(x) </c:v>
                  </c:pt>
                </c:lvl>
              </c:multiLvlStrCache>
            </c:multiLvlStrRef>
          </c:cat>
          <c:val>
            <c:numRef>
              <c:f>clicksCalcuationsAndGraphs!$N$12:$N$29</c:f>
              <c:numCache>
                <c:formatCode>General</c:formatCode>
                <c:ptCount val="18"/>
                <c:pt idx="0">
                  <c:v>13.39</c:v>
                </c:pt>
                <c:pt idx="1">
                  <c:v>16.954</c:v>
                </c:pt>
                <c:pt idx="2">
                  <c:v>16.59</c:v>
                </c:pt>
                <c:pt idx="3">
                  <c:v>22.396</c:v>
                </c:pt>
                <c:pt idx="4">
                  <c:v>13.39</c:v>
                </c:pt>
                <c:pt idx="5">
                  <c:v>17.854</c:v>
                </c:pt>
                <c:pt idx="6">
                  <c:v>13.39</c:v>
                </c:pt>
                <c:pt idx="7">
                  <c:v>16.069</c:v>
                </c:pt>
                <c:pt idx="8">
                  <c:v>13.39</c:v>
                </c:pt>
                <c:pt idx="9">
                  <c:v>18.769</c:v>
                </c:pt>
                <c:pt idx="10">
                  <c:v>12.39</c:v>
                </c:pt>
                <c:pt idx="11">
                  <c:v>14.536</c:v>
                </c:pt>
                <c:pt idx="12">
                  <c:v>18.59</c:v>
                </c:pt>
                <c:pt idx="13">
                  <c:v>22.396</c:v>
                </c:pt>
                <c:pt idx="14">
                  <c:v>27.438</c:v>
                </c:pt>
                <c:pt idx="15">
                  <c:v>35.065</c:v>
                </c:pt>
                <c:pt idx="16">
                  <c:v>34.965</c:v>
                </c:pt>
                <c:pt idx="17">
                  <c:v>42.592</c:v>
                </c:pt>
              </c:numCache>
            </c:numRef>
          </c:val>
        </c:ser>
        <c:ser>
          <c:idx val="3"/>
          <c:order val="3"/>
          <c:tx>
            <c:strRef>
              <c:f>clicksCalcuationsAndGraphs!$O$11</c:f>
              <c:strCache>
                <c:ptCount val="1"/>
                <c:pt idx="0">
                  <c:v>mock1</c:v>
                </c:pt>
              </c:strCache>
            </c:strRef>
          </c:tx>
          <c:invertIfNegative val="0"/>
          <c:cat>
            <c:multiLvlStrRef>
              <c:f>clicksCalcuationsAndGraphs!$A$12:$B$29</c:f>
              <c:multiLvlStrCache>
                <c:ptCount val="18"/>
                <c:lvl>
                  <c:pt idx="0">
                    <c:v>Protégé 5.2</c:v>
                  </c:pt>
                  <c:pt idx="1">
                    <c:v>TDDonto2</c:v>
                  </c:pt>
                  <c:pt idx="2">
                    <c:v>Protégé 5.2</c:v>
                  </c:pt>
                  <c:pt idx="3">
                    <c:v>TDDonto2</c:v>
                  </c:pt>
                  <c:pt idx="4">
                    <c:v>Protégé 5.2</c:v>
                  </c:pt>
                  <c:pt idx="5">
                    <c:v>TDDonto2</c:v>
                  </c:pt>
                  <c:pt idx="6">
                    <c:v>Protégé 5.2</c:v>
                  </c:pt>
                  <c:pt idx="7">
                    <c:v>TDDonto2</c:v>
                  </c:pt>
                  <c:pt idx="8">
                    <c:v>Protégé 5.2</c:v>
                  </c:pt>
                  <c:pt idx="9">
                    <c:v>TDDonto2</c:v>
                  </c:pt>
                  <c:pt idx="10">
                    <c:v>Protégé 5.2</c:v>
                  </c:pt>
                  <c:pt idx="11">
                    <c:v>TDDonto2</c:v>
                  </c:pt>
                  <c:pt idx="12">
                    <c:v>Protégé 5.2</c:v>
                  </c:pt>
                  <c:pt idx="13">
                    <c:v>TDDonto2</c:v>
                  </c:pt>
                  <c:pt idx="14">
                    <c:v>Protégé 5.2</c:v>
                  </c:pt>
                  <c:pt idx="15">
                    <c:v>TDDonto2</c:v>
                  </c:pt>
                  <c:pt idx="16">
                    <c:v>Protégé 5.2</c:v>
                  </c:pt>
                  <c:pt idx="17">
                    <c:v>TDDonto2</c:v>
                  </c:pt>
                </c:lvl>
                <c:lvl>
                  <c:pt idx="0">
                    <c:v>(i)</c:v>
                  </c:pt>
                  <c:pt idx="2">
                    <c:v>(ii) </c:v>
                  </c:pt>
                  <c:pt idx="4">
                    <c:v>(iii) </c:v>
                  </c:pt>
                  <c:pt idx="6">
                    <c:v>(iv) </c:v>
                  </c:pt>
                  <c:pt idx="8">
                    <c:v>(v) </c:v>
                  </c:pt>
                  <c:pt idx="10">
                    <c:v>(vi) </c:v>
                  </c:pt>
                  <c:pt idx="12">
                    <c:v>(vii) </c:v>
                  </c:pt>
                  <c:pt idx="14">
                    <c:v>(ix) </c:v>
                  </c:pt>
                  <c:pt idx="16">
                    <c:v>(x) </c:v>
                  </c:pt>
                </c:lvl>
              </c:multiLvlStrCache>
            </c:multiLvlStrRef>
          </c:cat>
          <c:val>
            <c:numRef>
              <c:f>clicksCalcuationsAndGraphs!$O$12:$O$29</c:f>
              <c:numCache>
                <c:formatCode>General</c:formatCode>
                <c:ptCount val="18"/>
                <c:pt idx="0">
                  <c:v>11.0</c:v>
                </c:pt>
                <c:pt idx="1">
                  <c:v>13.3</c:v>
                </c:pt>
                <c:pt idx="2">
                  <c:v>14.0</c:v>
                </c:pt>
                <c:pt idx="3">
                  <c:v>18.1</c:v>
                </c:pt>
                <c:pt idx="4">
                  <c:v>11.0</c:v>
                </c:pt>
                <c:pt idx="5">
                  <c:v>14.2</c:v>
                </c:pt>
                <c:pt idx="6">
                  <c:v>11.0</c:v>
                </c:pt>
                <c:pt idx="7">
                  <c:v>13.6</c:v>
                </c:pt>
                <c:pt idx="8">
                  <c:v>11.0</c:v>
                </c:pt>
                <c:pt idx="9">
                  <c:v>16.3</c:v>
                </c:pt>
                <c:pt idx="10">
                  <c:v>10.0</c:v>
                </c:pt>
                <c:pt idx="11">
                  <c:v>10.0</c:v>
                </c:pt>
                <c:pt idx="12">
                  <c:v>16.0</c:v>
                </c:pt>
                <c:pt idx="13">
                  <c:v>18.1</c:v>
                </c:pt>
                <c:pt idx="14">
                  <c:v>22.5</c:v>
                </c:pt>
                <c:pt idx="15">
                  <c:v>28.3</c:v>
                </c:pt>
                <c:pt idx="16">
                  <c:v>28.2</c:v>
                </c:pt>
                <c:pt idx="17">
                  <c:v>34.0</c:v>
                </c:pt>
              </c:numCache>
            </c:numRef>
          </c:val>
        </c:ser>
        <c:ser>
          <c:idx val="4"/>
          <c:order val="4"/>
          <c:tx>
            <c:strRef>
              <c:f>clicksCalcuationsAndGraphs!$P$11</c:f>
              <c:strCache>
                <c:ptCount val="1"/>
                <c:pt idx="0">
                  <c:v>mock2</c:v>
                </c:pt>
              </c:strCache>
            </c:strRef>
          </c:tx>
          <c:invertIfNegative val="0"/>
          <c:cat>
            <c:multiLvlStrRef>
              <c:f>clicksCalcuationsAndGraphs!$A$12:$B$29</c:f>
              <c:multiLvlStrCache>
                <c:ptCount val="18"/>
                <c:lvl>
                  <c:pt idx="0">
                    <c:v>Protégé 5.2</c:v>
                  </c:pt>
                  <c:pt idx="1">
                    <c:v>TDDonto2</c:v>
                  </c:pt>
                  <c:pt idx="2">
                    <c:v>Protégé 5.2</c:v>
                  </c:pt>
                  <c:pt idx="3">
                    <c:v>TDDonto2</c:v>
                  </c:pt>
                  <c:pt idx="4">
                    <c:v>Protégé 5.2</c:v>
                  </c:pt>
                  <c:pt idx="5">
                    <c:v>TDDonto2</c:v>
                  </c:pt>
                  <c:pt idx="6">
                    <c:v>Protégé 5.2</c:v>
                  </c:pt>
                  <c:pt idx="7">
                    <c:v>TDDonto2</c:v>
                  </c:pt>
                  <c:pt idx="8">
                    <c:v>Protégé 5.2</c:v>
                  </c:pt>
                  <c:pt idx="9">
                    <c:v>TDDonto2</c:v>
                  </c:pt>
                  <c:pt idx="10">
                    <c:v>Protégé 5.2</c:v>
                  </c:pt>
                  <c:pt idx="11">
                    <c:v>TDDonto2</c:v>
                  </c:pt>
                  <c:pt idx="12">
                    <c:v>Protégé 5.2</c:v>
                  </c:pt>
                  <c:pt idx="13">
                    <c:v>TDDonto2</c:v>
                  </c:pt>
                  <c:pt idx="14">
                    <c:v>Protégé 5.2</c:v>
                  </c:pt>
                  <c:pt idx="15">
                    <c:v>TDDonto2</c:v>
                  </c:pt>
                  <c:pt idx="16">
                    <c:v>Protégé 5.2</c:v>
                  </c:pt>
                  <c:pt idx="17">
                    <c:v>TDDonto2</c:v>
                  </c:pt>
                </c:lvl>
                <c:lvl>
                  <c:pt idx="0">
                    <c:v>(i)</c:v>
                  </c:pt>
                  <c:pt idx="2">
                    <c:v>(ii) </c:v>
                  </c:pt>
                  <c:pt idx="4">
                    <c:v>(iii) </c:v>
                  </c:pt>
                  <c:pt idx="6">
                    <c:v>(iv) </c:v>
                  </c:pt>
                  <c:pt idx="8">
                    <c:v>(v) </c:v>
                  </c:pt>
                  <c:pt idx="10">
                    <c:v>(vi) </c:v>
                  </c:pt>
                  <c:pt idx="12">
                    <c:v>(vii) </c:v>
                  </c:pt>
                  <c:pt idx="14">
                    <c:v>(ix) </c:v>
                  </c:pt>
                  <c:pt idx="16">
                    <c:v>(x) </c:v>
                  </c:pt>
                </c:lvl>
              </c:multiLvlStrCache>
            </c:multiLvlStrRef>
          </c:cat>
          <c:val>
            <c:numRef>
              <c:f>clicksCalcuationsAndGraphs!$P$12:$P$29</c:f>
              <c:numCache>
                <c:formatCode>General</c:formatCode>
                <c:ptCount val="18"/>
                <c:pt idx="0">
                  <c:v>17.0</c:v>
                </c:pt>
                <c:pt idx="1">
                  <c:v>13.3</c:v>
                </c:pt>
                <c:pt idx="2">
                  <c:v>21.0</c:v>
                </c:pt>
                <c:pt idx="3">
                  <c:v>18.1</c:v>
                </c:pt>
                <c:pt idx="4">
                  <c:v>17.0</c:v>
                </c:pt>
                <c:pt idx="5">
                  <c:v>14.2</c:v>
                </c:pt>
                <c:pt idx="6">
                  <c:v>17.0</c:v>
                </c:pt>
                <c:pt idx="7">
                  <c:v>13.6</c:v>
                </c:pt>
                <c:pt idx="8">
                  <c:v>17.0</c:v>
                </c:pt>
                <c:pt idx="9">
                  <c:v>16.3</c:v>
                </c:pt>
                <c:pt idx="10">
                  <c:v>16.0</c:v>
                </c:pt>
                <c:pt idx="11">
                  <c:v>10.0</c:v>
                </c:pt>
                <c:pt idx="12">
                  <c:v>23.0</c:v>
                </c:pt>
                <c:pt idx="13">
                  <c:v>18.1</c:v>
                </c:pt>
                <c:pt idx="14">
                  <c:v>22.5</c:v>
                </c:pt>
                <c:pt idx="15">
                  <c:v>28.3</c:v>
                </c:pt>
                <c:pt idx="16">
                  <c:v>28.2</c:v>
                </c:pt>
                <c:pt idx="17">
                  <c:v>34.0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610280"/>
        <c:axId val="-2114605576"/>
      </c:barChart>
      <c:catAx>
        <c:axId val="-211461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4605576"/>
        <c:crosses val="autoZero"/>
        <c:auto val="1"/>
        <c:lblAlgn val="ctr"/>
        <c:lblOffset val="100"/>
        <c:noMultiLvlLbl val="0"/>
      </c:catAx>
      <c:valAx>
        <c:axId val="-2114605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4610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clicksCalcuationsAndGraphs!$AB$3</c:f>
              <c:strCache>
                <c:ptCount val="1"/>
                <c:pt idx="0">
                  <c:v>AWO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clicksCalcuationsAndGraphs!$AA$4:$AA$7</c:f>
              <c:strCache>
                <c:ptCount val="4"/>
                <c:pt idx="0">
                  <c:v>Total Protégé</c:v>
                </c:pt>
                <c:pt idx="1">
                  <c:v>Total TDDonto2</c:v>
                </c:pt>
                <c:pt idx="2">
                  <c:v>Total Protégé - single edit reasoner</c:v>
                </c:pt>
                <c:pt idx="3">
                  <c:v>Total TDDonto2 - with reasoner</c:v>
                </c:pt>
              </c:strCache>
            </c:strRef>
          </c:cat>
          <c:val>
            <c:numRef>
              <c:f>clicksCalcuationsAndGraphs!$AB$4:$AB$7</c:f>
              <c:numCache>
                <c:formatCode>General</c:formatCode>
                <c:ptCount val="4"/>
                <c:pt idx="0">
                  <c:v>75.9</c:v>
                </c:pt>
                <c:pt idx="1">
                  <c:v>68.4</c:v>
                </c:pt>
                <c:pt idx="2">
                  <c:v>83.19000000000001</c:v>
                </c:pt>
                <c:pt idx="3">
                  <c:v>70.02</c:v>
                </c:pt>
              </c:numCache>
            </c:numRef>
          </c:val>
        </c:ser>
        <c:ser>
          <c:idx val="1"/>
          <c:order val="1"/>
          <c:tx>
            <c:strRef>
              <c:f>clicksCalcuationsAndGraphs!$AC$3</c:f>
              <c:strCache>
                <c:ptCount val="1"/>
                <c:pt idx="0">
                  <c:v>Pizza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cat>
            <c:strRef>
              <c:f>clicksCalcuationsAndGraphs!$AA$4:$AA$7</c:f>
              <c:strCache>
                <c:ptCount val="4"/>
                <c:pt idx="0">
                  <c:v>Total Protégé</c:v>
                </c:pt>
                <c:pt idx="1">
                  <c:v>Total TDDonto2</c:v>
                </c:pt>
                <c:pt idx="2">
                  <c:v>Total Protégé - single edit reasoner</c:v>
                </c:pt>
                <c:pt idx="3">
                  <c:v>Total TDDonto2 - with reasoner</c:v>
                </c:pt>
              </c:strCache>
            </c:strRef>
          </c:cat>
          <c:val>
            <c:numRef>
              <c:f>clicksCalcuationsAndGraphs!$AC$4:$AC$7</c:f>
              <c:numCache>
                <c:formatCode>General</c:formatCode>
                <c:ptCount val="4"/>
                <c:pt idx="0">
                  <c:v>96.52</c:v>
                </c:pt>
                <c:pt idx="1">
                  <c:v>68.4</c:v>
                </c:pt>
                <c:pt idx="2">
                  <c:v>97.42</c:v>
                </c:pt>
                <c:pt idx="3">
                  <c:v>68.6</c:v>
                </c:pt>
              </c:numCache>
            </c:numRef>
          </c:val>
        </c:ser>
        <c:ser>
          <c:idx val="2"/>
          <c:order val="2"/>
          <c:tx>
            <c:strRef>
              <c:f>clicksCalcuationsAndGraphs!$AD$3</c:f>
              <c:strCache>
                <c:ptCount val="1"/>
                <c:pt idx="0">
                  <c:v>DMOP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</c:spPr>
          <c:invertIfNegative val="0"/>
          <c:cat>
            <c:strRef>
              <c:f>clicksCalcuationsAndGraphs!$AA$4:$AA$7</c:f>
              <c:strCache>
                <c:ptCount val="4"/>
                <c:pt idx="0">
                  <c:v>Total Protégé</c:v>
                </c:pt>
                <c:pt idx="1">
                  <c:v>Total TDDonto2</c:v>
                </c:pt>
                <c:pt idx="2">
                  <c:v>Total Protégé - single edit reasoner</c:v>
                </c:pt>
                <c:pt idx="3">
                  <c:v>Total TDDonto2 - with reasoner</c:v>
                </c:pt>
              </c:strCache>
            </c:strRef>
          </c:cat>
          <c:val>
            <c:numRef>
              <c:f>clicksCalcuationsAndGraphs!$AD$4:$AD$7</c:f>
              <c:numCache>
                <c:formatCode>General</c:formatCode>
                <c:ptCount val="4"/>
                <c:pt idx="0">
                  <c:v>122.63</c:v>
                </c:pt>
                <c:pt idx="1">
                  <c:v>68.4</c:v>
                </c:pt>
                <c:pt idx="2">
                  <c:v>10891.4</c:v>
                </c:pt>
                <c:pt idx="3">
                  <c:v>2461.46</c:v>
                </c:pt>
              </c:numCache>
            </c:numRef>
          </c:val>
        </c:ser>
        <c:ser>
          <c:idx val="3"/>
          <c:order val="3"/>
          <c:tx>
            <c:strRef>
              <c:f>clicksCalcuationsAndGraphs!$AE$3</c:f>
              <c:strCache>
                <c:ptCount val="1"/>
                <c:pt idx="0">
                  <c:v>mock1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</c:spPr>
          <c:invertIfNegative val="0"/>
          <c:cat>
            <c:strRef>
              <c:f>clicksCalcuationsAndGraphs!$AA$4:$AA$7</c:f>
              <c:strCache>
                <c:ptCount val="4"/>
                <c:pt idx="0">
                  <c:v>Total Protégé</c:v>
                </c:pt>
                <c:pt idx="1">
                  <c:v>Total TDDonto2</c:v>
                </c:pt>
                <c:pt idx="2">
                  <c:v>Total Protégé - single edit reasoner</c:v>
                </c:pt>
                <c:pt idx="3">
                  <c:v>Total TDDonto2 - with reasoner</c:v>
                </c:pt>
              </c:strCache>
            </c:strRef>
          </c:cat>
          <c:val>
            <c:numRef>
              <c:f>clicksCalcuationsAndGraphs!$AE$4:$AE$7</c:f>
              <c:numCache>
                <c:formatCode>General</c:formatCode>
                <c:ptCount val="4"/>
                <c:pt idx="0">
                  <c:v>105.5</c:v>
                </c:pt>
                <c:pt idx="1">
                  <c:v>68.4</c:v>
                </c:pt>
                <c:pt idx="2">
                  <c:v>1005.5</c:v>
                </c:pt>
                <c:pt idx="3">
                  <c:v>268.4</c:v>
                </c:pt>
              </c:numCache>
            </c:numRef>
          </c:val>
        </c:ser>
        <c:ser>
          <c:idx val="4"/>
          <c:order val="4"/>
          <c:tx>
            <c:strRef>
              <c:f>clicksCalcuationsAndGraphs!$AF$3</c:f>
              <c:strCache>
                <c:ptCount val="1"/>
                <c:pt idx="0">
                  <c:v>mock2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75000"/>
                </a:schemeClr>
              </a:solidFill>
            </a:ln>
          </c:spPr>
          <c:invertIfNegative val="0"/>
          <c:cat>
            <c:strRef>
              <c:f>clicksCalcuationsAndGraphs!$AA$4:$AA$7</c:f>
              <c:strCache>
                <c:ptCount val="4"/>
                <c:pt idx="0">
                  <c:v>Total Protégé</c:v>
                </c:pt>
                <c:pt idx="1">
                  <c:v>Total TDDonto2</c:v>
                </c:pt>
                <c:pt idx="2">
                  <c:v>Total Protégé - single edit reasoner</c:v>
                </c:pt>
                <c:pt idx="3">
                  <c:v>Total TDDonto2 - with reasoner</c:v>
                </c:pt>
              </c:strCache>
            </c:strRef>
          </c:cat>
          <c:val>
            <c:numRef>
              <c:f>clicksCalcuationsAndGraphs!$AF$4:$AF$7</c:f>
              <c:numCache>
                <c:formatCode>General</c:formatCode>
                <c:ptCount val="4"/>
                <c:pt idx="0">
                  <c:v>149.5</c:v>
                </c:pt>
                <c:pt idx="1">
                  <c:v>68.4</c:v>
                </c:pt>
                <c:pt idx="2">
                  <c:v>4649.5</c:v>
                </c:pt>
                <c:pt idx="3">
                  <c:v>1068.4</c:v>
                </c:pt>
              </c:numCache>
            </c:numRef>
          </c:val>
        </c:ser>
        <c:ser>
          <c:idx val="5"/>
          <c:order val="5"/>
          <c:tx>
            <c:strRef>
              <c:f>clicksCalcuationsAndGraphs!$AG$3</c:f>
              <c:strCache>
                <c:ptCount val="1"/>
                <c:pt idx="0">
                  <c:v>mock3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</c:spPr>
          <c:invertIfNegative val="0"/>
          <c:cat>
            <c:strRef>
              <c:f>clicksCalcuationsAndGraphs!$AA$4:$AA$7</c:f>
              <c:strCache>
                <c:ptCount val="4"/>
                <c:pt idx="0">
                  <c:v>Total Protégé</c:v>
                </c:pt>
                <c:pt idx="1">
                  <c:v>Total TDDonto2</c:v>
                </c:pt>
                <c:pt idx="2">
                  <c:v>Total Protégé - single edit reasoner</c:v>
                </c:pt>
                <c:pt idx="3">
                  <c:v>Total TDDonto2 - with reasoner</c:v>
                </c:pt>
              </c:strCache>
            </c:strRef>
          </c:cat>
          <c:val>
            <c:numRef>
              <c:f>clicksCalcuationsAndGraphs!$AG$4:$AG$7</c:f>
              <c:numCache>
                <c:formatCode>General</c:formatCode>
                <c:ptCount val="4"/>
                <c:pt idx="0">
                  <c:v>104.5</c:v>
                </c:pt>
                <c:pt idx="1">
                  <c:v>68.4</c:v>
                </c:pt>
                <c:pt idx="2">
                  <c:v>329.5</c:v>
                </c:pt>
                <c:pt idx="3">
                  <c:v>118.4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821688"/>
        <c:axId val="-2114068312"/>
      </c:barChart>
      <c:catAx>
        <c:axId val="-21148216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14068312"/>
        <c:crosses val="autoZero"/>
        <c:auto val="1"/>
        <c:lblAlgn val="ctr"/>
        <c:lblOffset val="100"/>
        <c:noMultiLvlLbl val="0"/>
      </c:catAx>
      <c:valAx>
        <c:axId val="-2114068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-21148216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624840</xdr:colOff>
      <xdr:row>29</xdr:row>
      <xdr:rowOff>116840</xdr:rowOff>
    </xdr:from>
    <xdr:to>
      <xdr:col>40</xdr:col>
      <xdr:colOff>139700</xdr:colOff>
      <xdr:row>49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396240</xdr:colOff>
      <xdr:row>29</xdr:row>
      <xdr:rowOff>50800</xdr:rowOff>
    </xdr:from>
    <xdr:to>
      <xdr:col>26</xdr:col>
      <xdr:colOff>284480</xdr:colOff>
      <xdr:row>51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716280</xdr:colOff>
      <xdr:row>31</xdr:row>
      <xdr:rowOff>167640</xdr:rowOff>
    </xdr:from>
    <xdr:to>
      <xdr:col>13</xdr:col>
      <xdr:colOff>802640</xdr:colOff>
      <xdr:row>52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615950</xdr:colOff>
      <xdr:row>30</xdr:row>
      <xdr:rowOff>101600</xdr:rowOff>
    </xdr:from>
    <xdr:to>
      <xdr:col>46</xdr:col>
      <xdr:colOff>254000</xdr:colOff>
      <xdr:row>49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"/>
  <sheetViews>
    <sheetView workbookViewId="0">
      <selection activeCell="A2" sqref="A2"/>
    </sheetView>
  </sheetViews>
  <sheetFormatPr baseColWidth="10" defaultRowHeight="15" x14ac:dyDescent="0"/>
  <sheetData>
    <row r="1" spans="1:2">
      <c r="A1" t="s">
        <v>133</v>
      </c>
    </row>
    <row r="3" spans="1:2">
      <c r="A3" t="s">
        <v>0</v>
      </c>
    </row>
    <row r="5" spans="1:2">
      <c r="A5" t="s">
        <v>1</v>
      </c>
    </row>
    <row r="6" spans="1:2">
      <c r="A6" t="s">
        <v>2</v>
      </c>
    </row>
    <row r="7" spans="1:2">
      <c r="A7" t="s">
        <v>3</v>
      </c>
    </row>
    <row r="8" spans="1:2">
      <c r="A8" t="s">
        <v>4</v>
      </c>
    </row>
    <row r="9" spans="1:2">
      <c r="A9" t="s">
        <v>5</v>
      </c>
    </row>
    <row r="10" spans="1:2">
      <c r="A10" t="s">
        <v>6</v>
      </c>
    </row>
    <row r="12" spans="1:2">
      <c r="A12" t="s">
        <v>7</v>
      </c>
    </row>
    <row r="13" spans="1:2">
      <c r="B13" t="s">
        <v>8</v>
      </c>
    </row>
    <row r="14" spans="1:2">
      <c r="B14" t="s">
        <v>9</v>
      </c>
    </row>
    <row r="15" spans="1:2">
      <c r="A15" t="s">
        <v>10</v>
      </c>
    </row>
    <row r="16" spans="1:2">
      <c r="B16" t="s">
        <v>11</v>
      </c>
    </row>
    <row r="17" spans="1:2">
      <c r="B17" t="s">
        <v>12</v>
      </c>
    </row>
    <row r="18" spans="1:2">
      <c r="A18" t="s">
        <v>13</v>
      </c>
    </row>
    <row r="19" spans="1:2">
      <c r="B19" t="s">
        <v>14</v>
      </c>
    </row>
    <row r="20" spans="1:2">
      <c r="B20" t="s">
        <v>15</v>
      </c>
    </row>
    <row r="21" spans="1:2">
      <c r="A21" t="s">
        <v>16</v>
      </c>
    </row>
    <row r="22" spans="1:2">
      <c r="B22" t="s">
        <v>14</v>
      </c>
    </row>
    <row r="23" spans="1:2">
      <c r="B23" t="s">
        <v>17</v>
      </c>
    </row>
    <row r="24" spans="1:2">
      <c r="A24" t="s">
        <v>18</v>
      </c>
    </row>
    <row r="25" spans="1:2">
      <c r="B25" t="s">
        <v>14</v>
      </c>
    </row>
    <row r="26" spans="1:2">
      <c r="B26" t="s">
        <v>19</v>
      </c>
    </row>
    <row r="27" spans="1:2">
      <c r="A27" t="s">
        <v>20</v>
      </c>
    </row>
    <row r="28" spans="1:2">
      <c r="B28" t="s">
        <v>21</v>
      </c>
    </row>
    <row r="29" spans="1:2">
      <c r="B29" t="s">
        <v>22</v>
      </c>
    </row>
    <row r="30" spans="1:2">
      <c r="A30" t="s">
        <v>23</v>
      </c>
    </row>
    <row r="31" spans="1:2">
      <c r="B31" t="s">
        <v>14</v>
      </c>
    </row>
    <row r="32" spans="1:2">
      <c r="B32" t="s">
        <v>19</v>
      </c>
    </row>
    <row r="33" spans="1:2">
      <c r="A33" t="s">
        <v>24</v>
      </c>
    </row>
    <row r="34" spans="1:2">
      <c r="B34" t="s">
        <v>25</v>
      </c>
    </row>
    <row r="35" spans="1:2">
      <c r="A35" t="s">
        <v>26</v>
      </c>
    </row>
    <row r="36" spans="1:2">
      <c r="B36" t="s">
        <v>27</v>
      </c>
    </row>
    <row r="37" spans="1:2">
      <c r="B37" t="s">
        <v>28</v>
      </c>
    </row>
    <row r="38" spans="1:2">
      <c r="A38" t="s">
        <v>29</v>
      </c>
    </row>
    <row r="39" spans="1:2">
      <c r="B39" t="s">
        <v>30</v>
      </c>
    </row>
    <row r="40" spans="1:2">
      <c r="B40" t="s">
        <v>31</v>
      </c>
    </row>
    <row r="42" spans="1:2">
      <c r="A42" t="s">
        <v>32</v>
      </c>
    </row>
    <row r="44" spans="1:2">
      <c r="A44" t="s">
        <v>33</v>
      </c>
    </row>
    <row r="45" spans="1:2">
      <c r="A45" t="s">
        <v>34</v>
      </c>
    </row>
    <row r="46" spans="1:2">
      <c r="A46" t="s">
        <v>35</v>
      </c>
    </row>
    <row r="47" spans="1:2">
      <c r="A47" t="s">
        <v>36</v>
      </c>
    </row>
    <row r="48" spans="1:2">
      <c r="A48" t="s">
        <v>37</v>
      </c>
    </row>
    <row r="49" spans="1:2">
      <c r="A49" t="s">
        <v>38</v>
      </c>
    </row>
    <row r="51" spans="1:2">
      <c r="A51" t="s">
        <v>7</v>
      </c>
    </row>
    <row r="52" spans="1:2">
      <c r="B52" t="s">
        <v>39</v>
      </c>
    </row>
    <row r="53" spans="1:2">
      <c r="B53" t="s">
        <v>40</v>
      </c>
    </row>
    <row r="54" spans="1:2">
      <c r="A54" t="s">
        <v>10</v>
      </c>
    </row>
    <row r="55" spans="1:2">
      <c r="B55" t="s">
        <v>41</v>
      </c>
    </row>
    <row r="56" spans="1:2">
      <c r="B56" t="s">
        <v>42</v>
      </c>
    </row>
    <row r="57" spans="1:2">
      <c r="A57" t="s">
        <v>13</v>
      </c>
    </row>
    <row r="58" spans="1:2">
      <c r="B58" t="s">
        <v>43</v>
      </c>
    </row>
    <row r="59" spans="1:2">
      <c r="B59" t="s">
        <v>44</v>
      </c>
    </row>
    <row r="60" spans="1:2">
      <c r="A60" t="s">
        <v>16</v>
      </c>
    </row>
    <row r="61" spans="1:2">
      <c r="B61" t="s">
        <v>43</v>
      </c>
    </row>
    <row r="62" spans="1:2">
      <c r="B62" t="s">
        <v>45</v>
      </c>
    </row>
    <row r="63" spans="1:2">
      <c r="A63" t="s">
        <v>18</v>
      </c>
    </row>
    <row r="64" spans="1:2">
      <c r="B64" t="s">
        <v>43</v>
      </c>
    </row>
    <row r="65" spans="1:2">
      <c r="B65" t="s">
        <v>46</v>
      </c>
    </row>
    <row r="66" spans="1:2">
      <c r="A66" t="s">
        <v>20</v>
      </c>
    </row>
    <row r="67" spans="1:2">
      <c r="B67" t="s">
        <v>47</v>
      </c>
    </row>
    <row r="68" spans="1:2">
      <c r="B68" t="s">
        <v>48</v>
      </c>
    </row>
    <row r="69" spans="1:2">
      <c r="A69" t="s">
        <v>23</v>
      </c>
    </row>
    <row r="70" spans="1:2">
      <c r="B70" t="s">
        <v>43</v>
      </c>
    </row>
    <row r="71" spans="1:2">
      <c r="B71" t="s">
        <v>46</v>
      </c>
    </row>
    <row r="72" spans="1:2">
      <c r="A72" t="s">
        <v>24</v>
      </c>
    </row>
    <row r="73" spans="1:2">
      <c r="B73" t="s">
        <v>25</v>
      </c>
    </row>
    <row r="74" spans="1:2">
      <c r="A74" t="s">
        <v>26</v>
      </c>
    </row>
    <row r="75" spans="1:2">
      <c r="B75" t="s">
        <v>49</v>
      </c>
    </row>
    <row r="76" spans="1:2">
      <c r="B76" t="s">
        <v>50</v>
      </c>
    </row>
    <row r="77" spans="1:2">
      <c r="A77" t="s">
        <v>29</v>
      </c>
    </row>
    <row r="78" spans="1:2">
      <c r="B78" t="s">
        <v>51</v>
      </c>
    </row>
    <row r="79" spans="1:2">
      <c r="B79" t="s">
        <v>52</v>
      </c>
    </row>
    <row r="82" spans="1:4">
      <c r="A82" t="s">
        <v>53</v>
      </c>
      <c r="B82" t="s">
        <v>54</v>
      </c>
      <c r="C82">
        <v>0.1</v>
      </c>
      <c r="D82" t="s">
        <v>55</v>
      </c>
    </row>
    <row r="83" spans="1:4">
      <c r="A83" t="s">
        <v>56</v>
      </c>
      <c r="B83" t="s">
        <v>57</v>
      </c>
      <c r="C83">
        <v>13.07</v>
      </c>
    </row>
    <row r="84" spans="1:4">
      <c r="A84" t="s">
        <v>56</v>
      </c>
      <c r="B84" t="s">
        <v>58</v>
      </c>
      <c r="C84">
        <v>4.8600000000000003</v>
      </c>
    </row>
    <row r="85" spans="1:4">
      <c r="A85" t="s">
        <v>59</v>
      </c>
      <c r="B85" t="s">
        <v>60</v>
      </c>
      <c r="C85" t="s">
        <v>57</v>
      </c>
      <c r="D85">
        <v>11.63</v>
      </c>
    </row>
    <row r="86" spans="1:4">
      <c r="A86" t="s">
        <v>59</v>
      </c>
      <c r="B86" t="s">
        <v>60</v>
      </c>
      <c r="C86" t="s">
        <v>58</v>
      </c>
      <c r="D86">
        <v>1.5</v>
      </c>
    </row>
    <row r="87" spans="1:4">
      <c r="A87" t="s">
        <v>61</v>
      </c>
      <c r="B87" t="s">
        <v>57</v>
      </c>
      <c r="C87">
        <v>6.4</v>
      </c>
    </row>
    <row r="89" spans="1:4">
      <c r="A89" t="s">
        <v>71</v>
      </c>
      <c r="B89" t="s">
        <v>80</v>
      </c>
    </row>
    <row r="90" spans="1:4">
      <c r="A90" t="s">
        <v>81</v>
      </c>
      <c r="B90">
        <v>2.1</v>
      </c>
      <c r="C90" t="s">
        <v>55</v>
      </c>
    </row>
    <row r="91" spans="1:4">
      <c r="A91" t="s">
        <v>82</v>
      </c>
      <c r="B91">
        <v>12.14</v>
      </c>
      <c r="C91" t="s">
        <v>55</v>
      </c>
    </row>
    <row r="92" spans="1:4">
      <c r="A92" t="s">
        <v>83</v>
      </c>
      <c r="B92" t="s">
        <v>84</v>
      </c>
    </row>
    <row r="93" spans="1:4">
      <c r="A93" t="s">
        <v>81</v>
      </c>
      <c r="B93">
        <v>12.71</v>
      </c>
      <c r="C93" t="s">
        <v>55</v>
      </c>
    </row>
    <row r="94" spans="1:4">
      <c r="A94" t="s">
        <v>82</v>
      </c>
      <c r="B94">
        <v>16.829999999999998</v>
      </c>
      <c r="C94" t="s">
        <v>55</v>
      </c>
    </row>
    <row r="95" spans="1:4">
      <c r="A95" t="s">
        <v>85</v>
      </c>
      <c r="B95" t="s">
        <v>86</v>
      </c>
    </row>
    <row r="96" spans="1:4">
      <c r="A96" t="s">
        <v>81</v>
      </c>
      <c r="B96">
        <v>8.02</v>
      </c>
      <c r="C96" t="s">
        <v>55</v>
      </c>
    </row>
    <row r="97" spans="1:3">
      <c r="A97" t="s">
        <v>82</v>
      </c>
      <c r="B97">
        <v>13.04</v>
      </c>
      <c r="C97" t="s">
        <v>55</v>
      </c>
    </row>
    <row r="98" spans="1:3">
      <c r="A98" t="s">
        <v>87</v>
      </c>
      <c r="B98" t="s">
        <v>88</v>
      </c>
    </row>
    <row r="99" spans="1:3">
      <c r="A99" t="s">
        <v>81</v>
      </c>
      <c r="B99">
        <v>8.02</v>
      </c>
      <c r="C99" t="s">
        <v>55</v>
      </c>
    </row>
    <row r="100" spans="1:3">
      <c r="A100" t="s">
        <v>82</v>
      </c>
      <c r="B100">
        <v>12.91</v>
      </c>
      <c r="C100" t="s">
        <v>55</v>
      </c>
    </row>
    <row r="101" spans="1:3">
      <c r="A101" t="s">
        <v>89</v>
      </c>
      <c r="B101" t="s">
        <v>90</v>
      </c>
    </row>
    <row r="102" spans="1:3">
      <c r="A102" t="s">
        <v>81</v>
      </c>
      <c r="B102">
        <v>8.02</v>
      </c>
      <c r="C102" t="s">
        <v>55</v>
      </c>
    </row>
    <row r="103" spans="1:3">
      <c r="A103" t="s">
        <v>82</v>
      </c>
      <c r="B103">
        <v>15.61</v>
      </c>
      <c r="C103" t="s">
        <v>55</v>
      </c>
    </row>
    <row r="104" spans="1:3">
      <c r="A104" t="s">
        <v>91</v>
      </c>
      <c r="B104" t="s">
        <v>92</v>
      </c>
    </row>
    <row r="105" spans="1:3">
      <c r="A105" t="s">
        <v>81</v>
      </c>
      <c r="B105">
        <v>5.0999999999999996</v>
      </c>
      <c r="C105" t="s">
        <v>55</v>
      </c>
    </row>
    <row r="106" spans="1:3">
      <c r="A106" t="s">
        <v>82</v>
      </c>
      <c r="B106">
        <v>8.34</v>
      </c>
      <c r="C106" t="s">
        <v>55</v>
      </c>
    </row>
    <row r="107" spans="1:3">
      <c r="A107" t="s">
        <v>93</v>
      </c>
      <c r="B107" t="s">
        <v>90</v>
      </c>
    </row>
    <row r="108" spans="1:3">
      <c r="A108" t="s">
        <v>81</v>
      </c>
      <c r="B108">
        <v>8.02</v>
      </c>
      <c r="C108" t="s">
        <v>55</v>
      </c>
    </row>
    <row r="109" spans="1:3">
      <c r="A109" t="s">
        <v>82</v>
      </c>
      <c r="B109">
        <v>15.61</v>
      </c>
      <c r="C109" t="s">
        <v>55</v>
      </c>
    </row>
    <row r="110" spans="1:3">
      <c r="A110" t="s">
        <v>94</v>
      </c>
      <c r="B110" t="s">
        <v>95</v>
      </c>
    </row>
    <row r="111" spans="1:3">
      <c r="A111" t="s">
        <v>96</v>
      </c>
    </row>
    <row r="112" spans="1:3">
      <c r="A112" t="s">
        <v>97</v>
      </c>
      <c r="B112" t="s">
        <v>98</v>
      </c>
    </row>
    <row r="113" spans="1:3">
      <c r="A113" t="s">
        <v>81</v>
      </c>
      <c r="B113">
        <v>24.02</v>
      </c>
      <c r="C113" t="s">
        <v>55</v>
      </c>
    </row>
    <row r="114" spans="1:3">
      <c r="A114" t="s">
        <v>82</v>
      </c>
      <c r="B114">
        <v>26.34</v>
      </c>
      <c r="C114" t="s">
        <v>55</v>
      </c>
    </row>
    <row r="115" spans="1:3">
      <c r="A115" t="s">
        <v>99</v>
      </c>
      <c r="B115" t="s">
        <v>100</v>
      </c>
    </row>
    <row r="116" spans="1:3">
      <c r="A116" t="s">
        <v>81</v>
      </c>
      <c r="B116">
        <v>26.34</v>
      </c>
      <c r="C116" t="s">
        <v>55</v>
      </c>
    </row>
    <row r="117" spans="1:3">
      <c r="A117" t="s">
        <v>82</v>
      </c>
      <c r="B117">
        <v>31.46</v>
      </c>
      <c r="C117" t="s">
        <v>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29"/>
  <sheetViews>
    <sheetView tabSelected="1" workbookViewId="0">
      <selection activeCell="C28" sqref="C28"/>
    </sheetView>
  </sheetViews>
  <sheetFormatPr baseColWidth="10" defaultRowHeight="15" x14ac:dyDescent="0"/>
  <cols>
    <col min="13" max="13" width="12.83203125" customWidth="1"/>
  </cols>
  <sheetData>
    <row r="1" spans="1:44">
      <c r="D1" t="s">
        <v>65</v>
      </c>
      <c r="L1" t="s">
        <v>105</v>
      </c>
      <c r="M1" t="s">
        <v>106</v>
      </c>
      <c r="N1" t="s">
        <v>107</v>
      </c>
      <c r="AA1" t="s">
        <v>110</v>
      </c>
    </row>
    <row r="2" spans="1:44">
      <c r="D2" t="s">
        <v>62</v>
      </c>
      <c r="E2" t="s">
        <v>101</v>
      </c>
      <c r="F2" t="s">
        <v>63</v>
      </c>
      <c r="G2" t="s">
        <v>124</v>
      </c>
      <c r="H2" t="s">
        <v>125</v>
      </c>
      <c r="I2" t="s">
        <v>129</v>
      </c>
      <c r="K2" t="s">
        <v>104</v>
      </c>
      <c r="L2">
        <v>1</v>
      </c>
      <c r="M2">
        <v>0.3</v>
      </c>
      <c r="N2" t="s">
        <v>108</v>
      </c>
    </row>
    <row r="3" spans="1:44">
      <c r="A3" t="s">
        <v>64</v>
      </c>
      <c r="C3" t="s">
        <v>112</v>
      </c>
      <c r="D3">
        <v>0.81</v>
      </c>
      <c r="E3">
        <v>0.1</v>
      </c>
      <c r="F3">
        <v>1196.53</v>
      </c>
      <c r="G3">
        <v>100</v>
      </c>
      <c r="H3">
        <v>500</v>
      </c>
      <c r="I3">
        <v>25</v>
      </c>
      <c r="K3" t="s">
        <v>109</v>
      </c>
      <c r="L3">
        <v>2</v>
      </c>
      <c r="M3">
        <v>0.25</v>
      </c>
      <c r="N3" t="s">
        <v>108</v>
      </c>
      <c r="AB3" t="s">
        <v>62</v>
      </c>
      <c r="AC3" t="s">
        <v>101</v>
      </c>
      <c r="AD3" t="s">
        <v>63</v>
      </c>
      <c r="AE3" s="1" t="s">
        <v>124</v>
      </c>
      <c r="AF3" s="1" t="s">
        <v>125</v>
      </c>
      <c r="AG3" s="1" t="s">
        <v>129</v>
      </c>
      <c r="AH3" s="1"/>
    </row>
    <row r="4" spans="1:44">
      <c r="A4" t="s">
        <v>66</v>
      </c>
      <c r="C4" t="s">
        <v>113</v>
      </c>
      <c r="D4">
        <v>7.06</v>
      </c>
      <c r="E4">
        <v>13.07</v>
      </c>
      <c r="F4">
        <v>21.09</v>
      </c>
      <c r="G4">
        <v>15</v>
      </c>
      <c r="H4">
        <v>15</v>
      </c>
      <c r="I4">
        <v>23</v>
      </c>
      <c r="K4" t="s">
        <v>110</v>
      </c>
      <c r="L4">
        <v>1</v>
      </c>
      <c r="M4">
        <v>0.3</v>
      </c>
      <c r="N4" t="s">
        <v>111</v>
      </c>
      <c r="AA4" t="s">
        <v>102</v>
      </c>
      <c r="AB4">
        <f>SUM(AB12,AB14,AB16,AB18,AB20,AB22,AB24,AB26,AB28)</f>
        <v>75.900000000000006</v>
      </c>
      <c r="AC4">
        <f t="shared" ref="AC4:AG4" si="0">SUM(AC12,AC14,AC16,AC18,AC20,AC22,AC24,AC26,AC28)</f>
        <v>96.52</v>
      </c>
      <c r="AD4">
        <f t="shared" si="0"/>
        <v>122.63000000000001</v>
      </c>
      <c r="AE4">
        <f t="shared" si="0"/>
        <v>105.5</v>
      </c>
      <c r="AF4">
        <f t="shared" si="0"/>
        <v>149.5</v>
      </c>
      <c r="AG4">
        <f t="shared" si="0"/>
        <v>104.5</v>
      </c>
    </row>
    <row r="5" spans="1:44">
      <c r="A5" t="s">
        <v>67</v>
      </c>
      <c r="C5" t="s">
        <v>114</v>
      </c>
      <c r="D5">
        <v>2</v>
      </c>
      <c r="E5">
        <v>4.8600000000000003</v>
      </c>
      <c r="F5">
        <v>8.39</v>
      </c>
      <c r="G5">
        <v>6</v>
      </c>
      <c r="H5">
        <v>12</v>
      </c>
      <c r="I5">
        <v>6</v>
      </c>
      <c r="K5" t="s">
        <v>131</v>
      </c>
      <c r="L5">
        <v>1</v>
      </c>
      <c r="M5">
        <v>0.3</v>
      </c>
      <c r="N5" t="s">
        <v>132</v>
      </c>
      <c r="AA5" t="s">
        <v>127</v>
      </c>
      <c r="AB5">
        <f>SUM(AB13,AB15,AB17,AB19,AB21,AB23,AB25,AB27,AB29)</f>
        <v>68.399999999999991</v>
      </c>
      <c r="AC5">
        <f t="shared" ref="AC5:AG5" si="1">SUM(AC13,AC15,AC17,AC19,AC21,AC23,AC25,AC27,AC29)</f>
        <v>68.399999999999991</v>
      </c>
      <c r="AD5">
        <f t="shared" si="1"/>
        <v>68.399999999999991</v>
      </c>
      <c r="AE5">
        <f t="shared" si="1"/>
        <v>68.399999999999991</v>
      </c>
      <c r="AF5">
        <f t="shared" si="1"/>
        <v>68.399999999999991</v>
      </c>
      <c r="AG5">
        <f t="shared" si="1"/>
        <v>68.399999999999991</v>
      </c>
    </row>
    <row r="6" spans="1:44">
      <c r="A6" t="s">
        <v>68</v>
      </c>
      <c r="C6" t="s">
        <v>115</v>
      </c>
      <c r="D6">
        <v>9.4</v>
      </c>
      <c r="E6">
        <v>11.63</v>
      </c>
      <c r="F6">
        <v>14.14</v>
      </c>
      <c r="G6">
        <v>12</v>
      </c>
      <c r="H6">
        <v>12</v>
      </c>
      <c r="I6">
        <v>15</v>
      </c>
      <c r="AA6" t="s">
        <v>103</v>
      </c>
      <c r="AB6">
        <f t="shared" ref="AB6:AG6" si="2">AB4+9*D3</f>
        <v>83.190000000000012</v>
      </c>
      <c r="AC6">
        <f t="shared" si="2"/>
        <v>97.42</v>
      </c>
      <c r="AD6">
        <f t="shared" si="2"/>
        <v>10891.4</v>
      </c>
      <c r="AE6">
        <f t="shared" si="2"/>
        <v>1005.5</v>
      </c>
      <c r="AF6">
        <f t="shared" si="2"/>
        <v>4649.5</v>
      </c>
      <c r="AG6">
        <f t="shared" si="2"/>
        <v>329.5</v>
      </c>
    </row>
    <row r="7" spans="1:44">
      <c r="A7" t="s">
        <v>69</v>
      </c>
      <c r="C7" t="s">
        <v>116</v>
      </c>
      <c r="D7">
        <v>1.2</v>
      </c>
      <c r="E7">
        <v>1.5</v>
      </c>
      <c r="F7">
        <v>2.2000000000000002</v>
      </c>
      <c r="G7">
        <v>2</v>
      </c>
      <c r="H7">
        <v>3</v>
      </c>
      <c r="I7">
        <v>1.5</v>
      </c>
      <c r="AA7" t="s">
        <v>128</v>
      </c>
      <c r="AB7">
        <f t="shared" ref="AB7:AG7" si="3">AB5+2*D3</f>
        <v>70.02</v>
      </c>
      <c r="AC7">
        <f t="shared" si="3"/>
        <v>68.599999999999994</v>
      </c>
      <c r="AD7">
        <f t="shared" si="3"/>
        <v>2461.46</v>
      </c>
      <c r="AE7">
        <f t="shared" si="3"/>
        <v>268.39999999999998</v>
      </c>
      <c r="AF7">
        <f t="shared" si="3"/>
        <v>1068.4000000000001</v>
      </c>
      <c r="AG7">
        <f t="shared" si="3"/>
        <v>118.39999999999999</v>
      </c>
    </row>
    <row r="8" spans="1:44">
      <c r="A8" t="s">
        <v>70</v>
      </c>
      <c r="C8" t="s">
        <v>117</v>
      </c>
      <c r="D8">
        <v>0</v>
      </c>
      <c r="E8">
        <v>6.4</v>
      </c>
      <c r="F8">
        <v>19.03</v>
      </c>
      <c r="G8">
        <v>10</v>
      </c>
      <c r="H8">
        <v>10</v>
      </c>
      <c r="I8">
        <v>19</v>
      </c>
    </row>
    <row r="10" spans="1:44">
      <c r="C10" t="s">
        <v>118</v>
      </c>
      <c r="K10" t="s">
        <v>104</v>
      </c>
      <c r="S10" t="s">
        <v>109</v>
      </c>
      <c r="AA10" t="s">
        <v>110</v>
      </c>
      <c r="AK10" t="s">
        <v>110</v>
      </c>
    </row>
    <row r="11" spans="1:44">
      <c r="D11" t="s">
        <v>62</v>
      </c>
      <c r="E11" t="s">
        <v>101</v>
      </c>
      <c r="F11" t="s">
        <v>63</v>
      </c>
      <c r="G11" t="s">
        <v>124</v>
      </c>
      <c r="H11" t="s">
        <v>125</v>
      </c>
      <c r="L11" t="s">
        <v>62</v>
      </c>
      <c r="M11" t="s">
        <v>101</v>
      </c>
      <c r="N11" t="s">
        <v>63</v>
      </c>
      <c r="O11" t="s">
        <v>124</v>
      </c>
      <c r="P11" t="s">
        <v>125</v>
      </c>
      <c r="T11" t="s">
        <v>62</v>
      </c>
      <c r="U11" t="s">
        <v>101</v>
      </c>
      <c r="V11" t="s">
        <v>63</v>
      </c>
      <c r="W11" s="1" t="s">
        <v>124</v>
      </c>
      <c r="X11" s="1" t="s">
        <v>125</v>
      </c>
      <c r="AB11" t="s">
        <v>62</v>
      </c>
      <c r="AC11" t="s">
        <v>101</v>
      </c>
      <c r="AD11" t="s">
        <v>63</v>
      </c>
      <c r="AE11" s="1" t="s">
        <v>124</v>
      </c>
      <c r="AF11" s="1" t="s">
        <v>125</v>
      </c>
      <c r="AG11" s="1" t="s">
        <v>129</v>
      </c>
      <c r="AH11" s="1"/>
      <c r="AL11" t="s">
        <v>62</v>
      </c>
      <c r="AM11" t="s">
        <v>101</v>
      </c>
      <c r="AN11" t="s">
        <v>63</v>
      </c>
      <c r="AO11" s="1" t="s">
        <v>124</v>
      </c>
      <c r="AP11" s="1" t="s">
        <v>125</v>
      </c>
      <c r="AQ11" s="1" t="s">
        <v>129</v>
      </c>
    </row>
    <row r="12" spans="1:44">
      <c r="A12" t="s">
        <v>71</v>
      </c>
      <c r="B12" t="s">
        <v>119</v>
      </c>
      <c r="C12" t="e">
        <f>1+4+C5</f>
        <v>#VALUE!</v>
      </c>
      <c r="D12">
        <f t="shared" ref="D12:H12" si="4">1+4+D5</f>
        <v>7</v>
      </c>
      <c r="E12">
        <f t="shared" si="4"/>
        <v>9.86</v>
      </c>
      <c r="F12">
        <f t="shared" si="4"/>
        <v>13.39</v>
      </c>
      <c r="G12">
        <f t="shared" si="4"/>
        <v>11</v>
      </c>
      <c r="H12">
        <f t="shared" si="4"/>
        <v>17</v>
      </c>
      <c r="K12" t="e">
        <f>1+4+C5</f>
        <v>#VALUE!</v>
      </c>
      <c r="L12">
        <f t="shared" ref="L12:P12" si="5">1+4+D5</f>
        <v>7</v>
      </c>
      <c r="M12">
        <f t="shared" si="5"/>
        <v>9.86</v>
      </c>
      <c r="N12">
        <f t="shared" si="5"/>
        <v>13.39</v>
      </c>
      <c r="O12">
        <f t="shared" si="5"/>
        <v>11</v>
      </c>
      <c r="P12">
        <f t="shared" si="5"/>
        <v>17</v>
      </c>
      <c r="Q12" t="s">
        <v>122</v>
      </c>
      <c r="S12" t="e">
        <f>1+4+C5 + 5</f>
        <v>#VALUE!</v>
      </c>
      <c r="T12">
        <f>1+4+D5 + 5</f>
        <v>12</v>
      </c>
      <c r="U12">
        <f>1+4+E5 + 5</f>
        <v>14.86</v>
      </c>
      <c r="V12">
        <f>1+4+F5 + 5</f>
        <v>18.39</v>
      </c>
      <c r="W12">
        <f t="shared" ref="W12" si="6">1+4+G5 + 5</f>
        <v>16</v>
      </c>
      <c r="X12">
        <f t="shared" ref="X12" si="7">1+4+H5 + 5</f>
        <v>22</v>
      </c>
      <c r="Y12" t="s">
        <v>121</v>
      </c>
      <c r="AA12" t="e">
        <f>1+4+C5</f>
        <v>#VALUE!</v>
      </c>
      <c r="AB12">
        <f t="shared" ref="AB12:AD12" si="8">1+4+D5</f>
        <v>7</v>
      </c>
      <c r="AC12">
        <f t="shared" si="8"/>
        <v>9.86</v>
      </c>
      <c r="AD12">
        <f t="shared" si="8"/>
        <v>13.39</v>
      </c>
      <c r="AE12">
        <f t="shared" ref="AE12" si="9">1+4+G5</f>
        <v>11</v>
      </c>
      <c r="AF12">
        <f t="shared" ref="AF12:AG12" si="10">1+4+H5</f>
        <v>17</v>
      </c>
      <c r="AG12">
        <f t="shared" si="10"/>
        <v>11</v>
      </c>
      <c r="AH12" t="s">
        <v>121</v>
      </c>
      <c r="AK12" t="e">
        <f>1+4+C5</f>
        <v>#VALUE!</v>
      </c>
      <c r="AL12">
        <f t="shared" ref="AL12:AQ12" si="11">1+4+D5</f>
        <v>7</v>
      </c>
      <c r="AM12">
        <f t="shared" si="11"/>
        <v>9.86</v>
      </c>
      <c r="AN12">
        <f t="shared" si="11"/>
        <v>13.39</v>
      </c>
      <c r="AO12">
        <f t="shared" si="11"/>
        <v>11</v>
      </c>
      <c r="AP12">
        <f t="shared" si="11"/>
        <v>17</v>
      </c>
      <c r="AQ12">
        <f t="shared" si="11"/>
        <v>11</v>
      </c>
      <c r="AR12" t="s">
        <v>123</v>
      </c>
    </row>
    <row r="13" spans="1:44">
      <c r="B13" t="s">
        <v>120</v>
      </c>
      <c r="C13" t="e">
        <f>11+C4+C4+1</f>
        <v>#VALUE!</v>
      </c>
      <c r="D13">
        <f t="shared" ref="D13:H13" si="12">11+D4+D4+1</f>
        <v>26.119999999999997</v>
      </c>
      <c r="E13">
        <f t="shared" si="12"/>
        <v>38.14</v>
      </c>
      <c r="F13">
        <f t="shared" si="12"/>
        <v>54.180000000000007</v>
      </c>
      <c r="G13">
        <f t="shared" si="12"/>
        <v>42</v>
      </c>
      <c r="H13">
        <f t="shared" si="12"/>
        <v>42</v>
      </c>
      <c r="K13" t="e">
        <f>$M$2*11+$M$2*C4+$M$2*C4+1</f>
        <v>#VALUE!</v>
      </c>
      <c r="L13">
        <f t="shared" ref="L13:P13" si="13">$M$2*11+$M$2*D4+$M$2*D4+1</f>
        <v>8.5359999999999996</v>
      </c>
      <c r="M13">
        <f t="shared" si="13"/>
        <v>12.141999999999999</v>
      </c>
      <c r="N13">
        <f t="shared" si="13"/>
        <v>16.954000000000001</v>
      </c>
      <c r="O13">
        <f t="shared" si="13"/>
        <v>13.3</v>
      </c>
      <c r="P13">
        <f t="shared" si="13"/>
        <v>13.3</v>
      </c>
      <c r="S13" t="e">
        <f>$M$3*11+$M$3*C4+$M$3*C4+2</f>
        <v>#VALUE!</v>
      </c>
      <c r="T13">
        <f t="shared" ref="T13:X13" si="14">$M$3*11+$M$3*D4+$M$3*D4+2</f>
        <v>8.2799999999999994</v>
      </c>
      <c r="U13">
        <f t="shared" si="14"/>
        <v>11.285</v>
      </c>
      <c r="V13">
        <f t="shared" si="14"/>
        <v>15.295000000000002</v>
      </c>
      <c r="W13">
        <f t="shared" si="14"/>
        <v>12.25</v>
      </c>
      <c r="X13">
        <f t="shared" si="14"/>
        <v>12.25</v>
      </c>
      <c r="AA13">
        <f>$M$2*4+$M$2*4+$M$2*4+1</f>
        <v>4.5999999999999996</v>
      </c>
      <c r="AB13">
        <f t="shared" ref="AB13:AG13" si="15">$M$2*4+$M$2*4+$M$2*4+1</f>
        <v>4.5999999999999996</v>
      </c>
      <c r="AC13">
        <f t="shared" si="15"/>
        <v>4.5999999999999996</v>
      </c>
      <c r="AD13">
        <f t="shared" si="15"/>
        <v>4.5999999999999996</v>
      </c>
      <c r="AE13">
        <f t="shared" si="15"/>
        <v>4.5999999999999996</v>
      </c>
      <c r="AF13">
        <f t="shared" si="15"/>
        <v>4.5999999999999996</v>
      </c>
      <c r="AG13">
        <f t="shared" si="15"/>
        <v>4.5999999999999996</v>
      </c>
      <c r="AK13">
        <f>$M$2*8+$M$2*8+$M$2*8+1</f>
        <v>8.1999999999999993</v>
      </c>
      <c r="AL13">
        <f t="shared" ref="AL13:AQ13" si="16">$M$2*8+$M$2*8+$M$2*8+1</f>
        <v>8.1999999999999993</v>
      </c>
      <c r="AM13">
        <f t="shared" si="16"/>
        <v>8.1999999999999993</v>
      </c>
      <c r="AN13">
        <f t="shared" si="16"/>
        <v>8.1999999999999993</v>
      </c>
      <c r="AO13">
        <f t="shared" si="16"/>
        <v>8.1999999999999993</v>
      </c>
      <c r="AP13">
        <f t="shared" si="16"/>
        <v>8.1999999999999993</v>
      </c>
      <c r="AQ13">
        <f t="shared" si="16"/>
        <v>8.1999999999999993</v>
      </c>
    </row>
    <row r="14" spans="1:44">
      <c r="A14" t="s">
        <v>72</v>
      </c>
      <c r="B14" t="s">
        <v>119</v>
      </c>
      <c r="C14" t="e">
        <f>1+5+C7+C5</f>
        <v>#VALUE!</v>
      </c>
      <c r="D14">
        <f t="shared" ref="D14:H14" si="17">1+5+D7+D5</f>
        <v>9.1999999999999993</v>
      </c>
      <c r="E14">
        <f t="shared" si="17"/>
        <v>12.36</v>
      </c>
      <c r="F14">
        <f t="shared" si="17"/>
        <v>16.59</v>
      </c>
      <c r="G14">
        <f t="shared" si="17"/>
        <v>14</v>
      </c>
      <c r="H14">
        <f t="shared" si="17"/>
        <v>21</v>
      </c>
      <c r="K14" t="e">
        <f>1+5+C7+C5</f>
        <v>#VALUE!</v>
      </c>
      <c r="L14">
        <f>1+5+D7+D5</f>
        <v>9.1999999999999993</v>
      </c>
      <c r="M14">
        <f>1+5+E7+E5</f>
        <v>12.36</v>
      </c>
      <c r="N14">
        <f>1+5+F7+F5</f>
        <v>16.59</v>
      </c>
      <c r="O14">
        <f t="shared" ref="O14" si="18">1+5+G7+G5</f>
        <v>14</v>
      </c>
      <c r="P14">
        <f t="shared" ref="P14" si="19">1+5+H7+H5</f>
        <v>21</v>
      </c>
      <c r="Q14" t="s">
        <v>122</v>
      </c>
      <c r="S14" t="e">
        <f>1+5+C7+C5 + 6</f>
        <v>#VALUE!</v>
      </c>
      <c r="T14">
        <f>1+5+D7+D5 + 6</f>
        <v>15.2</v>
      </c>
      <c r="U14">
        <f>1+5+E7+E5 + 6</f>
        <v>18.36</v>
      </c>
      <c r="V14">
        <f>1+5+F7+F5 + 6</f>
        <v>22.59</v>
      </c>
      <c r="W14">
        <f t="shared" ref="W14" si="20">1+5+G7+G5 + 6</f>
        <v>20</v>
      </c>
      <c r="X14">
        <f t="shared" ref="X14" si="21">1+5+H7+H5 + 6</f>
        <v>27</v>
      </c>
      <c r="Y14" t="s">
        <v>121</v>
      </c>
      <c r="AA14" t="e">
        <f>1+5+C7+C5</f>
        <v>#VALUE!</v>
      </c>
      <c r="AB14">
        <f>1+5+D7+D5</f>
        <v>9.1999999999999993</v>
      </c>
      <c r="AC14">
        <f>1+5+E7+E5</f>
        <v>12.36</v>
      </c>
      <c r="AD14">
        <f>1+5+F7+F5</f>
        <v>16.59</v>
      </c>
      <c r="AE14">
        <f t="shared" ref="AE14" si="22">1+5+G7+G5</f>
        <v>14</v>
      </c>
      <c r="AF14">
        <f t="shared" ref="AF14:AG14" si="23">1+5+H7+H5</f>
        <v>21</v>
      </c>
      <c r="AG14">
        <f t="shared" si="23"/>
        <v>13.5</v>
      </c>
      <c r="AH14" t="s">
        <v>121</v>
      </c>
      <c r="AK14" t="e">
        <f>1+5+C7+C5</f>
        <v>#VALUE!</v>
      </c>
      <c r="AL14">
        <f t="shared" ref="AL14:AQ14" si="24">1+5+D7+D5</f>
        <v>9.1999999999999993</v>
      </c>
      <c r="AM14">
        <f t="shared" si="24"/>
        <v>12.36</v>
      </c>
      <c r="AN14">
        <f t="shared" si="24"/>
        <v>16.59</v>
      </c>
      <c r="AO14">
        <f t="shared" si="24"/>
        <v>14</v>
      </c>
      <c r="AP14">
        <f t="shared" si="24"/>
        <v>21</v>
      </c>
      <c r="AQ14">
        <f t="shared" si="24"/>
        <v>13.5</v>
      </c>
      <c r="AR14" t="s">
        <v>123</v>
      </c>
    </row>
    <row r="15" spans="1:44">
      <c r="B15" t="s">
        <v>120</v>
      </c>
      <c r="C15" t="e">
        <f>15+C4+C6+C4+1</f>
        <v>#VALUE!</v>
      </c>
      <c r="D15">
        <f t="shared" ref="D15:H15" si="25">15+D4+D6+D4+1</f>
        <v>39.520000000000003</v>
      </c>
      <c r="E15">
        <f t="shared" si="25"/>
        <v>53.77</v>
      </c>
      <c r="F15">
        <f t="shared" si="25"/>
        <v>72.320000000000007</v>
      </c>
      <c r="G15">
        <f t="shared" si="25"/>
        <v>58</v>
      </c>
      <c r="H15">
        <f t="shared" si="25"/>
        <v>58</v>
      </c>
      <c r="K15" t="e">
        <f>$M$2*15+$M$2*C4+$M$2*C6+$M$2*C4+1</f>
        <v>#VALUE!</v>
      </c>
      <c r="L15">
        <f t="shared" ref="L15:P15" si="26">$M$2*15+$M$2*D4+$M$2*D6+$M$2*D4+1</f>
        <v>12.556000000000001</v>
      </c>
      <c r="M15">
        <f t="shared" si="26"/>
        <v>16.831</v>
      </c>
      <c r="N15">
        <f t="shared" si="26"/>
        <v>22.396000000000001</v>
      </c>
      <c r="O15">
        <f t="shared" si="26"/>
        <v>18.100000000000001</v>
      </c>
      <c r="P15">
        <f t="shared" si="26"/>
        <v>18.100000000000001</v>
      </c>
      <c r="S15" t="e">
        <f>$M$3*15+$M$3*C4+$M$3*C6+$M$3*C4+2</f>
        <v>#VALUE!</v>
      </c>
      <c r="T15">
        <f t="shared" ref="T15:X15" si="27">$M$3*15+$M$3*D4+$M$3*D6+$M$3*D4+2</f>
        <v>11.63</v>
      </c>
      <c r="U15">
        <f t="shared" si="27"/>
        <v>15.192500000000001</v>
      </c>
      <c r="V15">
        <f t="shared" si="27"/>
        <v>19.830000000000002</v>
      </c>
      <c r="W15">
        <f t="shared" si="27"/>
        <v>16.25</v>
      </c>
      <c r="X15">
        <f t="shared" si="27"/>
        <v>16.25</v>
      </c>
      <c r="AA15">
        <f>$M$2*4+$M$2*4+$M$2*4+$M$2*4+$M$2*4+1</f>
        <v>7</v>
      </c>
      <c r="AB15">
        <f t="shared" ref="AB15:AG15" si="28">$M$2*4+$M$2*4+$M$2*4+$M$2*4+$M$2*4+1</f>
        <v>7</v>
      </c>
      <c r="AC15">
        <f t="shared" si="28"/>
        <v>7</v>
      </c>
      <c r="AD15">
        <f t="shared" si="28"/>
        <v>7</v>
      </c>
      <c r="AE15">
        <f t="shared" si="28"/>
        <v>7</v>
      </c>
      <c r="AF15">
        <f t="shared" si="28"/>
        <v>7</v>
      </c>
      <c r="AG15">
        <f t="shared" si="28"/>
        <v>7</v>
      </c>
      <c r="AK15">
        <f>$M$2*8+$M$2*8+$M$2*8+$M$2*8+$M$2*8+1</f>
        <v>13</v>
      </c>
      <c r="AL15">
        <f t="shared" ref="AL15:AQ15" si="29">$M$2*8+$M$2*8+$M$2*8+$M$2*8+$M$2*8+1</f>
        <v>13</v>
      </c>
      <c r="AM15">
        <f t="shared" si="29"/>
        <v>13</v>
      </c>
      <c r="AN15">
        <f t="shared" si="29"/>
        <v>13</v>
      </c>
      <c r="AO15">
        <f t="shared" si="29"/>
        <v>13</v>
      </c>
      <c r="AP15">
        <f t="shared" si="29"/>
        <v>13</v>
      </c>
      <c r="AQ15">
        <f t="shared" si="29"/>
        <v>13</v>
      </c>
    </row>
    <row r="16" spans="1:44">
      <c r="A16" t="s">
        <v>73</v>
      </c>
      <c r="B16" t="s">
        <v>119</v>
      </c>
      <c r="C16" t="e">
        <f>1+4+C5</f>
        <v>#VALUE!</v>
      </c>
      <c r="D16">
        <f t="shared" ref="D16:H16" si="30">1+4+D5</f>
        <v>7</v>
      </c>
      <c r="E16">
        <f t="shared" si="30"/>
        <v>9.86</v>
      </c>
      <c r="F16">
        <f t="shared" si="30"/>
        <v>13.39</v>
      </c>
      <c r="G16">
        <f t="shared" si="30"/>
        <v>11</v>
      </c>
      <c r="H16">
        <f t="shared" si="30"/>
        <v>17</v>
      </c>
      <c r="K16" t="e">
        <f>1+4+C5</f>
        <v>#VALUE!</v>
      </c>
      <c r="L16">
        <f t="shared" ref="L16:N16" si="31">1+4+D5</f>
        <v>7</v>
      </c>
      <c r="M16">
        <f t="shared" si="31"/>
        <v>9.86</v>
      </c>
      <c r="N16">
        <f t="shared" si="31"/>
        <v>13.39</v>
      </c>
      <c r="O16">
        <f t="shared" ref="O16" si="32">1+4+G5</f>
        <v>11</v>
      </c>
      <c r="P16">
        <f t="shared" ref="P16" si="33">1+4+H5</f>
        <v>17</v>
      </c>
      <c r="Q16" t="s">
        <v>122</v>
      </c>
      <c r="S16" t="e">
        <f>1+4+C5 + 5</f>
        <v>#VALUE!</v>
      </c>
      <c r="T16">
        <f>1+4+D5 + 5</f>
        <v>12</v>
      </c>
      <c r="U16">
        <f>1+4+E5 + 5</f>
        <v>14.86</v>
      </c>
      <c r="V16">
        <f>1+4+F5 + 5</f>
        <v>18.39</v>
      </c>
      <c r="W16">
        <f t="shared" ref="W16" si="34">1+4+G5 + 5</f>
        <v>16</v>
      </c>
      <c r="X16">
        <f t="shared" ref="X16" si="35">1+4+H5 + 5</f>
        <v>22</v>
      </c>
      <c r="Y16" t="s">
        <v>121</v>
      </c>
      <c r="AA16" t="e">
        <f>1+4+C5</f>
        <v>#VALUE!</v>
      </c>
      <c r="AB16">
        <f t="shared" ref="AB16:AD16" si="36">1+4+D5</f>
        <v>7</v>
      </c>
      <c r="AC16">
        <f t="shared" si="36"/>
        <v>9.86</v>
      </c>
      <c r="AD16">
        <f t="shared" si="36"/>
        <v>13.39</v>
      </c>
      <c r="AE16">
        <f t="shared" ref="AE16" si="37">1+4+G5</f>
        <v>11</v>
      </c>
      <c r="AF16">
        <f t="shared" ref="AF16:AG16" si="38">1+4+H5</f>
        <v>17</v>
      </c>
      <c r="AG16">
        <f t="shared" si="38"/>
        <v>11</v>
      </c>
      <c r="AH16" t="s">
        <v>121</v>
      </c>
      <c r="AK16" t="e">
        <f>1+4+C5</f>
        <v>#VALUE!</v>
      </c>
      <c r="AL16">
        <f t="shared" ref="AL16:AQ16" si="39">1+4+D5</f>
        <v>7</v>
      </c>
      <c r="AM16">
        <f t="shared" si="39"/>
        <v>9.86</v>
      </c>
      <c r="AN16">
        <f t="shared" si="39"/>
        <v>13.39</v>
      </c>
      <c r="AO16">
        <f t="shared" si="39"/>
        <v>11</v>
      </c>
      <c r="AP16">
        <f t="shared" si="39"/>
        <v>17</v>
      </c>
      <c r="AQ16">
        <f t="shared" si="39"/>
        <v>11</v>
      </c>
      <c r="AR16" t="s">
        <v>123</v>
      </c>
    </row>
    <row r="17" spans="1:44">
      <c r="B17" t="s">
        <v>120</v>
      </c>
      <c r="C17" t="e">
        <f>C4+C4+14+1</f>
        <v>#VALUE!</v>
      </c>
      <c r="D17">
        <f t="shared" ref="D17:H17" si="40">D4+D4+14+1</f>
        <v>29.119999999999997</v>
      </c>
      <c r="E17">
        <f t="shared" si="40"/>
        <v>41.14</v>
      </c>
      <c r="F17">
        <f t="shared" si="40"/>
        <v>57.18</v>
      </c>
      <c r="G17">
        <f t="shared" si="40"/>
        <v>45</v>
      </c>
      <c r="H17">
        <f t="shared" si="40"/>
        <v>45</v>
      </c>
      <c r="K17" t="e">
        <f>$M$2*C4+$M$2*C4+$M$2*14+1</f>
        <v>#VALUE!</v>
      </c>
      <c r="L17">
        <f t="shared" ref="L17:P17" si="41">$M$2*D4+$M$2*D4+$M$2*14+1</f>
        <v>9.4359999999999999</v>
      </c>
      <c r="M17">
        <f t="shared" si="41"/>
        <v>13.042</v>
      </c>
      <c r="N17">
        <f t="shared" si="41"/>
        <v>17.853999999999999</v>
      </c>
      <c r="O17">
        <f t="shared" si="41"/>
        <v>14.2</v>
      </c>
      <c r="P17">
        <f t="shared" si="41"/>
        <v>14.2</v>
      </c>
      <c r="S17" t="e">
        <f>$M$3*C4+$M$3*C4+$M$3*14+2</f>
        <v>#VALUE!</v>
      </c>
      <c r="T17">
        <f t="shared" ref="T17:X17" si="42">$M$3*D4+$M$3*D4+$M$3*14+2</f>
        <v>9.0299999999999994</v>
      </c>
      <c r="U17">
        <f t="shared" si="42"/>
        <v>12.035</v>
      </c>
      <c r="V17">
        <f t="shared" si="42"/>
        <v>16.045000000000002</v>
      </c>
      <c r="W17">
        <f t="shared" si="42"/>
        <v>13</v>
      </c>
      <c r="X17">
        <f t="shared" si="42"/>
        <v>13</v>
      </c>
      <c r="AA17">
        <f>$M$2*4+$M$2*4+$M$2*4+$M$2*3+1</f>
        <v>5.5</v>
      </c>
      <c r="AB17">
        <f t="shared" ref="AB17:AG17" si="43">$M$2*4+$M$2*4+$M$2*4+$M$2*3+1</f>
        <v>5.5</v>
      </c>
      <c r="AC17">
        <f t="shared" si="43"/>
        <v>5.5</v>
      </c>
      <c r="AD17">
        <f t="shared" si="43"/>
        <v>5.5</v>
      </c>
      <c r="AE17">
        <f t="shared" si="43"/>
        <v>5.5</v>
      </c>
      <c r="AF17">
        <f t="shared" si="43"/>
        <v>5.5</v>
      </c>
      <c r="AG17">
        <f t="shared" si="43"/>
        <v>5.5</v>
      </c>
      <c r="AK17">
        <f>$M$2*8+$M$2*8+$M$2*8+$M$2*3+1</f>
        <v>9.1</v>
      </c>
      <c r="AL17">
        <f t="shared" ref="AL17:AQ17" si="44">$M$2*8+$M$2*8+$M$2*8+$M$2*3+1</f>
        <v>9.1</v>
      </c>
      <c r="AM17">
        <f t="shared" si="44"/>
        <v>9.1</v>
      </c>
      <c r="AN17">
        <f t="shared" si="44"/>
        <v>9.1</v>
      </c>
      <c r="AO17">
        <f t="shared" si="44"/>
        <v>9.1</v>
      </c>
      <c r="AP17">
        <f t="shared" si="44"/>
        <v>9.1</v>
      </c>
      <c r="AQ17">
        <f t="shared" si="44"/>
        <v>9.1</v>
      </c>
    </row>
    <row r="18" spans="1:44">
      <c r="A18" t="s">
        <v>74</v>
      </c>
      <c r="B18" t="s">
        <v>119</v>
      </c>
      <c r="C18" t="e">
        <f>1+4+C5</f>
        <v>#VALUE!</v>
      </c>
      <c r="D18">
        <f t="shared" ref="D18:H18" si="45">1+4+D5</f>
        <v>7</v>
      </c>
      <c r="E18">
        <f t="shared" si="45"/>
        <v>9.86</v>
      </c>
      <c r="F18">
        <f t="shared" si="45"/>
        <v>13.39</v>
      </c>
      <c r="G18">
        <f t="shared" si="45"/>
        <v>11</v>
      </c>
      <c r="H18">
        <f t="shared" si="45"/>
        <v>17</v>
      </c>
      <c r="K18" t="e">
        <f>1+4+C5</f>
        <v>#VALUE!</v>
      </c>
      <c r="L18">
        <f t="shared" ref="L18:N18" si="46">1+4+D5</f>
        <v>7</v>
      </c>
      <c r="M18">
        <f t="shared" si="46"/>
        <v>9.86</v>
      </c>
      <c r="N18">
        <f t="shared" si="46"/>
        <v>13.39</v>
      </c>
      <c r="O18">
        <f t="shared" ref="O18" si="47">1+4+G5</f>
        <v>11</v>
      </c>
      <c r="P18">
        <f t="shared" ref="P18" si="48">1+4+H5</f>
        <v>17</v>
      </c>
      <c r="Q18" t="s">
        <v>122</v>
      </c>
      <c r="S18" t="e">
        <f>1+4+C5 + 5</f>
        <v>#VALUE!</v>
      </c>
      <c r="T18">
        <f>1+4+D5 + 5</f>
        <v>12</v>
      </c>
      <c r="U18">
        <f>1+4+E5 + 5</f>
        <v>14.86</v>
      </c>
      <c r="V18">
        <f>1+4+F5 + 5</f>
        <v>18.39</v>
      </c>
      <c r="W18">
        <f t="shared" ref="W18" si="49">1+4+G5 + 5</f>
        <v>16</v>
      </c>
      <c r="X18">
        <f t="shared" ref="X18" si="50">1+4+H5 + 5</f>
        <v>22</v>
      </c>
      <c r="Y18" t="s">
        <v>121</v>
      </c>
      <c r="AA18" t="e">
        <f>1+4+C5</f>
        <v>#VALUE!</v>
      </c>
      <c r="AB18">
        <f t="shared" ref="AB18:AD18" si="51">1+4+D5</f>
        <v>7</v>
      </c>
      <c r="AC18">
        <f t="shared" si="51"/>
        <v>9.86</v>
      </c>
      <c r="AD18">
        <f t="shared" si="51"/>
        <v>13.39</v>
      </c>
      <c r="AE18">
        <f t="shared" ref="AE18" si="52">1+4+G5</f>
        <v>11</v>
      </c>
      <c r="AF18">
        <f t="shared" ref="AF18:AG18" si="53">1+4+H5</f>
        <v>17</v>
      </c>
      <c r="AG18">
        <f t="shared" si="53"/>
        <v>11</v>
      </c>
      <c r="AH18" t="s">
        <v>121</v>
      </c>
      <c r="AK18" t="e">
        <f>1+4+C5</f>
        <v>#VALUE!</v>
      </c>
      <c r="AL18">
        <f t="shared" ref="AL18:AQ18" si="54">1+4+D5</f>
        <v>7</v>
      </c>
      <c r="AM18">
        <f t="shared" si="54"/>
        <v>9.86</v>
      </c>
      <c r="AN18">
        <f t="shared" si="54"/>
        <v>13.39</v>
      </c>
      <c r="AO18">
        <f t="shared" si="54"/>
        <v>11</v>
      </c>
      <c r="AP18">
        <f t="shared" si="54"/>
        <v>17</v>
      </c>
      <c r="AQ18">
        <f t="shared" si="54"/>
        <v>11</v>
      </c>
      <c r="AR18" t="s">
        <v>123</v>
      </c>
    </row>
    <row r="19" spans="1:44">
      <c r="B19" t="s">
        <v>120</v>
      </c>
      <c r="C19" t="e">
        <f>15+C6+C4+1</f>
        <v>#VALUE!</v>
      </c>
      <c r="D19">
        <f t="shared" ref="D19:H19" si="55">15+D6+D4+1</f>
        <v>32.459999999999994</v>
      </c>
      <c r="E19">
        <f t="shared" si="55"/>
        <v>40.700000000000003</v>
      </c>
      <c r="F19">
        <f t="shared" si="55"/>
        <v>51.230000000000004</v>
      </c>
      <c r="G19">
        <f t="shared" si="55"/>
        <v>43</v>
      </c>
      <c r="H19">
        <f t="shared" si="55"/>
        <v>43</v>
      </c>
      <c r="K19" t="e">
        <f>$M$2*15+$M$2*C6+$M$2*C4+1</f>
        <v>#VALUE!</v>
      </c>
      <c r="L19">
        <f t="shared" ref="L19:P19" si="56">$M$2*15+$M$2*D6+$M$2*D4+1</f>
        <v>10.438000000000001</v>
      </c>
      <c r="M19">
        <f t="shared" si="56"/>
        <v>12.91</v>
      </c>
      <c r="N19">
        <f t="shared" si="56"/>
        <v>16.069000000000003</v>
      </c>
      <c r="O19">
        <f t="shared" si="56"/>
        <v>13.6</v>
      </c>
      <c r="P19">
        <f t="shared" si="56"/>
        <v>13.6</v>
      </c>
      <c r="S19" t="e">
        <f>$M$3*15+$M$3*C6+$M$3*C4+2</f>
        <v>#VALUE!</v>
      </c>
      <c r="T19">
        <f t="shared" ref="T19:X19" si="57">$M$3*15+$M$3*D6+$M$3*D4+2</f>
        <v>9.8649999999999984</v>
      </c>
      <c r="U19">
        <f t="shared" si="57"/>
        <v>11.925000000000001</v>
      </c>
      <c r="V19">
        <f t="shared" si="57"/>
        <v>14.557500000000001</v>
      </c>
      <c r="W19">
        <f t="shared" si="57"/>
        <v>12.5</v>
      </c>
      <c r="X19">
        <f t="shared" si="57"/>
        <v>12.5</v>
      </c>
      <c r="AA19">
        <f>$M$2*4+$M$2*4+$M$2*4+$M$2*4+1</f>
        <v>5.8</v>
      </c>
      <c r="AB19">
        <f t="shared" ref="AB19:AG19" si="58">$M$2*4+$M$2*4+$M$2*4+$M$2*4+1</f>
        <v>5.8</v>
      </c>
      <c r="AC19">
        <f t="shared" si="58"/>
        <v>5.8</v>
      </c>
      <c r="AD19">
        <f t="shared" si="58"/>
        <v>5.8</v>
      </c>
      <c r="AE19">
        <f t="shared" si="58"/>
        <v>5.8</v>
      </c>
      <c r="AF19">
        <f t="shared" si="58"/>
        <v>5.8</v>
      </c>
      <c r="AG19">
        <f t="shared" si="58"/>
        <v>5.8</v>
      </c>
      <c r="AK19">
        <f>$M$2*8+$M$2*8+$M$2*8+$M$2*8+1</f>
        <v>10.6</v>
      </c>
      <c r="AL19">
        <f t="shared" ref="AL19:AQ19" si="59">$M$2*8+$M$2*8+$M$2*8+$M$2*8+1</f>
        <v>10.6</v>
      </c>
      <c r="AM19">
        <f t="shared" si="59"/>
        <v>10.6</v>
      </c>
      <c r="AN19">
        <f t="shared" si="59"/>
        <v>10.6</v>
      </c>
      <c r="AO19">
        <f t="shared" si="59"/>
        <v>10.6</v>
      </c>
      <c r="AP19">
        <f t="shared" si="59"/>
        <v>10.6</v>
      </c>
      <c r="AQ19">
        <f t="shared" si="59"/>
        <v>10.6</v>
      </c>
    </row>
    <row r="20" spans="1:44">
      <c r="A20" t="s">
        <v>75</v>
      </c>
      <c r="B20" t="s">
        <v>119</v>
      </c>
      <c r="C20" t="e">
        <f>1+4+C5</f>
        <v>#VALUE!</v>
      </c>
      <c r="D20">
        <f t="shared" ref="D20:H20" si="60">1+4+D5</f>
        <v>7</v>
      </c>
      <c r="E20">
        <f t="shared" si="60"/>
        <v>9.86</v>
      </c>
      <c r="F20">
        <f t="shared" si="60"/>
        <v>13.39</v>
      </c>
      <c r="G20">
        <f t="shared" si="60"/>
        <v>11</v>
      </c>
      <c r="H20">
        <f t="shared" si="60"/>
        <v>17</v>
      </c>
      <c r="K20" t="e">
        <f>1+4+C5</f>
        <v>#VALUE!</v>
      </c>
      <c r="L20">
        <f t="shared" ref="L20:N20" si="61">1+4+D5</f>
        <v>7</v>
      </c>
      <c r="M20">
        <f t="shared" si="61"/>
        <v>9.86</v>
      </c>
      <c r="N20">
        <f t="shared" si="61"/>
        <v>13.39</v>
      </c>
      <c r="O20">
        <f t="shared" ref="O20" si="62">1+4+G5</f>
        <v>11</v>
      </c>
      <c r="P20">
        <f t="shared" ref="P20" si="63">1+4+H5</f>
        <v>17</v>
      </c>
      <c r="Q20" t="s">
        <v>122</v>
      </c>
      <c r="S20" t="e">
        <f>1+4+C5 + 5</f>
        <v>#VALUE!</v>
      </c>
      <c r="T20">
        <f>1+4+D5 + 5</f>
        <v>12</v>
      </c>
      <c r="U20">
        <f>1+4+E5 + 5</f>
        <v>14.86</v>
      </c>
      <c r="V20">
        <f>1+4+F5 + 5</f>
        <v>18.39</v>
      </c>
      <c r="W20">
        <f t="shared" ref="W20" si="64">1+4+G5 + 5</f>
        <v>16</v>
      </c>
      <c r="X20">
        <f t="shared" ref="X20" si="65">1+4+H5 + 5</f>
        <v>22</v>
      </c>
      <c r="Y20" t="s">
        <v>121</v>
      </c>
      <c r="AA20" t="e">
        <f>1+4+C5</f>
        <v>#VALUE!</v>
      </c>
      <c r="AB20">
        <f t="shared" ref="AB20:AD20" si="66">1+4+D5</f>
        <v>7</v>
      </c>
      <c r="AC20">
        <f t="shared" si="66"/>
        <v>9.86</v>
      </c>
      <c r="AD20">
        <f t="shared" si="66"/>
        <v>13.39</v>
      </c>
      <c r="AE20">
        <f t="shared" ref="AE20" si="67">1+4+G5</f>
        <v>11</v>
      </c>
      <c r="AF20">
        <f t="shared" ref="AF20:AG20" si="68">1+4+H5</f>
        <v>17</v>
      </c>
      <c r="AG20">
        <f t="shared" si="68"/>
        <v>11</v>
      </c>
      <c r="AH20" t="s">
        <v>123</v>
      </c>
      <c r="AK20" t="e">
        <f>1+4+C5</f>
        <v>#VALUE!</v>
      </c>
      <c r="AL20">
        <f t="shared" ref="AL20:AQ20" si="69">1+4+D5</f>
        <v>7</v>
      </c>
      <c r="AM20">
        <f t="shared" si="69"/>
        <v>9.86</v>
      </c>
      <c r="AN20">
        <f t="shared" si="69"/>
        <v>13.39</v>
      </c>
      <c r="AO20">
        <f t="shared" si="69"/>
        <v>11</v>
      </c>
      <c r="AP20">
        <f t="shared" si="69"/>
        <v>17</v>
      </c>
      <c r="AQ20">
        <f t="shared" si="69"/>
        <v>11</v>
      </c>
      <c r="AR20" t="s">
        <v>126</v>
      </c>
    </row>
    <row r="21" spans="1:44">
      <c r="B21" t="s">
        <v>120</v>
      </c>
      <c r="C21" t="e">
        <f>24+C6+C4+1</f>
        <v>#VALUE!</v>
      </c>
      <c r="D21">
        <f t="shared" ref="D21:H21" si="70">24+D6+D4+1</f>
        <v>41.46</v>
      </c>
      <c r="E21">
        <f t="shared" si="70"/>
        <v>49.7</v>
      </c>
      <c r="F21">
        <f t="shared" si="70"/>
        <v>60.230000000000004</v>
      </c>
      <c r="G21">
        <f t="shared" si="70"/>
        <v>52</v>
      </c>
      <c r="H21">
        <f t="shared" si="70"/>
        <v>52</v>
      </c>
      <c r="K21" t="e">
        <f>$M$2*24+$M$2*C6+$M$2*C4+1</f>
        <v>#VALUE!</v>
      </c>
      <c r="L21">
        <f t="shared" ref="L21:P21" si="71">$M$2*24+$M$2*D6+$M$2*D4+1</f>
        <v>13.138</v>
      </c>
      <c r="M21">
        <f t="shared" si="71"/>
        <v>15.61</v>
      </c>
      <c r="N21">
        <f t="shared" si="71"/>
        <v>18.768999999999998</v>
      </c>
      <c r="O21">
        <f t="shared" si="71"/>
        <v>16.299999999999997</v>
      </c>
      <c r="P21">
        <f t="shared" si="71"/>
        <v>16.299999999999997</v>
      </c>
      <c r="S21" t="e">
        <f>$M$3*24+$M$3*C6+$M$3*C4+2</f>
        <v>#VALUE!</v>
      </c>
      <c r="T21">
        <f t="shared" ref="T21:X21" si="72">$M$3*24+$M$3*D6+$M$3*D4+2</f>
        <v>12.115</v>
      </c>
      <c r="U21">
        <f t="shared" si="72"/>
        <v>14.175000000000001</v>
      </c>
      <c r="V21">
        <f t="shared" si="72"/>
        <v>16.807500000000001</v>
      </c>
      <c r="W21">
        <f t="shared" si="72"/>
        <v>14.75</v>
      </c>
      <c r="X21">
        <f t="shared" si="72"/>
        <v>14.75</v>
      </c>
      <c r="AA21">
        <f>$M$2*4+$M$2*9+$M$2*4+$M$2*4+$M$2*4+1</f>
        <v>8.5</v>
      </c>
      <c r="AB21">
        <f t="shared" ref="AB21:AG21" si="73">$M$2*4+$M$2*9+$M$2*4+$M$2*4+$M$2*4+1</f>
        <v>8.5</v>
      </c>
      <c r="AC21">
        <f t="shared" si="73"/>
        <v>8.5</v>
      </c>
      <c r="AD21">
        <f t="shared" si="73"/>
        <v>8.5</v>
      </c>
      <c r="AE21">
        <f t="shared" si="73"/>
        <v>8.5</v>
      </c>
      <c r="AF21">
        <f t="shared" si="73"/>
        <v>8.5</v>
      </c>
      <c r="AG21">
        <f t="shared" si="73"/>
        <v>8.5</v>
      </c>
      <c r="AK21">
        <f>$M$2*8+$M$2*8+$M$2*8+$M$2*8+$M$2*8+1</f>
        <v>13</v>
      </c>
      <c r="AL21">
        <f t="shared" ref="AL21:AQ21" si="74">$M$2*8+$M$2*8+$M$2*8+$M$2*8+$M$2*8+1</f>
        <v>13</v>
      </c>
      <c r="AM21">
        <f t="shared" si="74"/>
        <v>13</v>
      </c>
      <c r="AN21">
        <f t="shared" si="74"/>
        <v>13</v>
      </c>
      <c r="AO21">
        <f t="shared" si="74"/>
        <v>13</v>
      </c>
      <c r="AP21">
        <f t="shared" si="74"/>
        <v>13</v>
      </c>
      <c r="AQ21">
        <f t="shared" si="74"/>
        <v>13</v>
      </c>
    </row>
    <row r="22" spans="1:44">
      <c r="A22" t="s">
        <v>76</v>
      </c>
      <c r="B22" t="s">
        <v>119</v>
      </c>
      <c r="C22" t="e">
        <f>1+3+C5</f>
        <v>#VALUE!</v>
      </c>
      <c r="D22">
        <f t="shared" ref="D22:H22" si="75">1+3+D5</f>
        <v>6</v>
      </c>
      <c r="E22">
        <f t="shared" si="75"/>
        <v>8.86</v>
      </c>
      <c r="F22">
        <f t="shared" si="75"/>
        <v>12.39</v>
      </c>
      <c r="G22">
        <f t="shared" si="75"/>
        <v>10</v>
      </c>
      <c r="H22">
        <f t="shared" si="75"/>
        <v>16</v>
      </c>
      <c r="K22" t="e">
        <f>1+3+C5</f>
        <v>#VALUE!</v>
      </c>
      <c r="L22">
        <f t="shared" ref="L22:N22" si="76">1+3+D5</f>
        <v>6</v>
      </c>
      <c r="M22">
        <f t="shared" si="76"/>
        <v>8.86</v>
      </c>
      <c r="N22">
        <f t="shared" si="76"/>
        <v>12.39</v>
      </c>
      <c r="O22">
        <f t="shared" ref="O22" si="77">1+3+G5</f>
        <v>10</v>
      </c>
      <c r="P22">
        <f t="shared" ref="P22" si="78">1+3+H5</f>
        <v>16</v>
      </c>
      <c r="Q22" t="s">
        <v>123</v>
      </c>
      <c r="S22" t="e">
        <f>1+3+C5+4</f>
        <v>#VALUE!</v>
      </c>
      <c r="T22">
        <f>1+3+D5+4</f>
        <v>10</v>
      </c>
      <c r="U22">
        <f>1+3+E5+4</f>
        <v>12.86</v>
      </c>
      <c r="V22">
        <f>1+3+F5+4</f>
        <v>16.39</v>
      </c>
      <c r="W22">
        <f t="shared" ref="W22" si="79">1+3+G5+4</f>
        <v>14</v>
      </c>
      <c r="X22">
        <f t="shared" ref="X22" si="80">1+3+H5+4</f>
        <v>20</v>
      </c>
      <c r="Y22" t="s">
        <v>121</v>
      </c>
      <c r="AA22" t="e">
        <f>1+3+C5</f>
        <v>#VALUE!</v>
      </c>
      <c r="AB22">
        <f t="shared" ref="AB22:AD22" si="81">1+3+D5</f>
        <v>6</v>
      </c>
      <c r="AC22">
        <f t="shared" si="81"/>
        <v>8.86</v>
      </c>
      <c r="AD22">
        <f t="shared" si="81"/>
        <v>12.39</v>
      </c>
      <c r="AE22">
        <f t="shared" ref="AE22" si="82">1+3+G5</f>
        <v>10</v>
      </c>
      <c r="AF22">
        <f t="shared" ref="AF22:AG22" si="83">1+3+H5</f>
        <v>16</v>
      </c>
      <c r="AG22">
        <f t="shared" si="83"/>
        <v>10</v>
      </c>
      <c r="AH22" t="s">
        <v>121</v>
      </c>
      <c r="AK22" t="e">
        <f>1+3+C5</f>
        <v>#VALUE!</v>
      </c>
      <c r="AL22">
        <f t="shared" ref="AL22:AQ22" si="84">1+3+D5</f>
        <v>6</v>
      </c>
      <c r="AM22">
        <f t="shared" si="84"/>
        <v>8.86</v>
      </c>
      <c r="AN22">
        <f t="shared" si="84"/>
        <v>12.39</v>
      </c>
      <c r="AO22">
        <f t="shared" si="84"/>
        <v>10</v>
      </c>
      <c r="AP22">
        <f t="shared" si="84"/>
        <v>16</v>
      </c>
      <c r="AQ22">
        <f t="shared" si="84"/>
        <v>10</v>
      </c>
      <c r="AR22" t="s">
        <v>123</v>
      </c>
    </row>
    <row r="23" spans="1:44">
      <c r="B23" t="s">
        <v>120</v>
      </c>
      <c r="C23" t="e">
        <f>C8+5+C4+1</f>
        <v>#VALUE!</v>
      </c>
      <c r="D23">
        <f t="shared" ref="D23:H23" si="85">D8+5+D4+1</f>
        <v>13.059999999999999</v>
      </c>
      <c r="E23">
        <f t="shared" si="85"/>
        <v>25.47</v>
      </c>
      <c r="F23">
        <f t="shared" si="85"/>
        <v>46.120000000000005</v>
      </c>
      <c r="G23">
        <f t="shared" si="85"/>
        <v>31</v>
      </c>
      <c r="H23">
        <f t="shared" si="85"/>
        <v>31</v>
      </c>
      <c r="K23" t="e">
        <f>$M$2*C8+$M$2*5+$M$2*C4+1</f>
        <v>#VALUE!</v>
      </c>
      <c r="L23">
        <f t="shared" ref="L23:P23" si="86">$M$2*D8+$M$2*5+$M$2*D4+1</f>
        <v>4.6180000000000003</v>
      </c>
      <c r="M23">
        <f t="shared" si="86"/>
        <v>8.3409999999999993</v>
      </c>
      <c r="N23">
        <f t="shared" si="86"/>
        <v>14.536000000000001</v>
      </c>
      <c r="O23">
        <f t="shared" si="86"/>
        <v>10</v>
      </c>
      <c r="P23">
        <f t="shared" si="86"/>
        <v>10</v>
      </c>
      <c r="S23" t="e">
        <f>$M$3*C8+$M$3*5+$M$3*C4+2</f>
        <v>#VALUE!</v>
      </c>
      <c r="T23">
        <f t="shared" ref="T23:X23" si="87">$M$3*D8+$M$3*5+$M$3*D4+2</f>
        <v>5.0149999999999997</v>
      </c>
      <c r="U23">
        <f t="shared" si="87"/>
        <v>8.1174999999999997</v>
      </c>
      <c r="V23">
        <f t="shared" si="87"/>
        <v>13.280000000000001</v>
      </c>
      <c r="W23">
        <f t="shared" si="87"/>
        <v>9.5</v>
      </c>
      <c r="X23">
        <f t="shared" si="87"/>
        <v>9.5</v>
      </c>
      <c r="AA23">
        <f>$M$2*4+$M$2*4+$M$2*4+1</f>
        <v>4.5999999999999996</v>
      </c>
      <c r="AB23">
        <f t="shared" ref="AB23:AG23" si="88">$M$2*4+$M$2*4+$M$2*4+1</f>
        <v>4.5999999999999996</v>
      </c>
      <c r="AC23">
        <f t="shared" si="88"/>
        <v>4.5999999999999996</v>
      </c>
      <c r="AD23">
        <f t="shared" si="88"/>
        <v>4.5999999999999996</v>
      </c>
      <c r="AE23">
        <f t="shared" si="88"/>
        <v>4.5999999999999996</v>
      </c>
      <c r="AF23">
        <f t="shared" si="88"/>
        <v>4.5999999999999996</v>
      </c>
      <c r="AG23">
        <f t="shared" si="88"/>
        <v>4.5999999999999996</v>
      </c>
      <c r="AK23">
        <f>$M$2*8+$M$2*8+$M$2*8+1</f>
        <v>8.1999999999999993</v>
      </c>
      <c r="AL23">
        <f t="shared" ref="AL23:AQ23" si="89">$M$2*8+$M$2*8+$M$2*8+1</f>
        <v>8.1999999999999993</v>
      </c>
      <c r="AM23">
        <f t="shared" si="89"/>
        <v>8.1999999999999993</v>
      </c>
      <c r="AN23">
        <f t="shared" si="89"/>
        <v>8.1999999999999993</v>
      </c>
      <c r="AO23">
        <f t="shared" si="89"/>
        <v>8.1999999999999993</v>
      </c>
      <c r="AP23">
        <f t="shared" si="89"/>
        <v>8.1999999999999993</v>
      </c>
      <c r="AQ23">
        <f t="shared" si="89"/>
        <v>8.1999999999999993</v>
      </c>
    </row>
    <row r="24" spans="1:44">
      <c r="A24" t="s">
        <v>77</v>
      </c>
      <c r="B24" t="s">
        <v>119</v>
      </c>
      <c r="C24" t="e">
        <f>1+7+C7+C5</f>
        <v>#VALUE!</v>
      </c>
      <c r="D24">
        <f t="shared" ref="D24:H24" si="90">1+7+D7+D5</f>
        <v>11.2</v>
      </c>
      <c r="E24">
        <f t="shared" si="90"/>
        <v>14.36</v>
      </c>
      <c r="F24">
        <f t="shared" si="90"/>
        <v>18.59</v>
      </c>
      <c r="G24">
        <f t="shared" si="90"/>
        <v>16</v>
      </c>
      <c r="H24">
        <f t="shared" si="90"/>
        <v>23</v>
      </c>
      <c r="K24" t="e">
        <f>1+7+C7+C5</f>
        <v>#VALUE!</v>
      </c>
      <c r="L24">
        <f>1+7+D7+D5</f>
        <v>11.2</v>
      </c>
      <c r="M24">
        <f>1+7+E7+E5</f>
        <v>14.36</v>
      </c>
      <c r="N24">
        <f>1+7+F7+F5</f>
        <v>18.59</v>
      </c>
      <c r="O24">
        <f t="shared" ref="O24" si="91">1+7+G7+G5</f>
        <v>16</v>
      </c>
      <c r="P24">
        <f t="shared" ref="P24" si="92">1+7+H7+H5</f>
        <v>23</v>
      </c>
      <c r="Q24" t="s">
        <v>130</v>
      </c>
      <c r="S24" t="e">
        <f>1+7+C7+C5</f>
        <v>#VALUE!</v>
      </c>
      <c r="T24">
        <f>1+7+D7+D5</f>
        <v>11.2</v>
      </c>
      <c r="U24">
        <f>1+7+E7+E5</f>
        <v>14.36</v>
      </c>
      <c r="V24">
        <f>1+7+F7+F5</f>
        <v>18.59</v>
      </c>
      <c r="W24">
        <f t="shared" ref="W24" si="93">1+7+G7+G5</f>
        <v>16</v>
      </c>
      <c r="X24">
        <f t="shared" ref="X24" si="94">1+7+H7+H5</f>
        <v>23</v>
      </c>
      <c r="Y24" t="s">
        <v>121</v>
      </c>
      <c r="AA24" t="e">
        <f>1+7+C7+C5</f>
        <v>#VALUE!</v>
      </c>
      <c r="AB24">
        <f>1+7+D7+D5</f>
        <v>11.2</v>
      </c>
      <c r="AC24">
        <f>1+7+E7+E5</f>
        <v>14.36</v>
      </c>
      <c r="AD24">
        <f>1+7+F7+F5</f>
        <v>18.59</v>
      </c>
      <c r="AE24">
        <f t="shared" ref="AE24" si="95">1+7+G7+G5</f>
        <v>16</v>
      </c>
      <c r="AF24">
        <f t="shared" ref="AF24:AG24" si="96">1+7+H7+H5</f>
        <v>23</v>
      </c>
      <c r="AG24">
        <f t="shared" si="96"/>
        <v>15.5</v>
      </c>
      <c r="AH24" t="s">
        <v>121</v>
      </c>
      <c r="AK24" t="e">
        <f>1+7+C7+C5</f>
        <v>#VALUE!</v>
      </c>
      <c r="AL24">
        <f t="shared" ref="AL24:AQ24" si="97">1+7+D7+D5</f>
        <v>11.2</v>
      </c>
      <c r="AM24">
        <f t="shared" si="97"/>
        <v>14.36</v>
      </c>
      <c r="AN24">
        <f t="shared" si="97"/>
        <v>18.59</v>
      </c>
      <c r="AO24">
        <f t="shared" si="97"/>
        <v>16</v>
      </c>
      <c r="AP24">
        <f t="shared" si="97"/>
        <v>23</v>
      </c>
      <c r="AQ24">
        <f t="shared" si="97"/>
        <v>15.5</v>
      </c>
      <c r="AR24" t="s">
        <v>123</v>
      </c>
    </row>
    <row r="25" spans="1:44">
      <c r="B25" t="s">
        <v>120</v>
      </c>
      <c r="C25" t="e">
        <f>C4+15+C6+C4+1</f>
        <v>#VALUE!</v>
      </c>
      <c r="D25">
        <f t="shared" ref="D25:H25" si="98">D4+15+D6+D4+1</f>
        <v>39.520000000000003</v>
      </c>
      <c r="E25">
        <f t="shared" si="98"/>
        <v>53.77</v>
      </c>
      <c r="F25">
        <f t="shared" si="98"/>
        <v>72.320000000000007</v>
      </c>
      <c r="G25">
        <f t="shared" si="98"/>
        <v>58</v>
      </c>
      <c r="H25">
        <f t="shared" si="98"/>
        <v>58</v>
      </c>
      <c r="K25" t="e">
        <f>$M$2*C4+$M$2*15+$M$2*C6+$M$2*C4+1</f>
        <v>#VALUE!</v>
      </c>
      <c r="L25">
        <f t="shared" ref="L25:P25" si="99">$M$2*D4+$M$2*15+$M$2*D6+$M$2*D4+1</f>
        <v>12.556000000000001</v>
      </c>
      <c r="M25">
        <f t="shared" si="99"/>
        <v>16.831</v>
      </c>
      <c r="N25">
        <f t="shared" si="99"/>
        <v>22.396000000000001</v>
      </c>
      <c r="O25">
        <f t="shared" si="99"/>
        <v>18.100000000000001</v>
      </c>
      <c r="P25">
        <f t="shared" si="99"/>
        <v>18.100000000000001</v>
      </c>
      <c r="S25" t="e">
        <f>$M$3*C4+$M$3*15+$M$3*C6+$M$3*C4+2</f>
        <v>#VALUE!</v>
      </c>
      <c r="T25">
        <f t="shared" ref="T25:X25" si="100">$M$3*D4+$M$3*15+$M$3*D6+$M$3*D4+2</f>
        <v>11.63</v>
      </c>
      <c r="U25">
        <f t="shared" si="100"/>
        <v>15.192500000000001</v>
      </c>
      <c r="V25">
        <f t="shared" si="100"/>
        <v>19.830000000000002</v>
      </c>
      <c r="W25">
        <f t="shared" si="100"/>
        <v>16.25</v>
      </c>
      <c r="X25">
        <f t="shared" si="100"/>
        <v>16.25</v>
      </c>
      <c r="AA25">
        <f>$M$2*4+$M$2*4+$M$2*4+$M$2*4+$M$2*4+1</f>
        <v>7</v>
      </c>
      <c r="AB25">
        <f t="shared" ref="AB25:AG25" si="101">$M$2*4+$M$2*4+$M$2*4+$M$2*4+$M$2*4+1</f>
        <v>7</v>
      </c>
      <c r="AC25">
        <f t="shared" si="101"/>
        <v>7</v>
      </c>
      <c r="AD25">
        <f t="shared" si="101"/>
        <v>7</v>
      </c>
      <c r="AE25">
        <f t="shared" si="101"/>
        <v>7</v>
      </c>
      <c r="AF25">
        <f t="shared" si="101"/>
        <v>7</v>
      </c>
      <c r="AG25">
        <f t="shared" si="101"/>
        <v>7</v>
      </c>
      <c r="AK25">
        <f>$M$2*8+$M$2*8+$M$2*8+$M$2*8+$M$2*8+1</f>
        <v>13</v>
      </c>
      <c r="AL25">
        <f t="shared" ref="AL25:AQ25" si="102">$M$2*8+$M$2*8+$M$2*8+$M$2*8+$M$2*8+1</f>
        <v>13</v>
      </c>
      <c r="AM25">
        <f t="shared" si="102"/>
        <v>13</v>
      </c>
      <c r="AN25">
        <f t="shared" si="102"/>
        <v>13</v>
      </c>
      <c r="AO25">
        <f t="shared" si="102"/>
        <v>13</v>
      </c>
      <c r="AP25">
        <f t="shared" si="102"/>
        <v>13</v>
      </c>
      <c r="AQ25">
        <f t="shared" si="102"/>
        <v>13</v>
      </c>
    </row>
    <row r="26" spans="1:44">
      <c r="A26" t="s">
        <v>78</v>
      </c>
      <c r="B26" t="s">
        <v>119</v>
      </c>
      <c r="C26" t="e">
        <f>1+13+2*C6+2*C4</f>
        <v>#VALUE!</v>
      </c>
      <c r="D26">
        <f t="shared" ref="D26:H26" si="103">1+13+2*D6+2*D4</f>
        <v>46.919999999999995</v>
      </c>
      <c r="E26">
        <f t="shared" si="103"/>
        <v>63.400000000000006</v>
      </c>
      <c r="F26">
        <f t="shared" si="103"/>
        <v>84.460000000000008</v>
      </c>
      <c r="G26">
        <f t="shared" si="103"/>
        <v>68</v>
      </c>
      <c r="H26">
        <f t="shared" si="103"/>
        <v>68</v>
      </c>
      <c r="K26" t="e">
        <f>1+2+$M$2*4+$M$2*3+$M$2*4+2*$M$2*C6+2*$M$2*C4</f>
        <v>#VALUE!</v>
      </c>
      <c r="L26">
        <f>1+2+$M$2*4+$M$2*3+$M$2*4+2*$M$2*D6+2*$M$2*D4</f>
        <v>16.175999999999998</v>
      </c>
      <c r="M26">
        <f>1+2+$M$2*4+$M$2*3+$M$2*4+2*$M$2*E6+2*$M$2*E4</f>
        <v>21.12</v>
      </c>
      <c r="N26">
        <f>1+2+$M$2*4+$M$2*3+$M$2*4+2*$M$2*F6+2*$M$2*F4</f>
        <v>27.437999999999999</v>
      </c>
      <c r="O26">
        <f t="shared" ref="O26" si="104">1+2+$M$2*4+$M$2*3+$M$2*4+2*$M$2*G6+2*$M$2*G4</f>
        <v>22.5</v>
      </c>
      <c r="P26">
        <f t="shared" ref="P26" si="105">1+2+$M$2*4+$M$2*3+$M$2*4+2*$M$2*H6+2*$M$2*H4</f>
        <v>22.5</v>
      </c>
      <c r="Q26" t="s">
        <v>122</v>
      </c>
      <c r="S26" t="e">
        <f>1+2+$M$3*4+$M$3*3+$M$3*4+2*$M$3*C6+2*$M$3*C4+3</f>
        <v>#VALUE!</v>
      </c>
      <c r="T26">
        <f>1+2+$M$3*4+$M$3*3+$M$3*4+2*$M$3*D6+2*$M$3*D4+3</f>
        <v>16.979999999999997</v>
      </c>
      <c r="U26">
        <f>1+2+$M$3*4+$M$3*3+$M$3*4+2*$M$3*E6+2*$M$3*E4+3</f>
        <v>21.1</v>
      </c>
      <c r="V26">
        <f>1+2+$M$3*4+$M$3*3+$M$3*4+2*$M$3*F6+2*$M$3*F4+3</f>
        <v>26.365000000000002</v>
      </c>
      <c r="W26">
        <f t="shared" ref="W26" si="106">1+2+$M$3*4+$M$3*3+$M$3*4+2*$M$3*G6+2*$M$3*G4+3</f>
        <v>22.25</v>
      </c>
      <c r="X26">
        <f t="shared" ref="X26" si="107">1+2+$M$3*4+$M$3*3+$M$3*4+2*$M$3*H6+2*$M$3*H4+3</f>
        <v>22.25</v>
      </c>
      <c r="Y26" t="s">
        <v>122</v>
      </c>
      <c r="AA26">
        <f>1+$M$2*13+2*$M$2*4+2*$M$2*4</f>
        <v>9.7000000000000011</v>
      </c>
      <c r="AB26">
        <f t="shared" ref="AB26:AG26" si="108">1+$M$2*13+2*$M$2*4+2*$M$2*4</f>
        <v>9.7000000000000011</v>
      </c>
      <c r="AC26">
        <f t="shared" si="108"/>
        <v>9.7000000000000011</v>
      </c>
      <c r="AD26">
        <f t="shared" si="108"/>
        <v>9.7000000000000011</v>
      </c>
      <c r="AE26">
        <f t="shared" si="108"/>
        <v>9.7000000000000011</v>
      </c>
      <c r="AF26">
        <f t="shared" si="108"/>
        <v>9.7000000000000011</v>
      </c>
      <c r="AG26">
        <f t="shared" si="108"/>
        <v>9.7000000000000011</v>
      </c>
      <c r="AH26" t="s">
        <v>122</v>
      </c>
      <c r="AK26">
        <f>1+$M$2*13+2*$M$2*8+2*$M$2*8</f>
        <v>14.5</v>
      </c>
      <c r="AL26">
        <f t="shared" ref="AL26:AQ26" si="109">1+$M$2*13+2*$M$2*8+2*$M$2*8</f>
        <v>14.5</v>
      </c>
      <c r="AM26">
        <f t="shared" si="109"/>
        <v>14.5</v>
      </c>
      <c r="AN26">
        <f t="shared" si="109"/>
        <v>14.5</v>
      </c>
      <c r="AO26">
        <f t="shared" si="109"/>
        <v>14.5</v>
      </c>
      <c r="AP26">
        <f t="shared" si="109"/>
        <v>14.5</v>
      </c>
      <c r="AQ26">
        <f t="shared" si="109"/>
        <v>14.5</v>
      </c>
      <c r="AR26" t="s">
        <v>122</v>
      </c>
    </row>
    <row r="27" spans="1:44">
      <c r="B27" t="s">
        <v>120</v>
      </c>
      <c r="C27" t="e">
        <f>22+C4+2*C6+2*C4+1</f>
        <v>#VALUE!</v>
      </c>
      <c r="D27">
        <f t="shared" ref="D27:H27" si="110">22+D4+2*D6+2*D4+1</f>
        <v>62.98</v>
      </c>
      <c r="E27">
        <f t="shared" si="110"/>
        <v>85.47</v>
      </c>
      <c r="F27">
        <f t="shared" si="110"/>
        <v>114.55000000000001</v>
      </c>
      <c r="G27">
        <f t="shared" si="110"/>
        <v>92</v>
      </c>
      <c r="H27">
        <f t="shared" si="110"/>
        <v>92</v>
      </c>
      <c r="K27" t="e">
        <f>$M$2*22+$M$2*C4+2*$M$2*C6+2*$M$2*C4+1</f>
        <v>#VALUE!</v>
      </c>
      <c r="L27">
        <f t="shared" ref="L27:P27" si="111">$M$2*22+$M$2*D4+2*$M$2*D6+2*$M$2*D4+1</f>
        <v>19.594000000000001</v>
      </c>
      <c r="M27">
        <f t="shared" si="111"/>
        <v>26.340999999999998</v>
      </c>
      <c r="N27">
        <f t="shared" si="111"/>
        <v>35.064999999999998</v>
      </c>
      <c r="O27">
        <f t="shared" si="111"/>
        <v>28.299999999999997</v>
      </c>
      <c r="P27">
        <f t="shared" si="111"/>
        <v>28.299999999999997</v>
      </c>
      <c r="S27" t="e">
        <f>$M$3*22+$M$3*C4+2*$M$3*C6+2*$M$3*C4+2</f>
        <v>#VALUE!</v>
      </c>
      <c r="T27">
        <f t="shared" ref="T27:X27" si="112">$M$3*22+$M$3*D4+2*$M$3*D6+2*$M$3*D4+2</f>
        <v>17.494999999999997</v>
      </c>
      <c r="U27">
        <f t="shared" si="112"/>
        <v>23.1175</v>
      </c>
      <c r="V27">
        <f t="shared" si="112"/>
        <v>30.387500000000003</v>
      </c>
      <c r="W27">
        <f t="shared" si="112"/>
        <v>24.75</v>
      </c>
      <c r="X27">
        <f t="shared" si="112"/>
        <v>24.75</v>
      </c>
      <c r="AA27">
        <f>$M$2*4+$M$2*4+$M$2*3+$M$2*4+$M$2*4+2*$M$2*4+2*$M$2*4+1</f>
        <v>11.5</v>
      </c>
      <c r="AB27">
        <f t="shared" ref="AB27:AG27" si="113">$M$2*4+$M$2*4+$M$2*3+$M$2*4+$M$2*4+2*$M$2*4+2*$M$2*4+1</f>
        <v>11.5</v>
      </c>
      <c r="AC27">
        <f t="shared" si="113"/>
        <v>11.5</v>
      </c>
      <c r="AD27">
        <f t="shared" si="113"/>
        <v>11.5</v>
      </c>
      <c r="AE27">
        <f t="shared" si="113"/>
        <v>11.5</v>
      </c>
      <c r="AF27">
        <f t="shared" si="113"/>
        <v>11.5</v>
      </c>
      <c r="AG27">
        <f t="shared" si="113"/>
        <v>11.5</v>
      </c>
      <c r="AK27">
        <f>$M$2*8+$M$2*8+$M$2*3+$M$2*8+$M$2*8+2*$M$2*8+2*$M$2*8+1</f>
        <v>21.1</v>
      </c>
      <c r="AL27">
        <f t="shared" ref="AL27:AQ27" si="114">$M$2*8+$M$2*8+$M$2*3+$M$2*8+$M$2*8+2*$M$2*8+2*$M$2*8+1</f>
        <v>21.1</v>
      </c>
      <c r="AM27">
        <f t="shared" si="114"/>
        <v>21.1</v>
      </c>
      <c r="AN27">
        <f t="shared" si="114"/>
        <v>21.1</v>
      </c>
      <c r="AO27">
        <f t="shared" si="114"/>
        <v>21.1</v>
      </c>
      <c r="AP27">
        <f t="shared" si="114"/>
        <v>21.1</v>
      </c>
      <c r="AQ27">
        <f t="shared" si="114"/>
        <v>21.1</v>
      </c>
    </row>
    <row r="28" spans="1:44">
      <c r="A28" t="s">
        <v>79</v>
      </c>
      <c r="B28" t="s">
        <v>119</v>
      </c>
      <c r="C28" t="e">
        <f>1+16+C6+C4+C6+C4+C4</f>
        <v>#VALUE!</v>
      </c>
      <c r="D28">
        <f t="shared" ref="D28:H28" si="115">1+16+D6+D4+D6+D4+D4</f>
        <v>56.980000000000004</v>
      </c>
      <c r="E28">
        <f t="shared" si="115"/>
        <v>79.47</v>
      </c>
      <c r="F28">
        <f t="shared" si="115"/>
        <v>108.55000000000001</v>
      </c>
      <c r="G28">
        <f t="shared" si="115"/>
        <v>86</v>
      </c>
      <c r="H28">
        <f t="shared" si="115"/>
        <v>86</v>
      </c>
      <c r="K28" t="e">
        <f>1+2+$M$2*4+$M$2*3+$M$2*4+$M$2*1+$M$2*2+$M$2*1+$M$2*C6+$M$2*C4+$M$2*C6+$M$2*C4+$M$2*C4</f>
        <v>#VALUE!</v>
      </c>
      <c r="L28">
        <f>1+2+$M$2*4+$M$2*3+$M$2*4+$M$2*1+$M$2*2+$M$2*1+$M$2*D6+$M$2*D4+$M$2*D6+$M$2*D4+$M$2*D4</f>
        <v>19.493999999999996</v>
      </c>
      <c r="M28">
        <f>1+2+$M$2*4+$M$2*3+$M$2*4+$M$2*1+$M$2*2+$M$2*1+$M$2*E6+$M$2*E4+$M$2*E6+$M$2*E4+$M$2*E4</f>
        <v>26.240999999999996</v>
      </c>
      <c r="N28">
        <f>1+2+$M$2*4+$M$2*3+$M$2*4+$M$2*1+$M$2*2+$M$2*1+$M$2*F6+$M$2*F4+$M$2*F6+$M$2*F4+$M$2*F4</f>
        <v>34.964999999999996</v>
      </c>
      <c r="O28">
        <f t="shared" ref="O28" si="116">1+2+$M$2*4+$M$2*3+$M$2*4+$M$2*1+$M$2*2+$M$2*1+$M$2*G6+$M$2*G4+$M$2*G6+$M$2*G4+$M$2*G4</f>
        <v>28.199999999999996</v>
      </c>
      <c r="P28">
        <f t="shared" ref="P28" si="117">1+2+$M$2*4+$M$2*3+$M$2*4+$M$2*1+$M$2*2+$M$2*1+$M$2*H6+$M$2*H4+$M$2*H6+$M$2*H4+$M$2*H4</f>
        <v>28.199999999999996</v>
      </c>
      <c r="Q28" t="s">
        <v>122</v>
      </c>
      <c r="S28" t="e">
        <f>1+2+$M$3*4+$M$3*3+$M$3*4+$M$3*1+$M$3*2+$M$3*1+$M$3*C6+$M$3*C4+$M$3*C6+$M$3*C4+$M$3*C4+3</f>
        <v>#VALUE!</v>
      </c>
      <c r="T28">
        <f>1+2+$M$3*4+$M$3*3+$M$3*4+$M$3*1+$M$3*2+$M$3*1+$M$3*D6+$M$3*D4+$M$3*D6+$M$3*D4+$M$3*D4+3</f>
        <v>19.745000000000001</v>
      </c>
      <c r="U28">
        <f>1+2+$M$3*4+$M$3*3+$M$3*4+$M$3*1+$M$3*2+$M$3*1+$M$3*E6+$M$3*E4+$M$3*E6+$M$3*E4+$M$3*E4+3</f>
        <v>25.3675</v>
      </c>
      <c r="V28">
        <f>1+2+$M$3*4+$M$3*3+$M$3*4+$M$3*1+$M$3*2+$M$3*1+$M$3*F6+$M$3*F4+$M$3*F6+$M$3*F4+$M$3*F4+3</f>
        <v>32.637500000000003</v>
      </c>
      <c r="W28">
        <f t="shared" ref="W28" si="118">1+2+$M$3*4+$M$3*3+$M$3*4+$M$3*1+$M$3*2+$M$3*1+$M$3*G6+$M$3*G4+$M$3*G6+$M$3*G4+$M$3*G4+3</f>
        <v>27</v>
      </c>
      <c r="X28">
        <f t="shared" ref="X28" si="119">1+2+$M$3*4+$M$3*3+$M$3*4+$M$3*1+$M$3*2+$M$3*1+$M$3*H6+$M$3*H4+$M$3*H6+$M$3*H4+$M$3*H4+3</f>
        <v>27</v>
      </c>
      <c r="Y28" t="s">
        <v>122</v>
      </c>
      <c r="AA28">
        <f>1+$M$2*1+$M$2*4+$M$2*3+$M$2*4+$M$2*1+$M$2*2+$M$2*1+$M$2*4+$M$2*4+$M$2*4+$M$2*4+$M$2*4</f>
        <v>11.799999999999997</v>
      </c>
      <c r="AB28">
        <f t="shared" ref="AB28:AG28" si="120">1+$M$2*1+$M$2*4+$M$2*3+$M$2*4+$M$2*1+$M$2*2+$M$2*1+$M$2*4+$M$2*4+$M$2*4+$M$2*4+$M$2*4</f>
        <v>11.799999999999997</v>
      </c>
      <c r="AC28">
        <f t="shared" si="120"/>
        <v>11.799999999999997</v>
      </c>
      <c r="AD28">
        <f t="shared" si="120"/>
        <v>11.799999999999997</v>
      </c>
      <c r="AE28">
        <f t="shared" si="120"/>
        <v>11.799999999999997</v>
      </c>
      <c r="AF28">
        <f t="shared" si="120"/>
        <v>11.799999999999997</v>
      </c>
      <c r="AG28">
        <f t="shared" si="120"/>
        <v>11.799999999999997</v>
      </c>
      <c r="AH28" t="s">
        <v>122</v>
      </c>
      <c r="AK28">
        <f>1+$M$2*1+$M$2*8+$M$2*3+$M$2*8+$M$2*1+$M$2*2+$M$2*1+$M$2*8+$M$2*8+$M$2*8+$M$2*8+$M$2*8</f>
        <v>20.2</v>
      </c>
      <c r="AL28">
        <f t="shared" ref="AL28:AQ28" si="121">1+$M$2*1+$M$2*8+$M$2*3+$M$2*8+$M$2*1+$M$2*2+$M$2*1+$M$2*8+$M$2*8+$M$2*8+$M$2*8+$M$2*8</f>
        <v>20.2</v>
      </c>
      <c r="AM28">
        <f t="shared" si="121"/>
        <v>20.2</v>
      </c>
      <c r="AN28">
        <f t="shared" si="121"/>
        <v>20.2</v>
      </c>
      <c r="AO28">
        <f t="shared" si="121"/>
        <v>20.2</v>
      </c>
      <c r="AP28">
        <f t="shared" si="121"/>
        <v>20.2</v>
      </c>
      <c r="AQ28">
        <f t="shared" si="121"/>
        <v>20.2</v>
      </c>
      <c r="AR28" t="s">
        <v>122</v>
      </c>
    </row>
    <row r="29" spans="1:44">
      <c r="B29" t="s">
        <v>120</v>
      </c>
      <c r="C29" t="e">
        <f>26+C4+C6+C4+C6+C4+C4+1</f>
        <v>#VALUE!</v>
      </c>
      <c r="D29">
        <f t="shared" ref="D29:H29" si="122">26+D4+D6+D4+D6+D4+D4+1</f>
        <v>74.040000000000006</v>
      </c>
      <c r="E29">
        <f t="shared" si="122"/>
        <v>102.53999999999999</v>
      </c>
      <c r="F29">
        <f t="shared" si="122"/>
        <v>139.64000000000001</v>
      </c>
      <c r="G29">
        <f t="shared" si="122"/>
        <v>111</v>
      </c>
      <c r="H29">
        <f t="shared" si="122"/>
        <v>111</v>
      </c>
      <c r="K29" t="e">
        <f>$M$2*26+$M$2*C4+$M$2*C6+$M$2*C4+$M$2*C6+$M$2*C4+$M$2*C4+1</f>
        <v>#VALUE!</v>
      </c>
      <c r="L29">
        <f t="shared" ref="L29:P29" si="123">$M$2*26+$M$2*D4+$M$2*D6+$M$2*D4+$M$2*D6+$M$2*D4+$M$2*D4+1</f>
        <v>22.911999999999995</v>
      </c>
      <c r="M29">
        <f t="shared" si="123"/>
        <v>31.462</v>
      </c>
      <c r="N29">
        <f t="shared" si="123"/>
        <v>42.591999999999999</v>
      </c>
      <c r="O29">
        <f t="shared" si="123"/>
        <v>34</v>
      </c>
      <c r="P29">
        <f t="shared" si="123"/>
        <v>34</v>
      </c>
      <c r="S29" t="e">
        <f>$M$3*26+$M$3*C4+$M$3*C6+$M$3*C4+$M$3*C6+$M$3*C4+$M$3*C4+2</f>
        <v>#VALUE!</v>
      </c>
      <c r="T29">
        <f t="shared" ref="T29:X29" si="124">$M$3*26+$M$3*D4+$M$3*D6+$M$3*D4+$M$3*D6+$M$3*D4+$M$3*D4+2</f>
        <v>20.260000000000002</v>
      </c>
      <c r="U29">
        <f t="shared" si="124"/>
        <v>27.384999999999998</v>
      </c>
      <c r="V29">
        <f t="shared" si="124"/>
        <v>36.660000000000004</v>
      </c>
      <c r="W29">
        <f t="shared" si="124"/>
        <v>29.5</v>
      </c>
      <c r="X29">
        <f t="shared" si="124"/>
        <v>29.5</v>
      </c>
      <c r="AA29">
        <f>$M$2*4+$M$2*4+$M$2*3+$M$2*4+$M$2*1+$M$2*2+$M$2*1+$M$2*4+$M$2*4+$M$2*4+$M$2*4+$M$2*4+$M$2*4+1</f>
        <v>13.899999999999997</v>
      </c>
      <c r="AB29">
        <f t="shared" ref="AB29:AG29" si="125">$M$2*4+$M$2*4+$M$2*3+$M$2*4+$M$2*1+$M$2*2+$M$2*1+$M$2*4+$M$2*4+$M$2*4+$M$2*4+$M$2*4+$M$2*4+1</f>
        <v>13.899999999999997</v>
      </c>
      <c r="AC29">
        <f t="shared" si="125"/>
        <v>13.899999999999997</v>
      </c>
      <c r="AD29">
        <f t="shared" si="125"/>
        <v>13.899999999999997</v>
      </c>
      <c r="AE29">
        <f t="shared" si="125"/>
        <v>13.899999999999997</v>
      </c>
      <c r="AF29">
        <f t="shared" si="125"/>
        <v>13.899999999999997</v>
      </c>
      <c r="AG29">
        <f t="shared" si="125"/>
        <v>13.899999999999997</v>
      </c>
      <c r="AK29">
        <f>$M$2*8+$M$2*8+$M$2*3+$M$2*8+$M$2*1+$M$2*2+$M$2*1+$M$2*8+$M$2*8+$M$2*8+$M$2*8+$M$2*8+$M$2*8+1</f>
        <v>24.699999999999996</v>
      </c>
      <c r="AL29">
        <f t="shared" ref="AL29:AQ29" si="126">$M$2*8+$M$2*8+$M$2*3+$M$2*8+$M$2*1+$M$2*2+$M$2*1+$M$2*8+$M$2*8+$M$2*8+$M$2*8+$M$2*8+$M$2*8+1</f>
        <v>24.699999999999996</v>
      </c>
      <c r="AM29">
        <f t="shared" si="126"/>
        <v>24.699999999999996</v>
      </c>
      <c r="AN29">
        <f t="shared" si="126"/>
        <v>24.699999999999996</v>
      </c>
      <c r="AO29">
        <f t="shared" si="126"/>
        <v>24.699999999999996</v>
      </c>
      <c r="AP29">
        <f t="shared" si="126"/>
        <v>24.699999999999996</v>
      </c>
      <c r="AQ29">
        <f t="shared" si="126"/>
        <v>24.699999999999996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rawData_AWOpizzaDMOP</vt:lpstr>
      <vt:lpstr>clicksCalcuationsAndGraphs</vt:lpstr>
    </vt:vector>
  </TitlesOfParts>
  <Company>UCT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Keet</dc:creator>
  <cp:lastModifiedBy>Maria Keet</cp:lastModifiedBy>
  <dcterms:created xsi:type="dcterms:W3CDTF">2017-12-12T11:51:23Z</dcterms:created>
  <dcterms:modified xsi:type="dcterms:W3CDTF">2017-12-18T11:10:39Z</dcterms:modified>
</cp:coreProperties>
</file>