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gomoll/Desktop/Analysis Projects/Crowdfunding Analysis/"/>
    </mc:Choice>
  </mc:AlternateContent>
  <xr:revisionPtr revIDLastSave="0" documentId="8_{5BFEBC21-05E4-DE4F-BEFD-2189B4DA6C64}" xr6:coauthVersionLast="47" xr6:coauthVersionMax="47" xr10:uidLastSave="{00000000-0000-0000-0000-000000000000}"/>
  <bookViews>
    <workbookView xWindow="1400" yWindow="-19000" windowWidth="26240" windowHeight="16480" xr2:uid="{00000000-000D-0000-FFFF-FFFF00000000}"/>
  </bookViews>
  <sheets>
    <sheet name="Chart1" sheetId="9" r:id="rId1"/>
    <sheet name="Kickstarter" sheetId="1" r:id="rId2"/>
    <sheet name="Failed US Kickstarters" sheetId="7" r:id="rId3"/>
    <sheet name="Successful US Kickstarters" sheetId="5" r:id="rId4"/>
    <sheet name="Descriptive Statistics" sheetId="8" r:id="rId5"/>
    <sheet name="Category Statistics" sheetId="2" r:id="rId6"/>
    <sheet name="Outcomes Based on Launch Date" sheetId="4" r:id="rId7"/>
    <sheet name="Subcategory Statistics" sheetId="3" r:id="rId8"/>
    <sheet name="Edinburgh Research" sheetId="6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0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8" l="1"/>
  <c r="C14" i="8"/>
  <c r="C13" i="8"/>
  <c r="C12" i="8"/>
  <c r="B15" i="8"/>
  <c r="B14" i="8"/>
  <c r="B13" i="8"/>
  <c r="B12" i="8"/>
  <c r="C6" i="8"/>
  <c r="C5" i="8"/>
  <c r="C4" i="8"/>
  <c r="C7" i="8"/>
  <c r="B6" i="8"/>
  <c r="B5" i="8"/>
  <c r="B7" i="8" s="1"/>
  <c r="B4" i="8"/>
  <c r="C11" i="8"/>
  <c r="B11" i="8"/>
  <c r="C10" i="8"/>
  <c r="B10" i="8"/>
  <c r="C3" i="8"/>
  <c r="B3" i="8"/>
  <c r="C2" i="8"/>
  <c r="B2" i="8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<sst xmlns="http://schemas.openxmlformats.org/spreadsheetml/2006/main" count="38331" uniqueCount="8397">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</sst>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[$$-409]* #,##0_);_([$$-409]* \(#,##0\);_([$$-409]* &quot;-&quot;??_);_(@_)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44" fontId="0" fillId="0" borderId="0" xfId="1" applyFont="1"/>
    <xf numFmtId="166" fontId="0" fillId="0" borderId="0" xfId="1" applyNumberFormat="1" applyFont="1"/>
    <xf numFmtId="0" fontId="0" fillId="0" borderId="0" xfId="0" applyAlignment="1">
      <alignment horizontal="center"/>
    </xf>
    <xf numFmtId="166" fontId="0" fillId="0" borderId="0" xfId="1" applyNumberFormat="1" applyFont="1" applyAlignment="1">
      <alignment horizontal="center"/>
    </xf>
  </cellXfs>
  <cellStyles count="2">
    <cellStyle name="Currency" xfId="1" builtinId="4"/>
    <cellStyle name="Normal" xfId="0" builtinId="0"/>
  </cellStyles>
  <dxfs count="15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Analysis_data-1-1-3-StarterBook.xlsx]Category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AF-FC43-86EE-5FCD397F2AD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FAF-FC43-86EE-5FCD397F2AD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FAF-FC43-86EE-5FCD397F2AD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FAF-FC43-86EE-5FCD397F2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3263440"/>
        <c:axId val="193324928"/>
      </c:barChart>
      <c:catAx>
        <c:axId val="19326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24928"/>
        <c:crosses val="autoZero"/>
        <c:auto val="1"/>
        <c:lblAlgn val="ctr"/>
        <c:lblOffset val="100"/>
        <c:noMultiLvlLbl val="0"/>
      </c:catAx>
      <c:valAx>
        <c:axId val="19332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6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Analysis_data-1-1-3-StarterBook.xlsx]Outcomes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AF-7640-8347-DDBBA504904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2AF-7640-8347-DDBBA504904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2AF-7640-8347-DDBBA5049047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2AF-7640-8347-DDBBA5049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688047"/>
        <c:axId val="1850108367"/>
      </c:lineChart>
      <c:catAx>
        <c:axId val="185068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108367"/>
        <c:crosses val="autoZero"/>
        <c:auto val="1"/>
        <c:lblAlgn val="ctr"/>
        <c:lblOffset val="100"/>
        <c:noMultiLvlLbl val="0"/>
      </c:catAx>
      <c:valAx>
        <c:axId val="18501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68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Analysis_data-1-1-3-StarterBook.xlsx]Subcategory Statistics!PivotTable4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D1-8A42-8D12-DE80328837D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FD1-8A42-8D12-DE80328837D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FD1-8A42-8D12-DE8032883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8565024"/>
        <c:axId val="142090256"/>
      </c:barChart>
      <c:catAx>
        <c:axId val="13856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90256"/>
        <c:crosses val="autoZero"/>
        <c:auto val="1"/>
        <c:lblAlgn val="ctr"/>
        <c:lblOffset val="100"/>
        <c:noMultiLvlLbl val="0"/>
      </c:catAx>
      <c:valAx>
        <c:axId val="14209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6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23F81BBF-3865-5F48-A7C8-2A057D632A50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036C206-A2ED-FE40-AF1E-F20CB2302835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265CDF3-B6B6-7A4C-95C4-2E1E0CA9F6D0}">
  <sheetPr/>
  <sheetViews>
    <sheetView tabSelected="1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7336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09054F1-9A8C-FC4B-BAA6-580BC4100EF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8FD0EDA-BF8B-7F4C-A709-6B2F4DA3894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034" cy="627336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666750</xdr:colOff>
      <xdr:row>4</xdr:row>
      <xdr:rowOff>12700</xdr:rowOff>
    </xdr:from>
    <xdr:to>
      <xdr:col>14</xdr:col>
      <xdr:colOff>482600</xdr:colOff>
      <xdr:row>19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198FE8-0D40-924E-B94E-58E3D102E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673100</xdr:colOff>
      <xdr:row>2</xdr:row>
      <xdr:rowOff>12700</xdr:rowOff>
    </xdr:from>
    <xdr:to>
      <xdr:col>12</xdr:col>
      <xdr:colOff>584200</xdr:colOff>
      <xdr:row>17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7830D0-0AD3-2641-AC40-022430D09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495300</xdr:colOff>
      <xdr:row>11</xdr:row>
      <xdr:rowOff>25400</xdr:rowOff>
    </xdr:from>
    <xdr:to>
      <xdr:col>15</xdr:col>
      <xdr:colOff>127000</xdr:colOff>
      <xdr:row>31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551DAB-537E-4343-8741-4CD36AE226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Gomoll" refreshedDate="44606.356825694442" createdVersion="7" refreshedVersion="7" minRefreshableVersion="3" recordCount="4114" xr:uid="{1262C335-3EF6-D94C-8933-C7B23A74D2A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Gomoll" refreshedDate="44606.375489814818" createdVersion="7" refreshedVersion="7" minRefreshableVersion="3" recordCount="4114" xr:uid="{8DCA0642-5423-0246-B932-5659A988CB2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6FECBD-2D87-D14C-80C0-FBA43968E5D1}" name="PivotTable3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85D5D4-5598-9248-A5CB-1373DD537B7F}" name="PivotTable5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EED2A0-6DAA-2E41-87F2-B321C04D8E4B}" name="PivotTable4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113" zoomScaleNormal="113" workbookViewId="0">
      <pane ySplit="521" topLeftCell="A2924" activePane="bottomLeft" state="frozen"/>
      <selection activeCell="I1" sqref="I1"/>
      <selection pane="bottomLeft" activeCell="D1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43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>IFERROR(ROUND(E2844/L2844,2),0)</f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ref="P2845:P2908" si="180">IFERROR(ROUND(E2845/L2845,2),0)</f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80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80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80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80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80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80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80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80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80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80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80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80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80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80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80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80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80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80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80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80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80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80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80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80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80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80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80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80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80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80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80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80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80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80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80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80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1">ROUND(E2882/D2882*100,0)</f>
        <v>23</v>
      </c>
      <c r="P2882">
        <f t="shared" si="180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1"/>
        <v>0</v>
      </c>
      <c r="P2883">
        <f t="shared" si="180"/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0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0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0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0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0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0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0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0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0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0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0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0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0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0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0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0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0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0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0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0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0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0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0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0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0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ref="P2909:P2972" si="184">IFERROR(ROUND(E2909/L2909,2),0)</f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4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4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4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4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4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4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4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4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4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4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4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4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4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4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4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4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4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4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4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4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4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4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4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4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4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4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4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4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4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4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4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4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4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4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4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4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5">ROUND(E2946/D2946*100,0)</f>
        <v>1</v>
      </c>
      <c r="P2946">
        <f t="shared" si="184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5"/>
        <v>0</v>
      </c>
      <c r="P2947">
        <f t="shared" si="184"/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4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4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4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4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4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4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4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4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4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4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4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4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4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4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4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4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4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4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4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4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4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4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4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4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4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ref="P2973:P3036" si="188">IFERROR(ROUND(E2973/L2973,2),0)</f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8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8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8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8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8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8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8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8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8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8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8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8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8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8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8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8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8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8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8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8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8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8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8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8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8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8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8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8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8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8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8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8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8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8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8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8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9">ROUND(E3010/D3010*100,0)</f>
        <v>101</v>
      </c>
      <c r="P3010">
        <f t="shared" si="188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9"/>
        <v>120</v>
      </c>
      <c r="P3011">
        <f t="shared" si="188"/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88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88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88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88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88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88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88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88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88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88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88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88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88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88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88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88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88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88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88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88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88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88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88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88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88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ref="P3037:P3100" si="192">IFERROR(ROUND(E3037/L3037,2),0)</f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2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2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2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2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2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2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2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2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2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2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2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2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2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2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2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2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2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2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92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2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92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92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2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2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2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92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2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2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2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2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2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2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2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2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2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2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3">ROUND(E3074/D3074*100,0)</f>
        <v>0</v>
      </c>
      <c r="P3074">
        <f t="shared" si="192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3"/>
        <v>0</v>
      </c>
      <c r="P3075">
        <f t="shared" si="192"/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2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2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2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2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2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2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2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2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2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2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2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2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2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2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2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2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2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2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2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2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2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2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2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2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2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ref="P3101:P3164" si="196">IFERROR(ROUND(E3101/L3101,2),0)</f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6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6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6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6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6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6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6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6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6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6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6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6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6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6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6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6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6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6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6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6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6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6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6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6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6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6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6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6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6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6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6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6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6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6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6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6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7">ROUND(E3138/D3138*100,0)</f>
        <v>128</v>
      </c>
      <c r="P3138">
        <f t="shared" si="196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7"/>
        <v>3</v>
      </c>
      <c r="P3139">
        <f t="shared" si="196"/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6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6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6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6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6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6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6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6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6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6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6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6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6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6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6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6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6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6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6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6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6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6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6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6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6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ref="P3165:P3228" si="200">IFERROR(ROUND(E3165/L3165,2),0)</f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200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200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200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200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200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200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200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200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200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200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200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200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200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200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200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200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200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200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200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200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200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200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200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200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200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200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200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200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200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200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200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200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200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200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200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200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ROUND(E3202/D3202*100,0)</f>
        <v>0</v>
      </c>
      <c r="P3202">
        <f t="shared" si="200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si="200"/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0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0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0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0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0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0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0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0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0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0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0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0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0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0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0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0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0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0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0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0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0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0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0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0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0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ref="P3229:P3292" si="204">IFERROR(ROUND(E3229/L3229,2),0)</f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4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4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4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4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4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4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4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4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4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4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4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4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4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4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4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4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4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4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4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4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4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4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4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4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4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4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4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4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4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4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4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4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4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4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4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4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ROUND(E3266/D3266*100,0)</f>
        <v>103</v>
      </c>
      <c r="P3266">
        <f t="shared" si="204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>
        <f t="shared" si="204"/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4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4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4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4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4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4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4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4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4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4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4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4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4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4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4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4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4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4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4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4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4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4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4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4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4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ref="P3293:P3356" si="208">IFERROR(ROUND(E3293/L3293,2),0)</f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8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8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8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8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8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8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8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8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8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8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8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8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8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8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8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8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8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8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8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8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8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8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8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8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8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8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8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8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8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8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8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8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8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8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8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8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ROUND(E3330/D3330*100,0)</f>
        <v>146</v>
      </c>
      <c r="P3330">
        <f t="shared" si="208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>
        <f t="shared" si="208"/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08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08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08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08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08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08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08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08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08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08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08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08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08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08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08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08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08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08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08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08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08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08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08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08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08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ref="P3357:P3420" si="212">IFERROR(ROUND(E3357/L3357,2),0)</f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2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2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2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2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2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2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2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2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2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2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2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2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2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2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2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2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2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2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2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2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2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2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2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2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2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2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2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2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2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2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2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2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2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2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2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2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ROUND(E3394/D3394*100,0)</f>
        <v>100</v>
      </c>
      <c r="P3394">
        <f t="shared" si="212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>
        <f t="shared" si="212"/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2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2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2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2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2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2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2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2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2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2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2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2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2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2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2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2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2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2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2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2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2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2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2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2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2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ref="P3421:P3484" si="216">IFERROR(ROUND(E3421/L3421,2),0)</f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6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6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6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6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6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6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6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6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6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6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6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6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6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6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6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6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6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6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6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6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6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6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6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6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6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6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6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6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6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6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6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6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6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6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6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6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ROUND(E3458/D3458*100,0)</f>
        <v>191</v>
      </c>
      <c r="P3458">
        <f t="shared" si="216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>
        <f t="shared" si="216"/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6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6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6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6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6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6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6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6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6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6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6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6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6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6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6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6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6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6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6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6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6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6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6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6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6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ref="P3485:P3548" si="220">IFERROR(ROUND(E3485/L3485,2),0)</f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20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20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20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20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20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20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20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20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20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20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20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20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20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20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20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20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20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20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20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20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20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20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20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20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20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20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20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20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20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20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20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20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20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20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20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20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ROUND(E3522/D3522*100,0)</f>
        <v>101</v>
      </c>
      <c r="P3522">
        <f t="shared" si="220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>
        <f t="shared" si="220"/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0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0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0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0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0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0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0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0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0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0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0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0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0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0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0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0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0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0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0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0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0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0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0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0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0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ref="P3549:P3612" si="224">IFERROR(ROUND(E3549/L3549,2),0)</f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4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4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4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4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4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4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4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4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4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4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4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4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4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4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4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4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4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4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4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4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4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4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4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4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4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4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4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4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4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4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4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4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4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4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4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4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ROUND(E3586/D3586*100,0)</f>
        <v>116</v>
      </c>
      <c r="P3586">
        <f t="shared" si="224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>
        <f t="shared" si="224"/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4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4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4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4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4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4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4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4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4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4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4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4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4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4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4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4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4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4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4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4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4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4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4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4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4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ref="P3613:P3676" si="228">IFERROR(ROUND(E3613/L3613,2),0)</f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8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8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8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8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8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8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8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8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8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8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8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8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8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8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8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8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8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8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8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8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8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8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8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8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8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8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8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8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8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8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8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8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8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8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8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8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ROUND(E3650/D3650*100,0)</f>
        <v>100</v>
      </c>
      <c r="P3650">
        <f t="shared" si="228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>
        <f t="shared" si="228"/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28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28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28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28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28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28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28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28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28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28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28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28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28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28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28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28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28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28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28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28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28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28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28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28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28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ref="P3677:P3740" si="232">IFERROR(ROUND(E3677/L3677,2),0)</f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2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2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2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2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2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2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2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2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2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2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2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2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2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2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2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2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2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2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2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2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2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2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2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2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2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2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2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2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2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2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2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2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2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2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2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2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ROUND(E3714/D3714*100,0)</f>
        <v>154</v>
      </c>
      <c r="P3714">
        <f t="shared" si="232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>
        <f t="shared" si="232"/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2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2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2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2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2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2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2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2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2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2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2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2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2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2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2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2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2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2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2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2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2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2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2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2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2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ref="P3741:P3804" si="236">IFERROR(ROUND(E3741/L3741,2),0)</f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6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6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6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6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6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6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6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6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6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6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6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6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6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6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6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6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6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6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6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6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6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6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6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6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6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6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6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6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6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6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6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6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6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6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6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6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7">ROUND(E3778/D3778*100,0)</f>
        <v>107</v>
      </c>
      <c r="P3778">
        <f t="shared" si="236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7"/>
        <v>143</v>
      </c>
      <c r="P3779">
        <f t="shared" si="236"/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6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6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6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6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6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6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6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6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6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6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6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6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6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6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6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6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6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6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6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6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6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6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6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6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6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ref="P3805:P3868" si="240">IFERROR(ROUND(E3805/L3805,2),0)</f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40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40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40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40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40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40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40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40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40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40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40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40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40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40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40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40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40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40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40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40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40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40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40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40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40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40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40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40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40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40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40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40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40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40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40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40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1">ROUND(E3842/D3842*100,0)</f>
        <v>6500</v>
      </c>
      <c r="P3842">
        <f t="shared" si="240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1"/>
        <v>9</v>
      </c>
      <c r="P3843">
        <f t="shared" si="240"/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0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0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0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0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0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0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0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0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0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0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0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0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0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0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0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0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0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0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0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0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0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0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0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0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0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ref="P3869:P3932" si="244">IFERROR(ROUND(E3869/L3869,2),0)</f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4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4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4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4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4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4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4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4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4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4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4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4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4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4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4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4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4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4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4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4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4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4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4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4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4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4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4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4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4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4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4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4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4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4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4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4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5">ROUND(E3906/D3906*100,0)</f>
        <v>0</v>
      </c>
      <c r="P3906">
        <f t="shared" si="244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5"/>
        <v>12</v>
      </c>
      <c r="P3907">
        <f t="shared" si="244"/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4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4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4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4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4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4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4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4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4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4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4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4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4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4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4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4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4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4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4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4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4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4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4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4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4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ref="P3933:P3996" si="248">IFERROR(ROUND(E3933/L3933,2),0)</f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8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8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8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8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8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8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8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8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8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8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8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8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8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8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8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8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8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8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8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8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8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8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8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8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8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8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8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8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8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8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8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si="248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8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8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8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8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9">ROUND(E3970/D3970*100,0)</f>
        <v>11</v>
      </c>
      <c r="P3970">
        <f t="shared" si="248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9"/>
        <v>7</v>
      </c>
      <c r="P3971">
        <f t="shared" si="248"/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48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48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48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48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48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48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48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48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48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48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48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48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48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48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48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48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48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48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48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48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48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48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48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48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48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ref="P3997:P4060" si="252">IFERROR(ROUND(E3997/L3997,2),0)</f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52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52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52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52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52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52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52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52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52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52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52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52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52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52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52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52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52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52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52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52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52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52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52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52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52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2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2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52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2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2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52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2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2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2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2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2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3">ROUND(E4034/D4034*100,0)</f>
        <v>7</v>
      </c>
      <c r="P4034">
        <f t="shared" si="252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3"/>
        <v>26</v>
      </c>
      <c r="P4035">
        <f t="shared" si="252"/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2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2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2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2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2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2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2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2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2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2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2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2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2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2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2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2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2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2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2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2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2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2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2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2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2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ref="P4061:P4115" si="256">IFERROR(ROUND(E4061/L4061,2),0)</f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6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6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6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6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6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6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6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6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6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6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6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6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6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6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6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6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6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6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6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6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6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6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6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6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6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6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6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6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6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6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6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6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6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6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6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6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7">ROUND(E4098/D4098*100,0)</f>
        <v>11</v>
      </c>
      <c r="P4098">
        <f t="shared" si="256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7"/>
        <v>0</v>
      </c>
      <c r="P4099">
        <f t="shared" si="256"/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6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6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6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6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6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6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6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6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6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6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6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6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6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6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6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6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4" priority="2" operator="containsText" text="canceled">
      <formula>NOT(ISERROR(SEARCH("canceled",F1)))</formula>
    </cfRule>
    <cfRule type="containsText" dxfId="13" priority="3" operator="containsText" text="canceled">
      <formula>NOT(ISERROR(SEARCH("canceled",F1)))</formula>
    </cfRule>
    <cfRule type="containsText" dxfId="12" priority="4" operator="containsText" text="failed">
      <formula>NOT(ISERROR(SEARCH("failed",F1)))</formula>
    </cfRule>
    <cfRule type="containsText" dxfId="11" priority="5" operator="containsText" text="successful">
      <formula>NOT(ISERROR(SEARCH("successful",F1)))</formula>
    </cfRule>
    <cfRule type="containsText" dxfId="10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2A26C-B5CE-0D4C-A200-5A68B861CA77}">
  <dimension ref="A1:T250"/>
  <sheetViews>
    <sheetView workbookViewId="0"/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</sheetData>
  <conditionalFormatting sqref="F1:F250">
    <cfRule type="containsText" dxfId="9" priority="2" operator="containsText" text="canceled">
      <formula>NOT(ISERROR(SEARCH("canceled",F1)))</formula>
    </cfRule>
    <cfRule type="containsText" dxfId="8" priority="3" operator="containsText" text="canceled">
      <formula>NOT(ISERROR(SEARCH("canceled",F1)))</formula>
    </cfRule>
    <cfRule type="containsText" dxfId="7" priority="4" operator="containsText" text="failed">
      <formula>NOT(ISERROR(SEARCH("failed",F1)))</formula>
    </cfRule>
    <cfRule type="containsText" dxfId="6" priority="5" operator="containsText" text="successful">
      <formula>NOT(ISERROR(SEARCH("successful",F1)))</formula>
    </cfRule>
    <cfRule type="containsText" dxfId="5" priority="6" operator="containsText" text="live">
      <formula>NOT(ISERROR(SEARCH("live",F1)))</formula>
    </cfRule>
  </conditionalFormatting>
  <conditionalFormatting sqref="O1:P1 O2:O250 R1:T1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43837-9755-194C-8158-C5179A411287}">
  <dimension ref="A1:T413"/>
  <sheetViews>
    <sheetView workbookViewId="0"/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ontainsText" dxfId="4" priority="2" operator="containsText" text="canceled">
      <formula>NOT(ISERROR(SEARCH("canceled",F1)))</formula>
    </cfRule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0552A-0322-C741-B17A-A2558FDEAF0C}">
  <dimension ref="A1:C29"/>
  <sheetViews>
    <sheetView workbookViewId="0">
      <selection activeCell="A16" sqref="A16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8387</v>
      </c>
      <c r="C1" t="s">
        <v>8388</v>
      </c>
    </row>
    <row r="2" spans="1:3" x14ac:dyDescent="0.2">
      <c r="A2" t="s">
        <v>8383</v>
      </c>
      <c r="B2" s="19">
        <f>AVERAGE('Successful US Kickstarters'!D:D)</f>
        <v>5048.8786407766993</v>
      </c>
      <c r="C2" s="19">
        <f>AVERAGE('Failed US Kickstarters'!D:D)</f>
        <v>10590.574297188756</v>
      </c>
    </row>
    <row r="3" spans="1:3" x14ac:dyDescent="0.2">
      <c r="A3" t="s">
        <v>8384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">
      <c r="A4" t="s">
        <v>8389</v>
      </c>
      <c r="B4" s="19">
        <f>_xlfn.STDEV.P('Successful US Kickstarters'!D:D)</f>
        <v>7748.7537726373303</v>
      </c>
      <c r="C4" s="19">
        <f>_xlfn.STDEV.P('Failed US Kickstarters'!D:D)</f>
        <v>22004.2889221027</v>
      </c>
    </row>
    <row r="5" spans="1:3" x14ac:dyDescent="0.2">
      <c r="A5" t="s">
        <v>8390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">
      <c r="A6" t="s">
        <v>8391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">
      <c r="A7" t="s">
        <v>8392</v>
      </c>
      <c r="B7" s="19">
        <f>B5-B6</f>
        <v>3500</v>
      </c>
      <c r="C7" s="19">
        <f>C5-C6</f>
        <v>8000</v>
      </c>
    </row>
    <row r="8" spans="1:3" x14ac:dyDescent="0.2">
      <c r="B8" s="19"/>
      <c r="C8" s="19"/>
    </row>
    <row r="9" spans="1:3" x14ac:dyDescent="0.2">
      <c r="B9" s="19"/>
      <c r="C9" s="19"/>
    </row>
    <row r="10" spans="1:3" x14ac:dyDescent="0.2">
      <c r="A10" t="s">
        <v>8385</v>
      </c>
      <c r="B10" s="19">
        <f>AVERAGE('Successful US Kickstarters'!E:E)</f>
        <v>5601.5458009708727</v>
      </c>
      <c r="C10" s="19">
        <f>AVERAGE('Failed US Kickstarters'!E:E)</f>
        <v>560.8863855421688</v>
      </c>
    </row>
    <row r="11" spans="1:3" x14ac:dyDescent="0.2">
      <c r="A11" t="s">
        <v>8386</v>
      </c>
      <c r="B11" s="19">
        <f>MEDIAN('Successful US Kickstarters'!E:E)</f>
        <v>3167.5</v>
      </c>
      <c r="C11" s="19">
        <f>MEDIAN('Failed US Kickstarters'!E:E)</f>
        <v>105</v>
      </c>
    </row>
    <row r="12" spans="1:3" x14ac:dyDescent="0.2">
      <c r="A12" t="s">
        <v>8393</v>
      </c>
      <c r="B12" s="19">
        <f>_xlfn.STDEV.P('Successful US Kickstarters'!E:E)</f>
        <v>8334.5731699164608</v>
      </c>
      <c r="C12" s="19">
        <f>_xlfn.STDEV.P('Failed US Kickstarters'!E:E)</f>
        <v>1332.7250968594324</v>
      </c>
    </row>
    <row r="13" spans="1:3" x14ac:dyDescent="0.2">
      <c r="A13" t="s">
        <v>8394</v>
      </c>
      <c r="B13" s="19">
        <f>_xlfn.QUARTILE.EXC('Successful US Kickstarters'!E:E,3)</f>
        <v>5699</v>
      </c>
      <c r="C13" s="19">
        <f>_xlfn.QUARTILE.EXC('Failed US Kickstarters'!E:E,3)</f>
        <v>502</v>
      </c>
    </row>
    <row r="14" spans="1:3" x14ac:dyDescent="0.2">
      <c r="A14" t="s">
        <v>8395</v>
      </c>
      <c r="B14" s="21">
        <f>_xlfn.QUARTILE.EXC('Successful US Kickstarters'!E:E,1)</f>
        <v>1716.5074999999999</v>
      </c>
      <c r="C14" s="21">
        <f>_xlfn.QUARTILE.EXC('Failed US Kickstarters'!E:E,1)</f>
        <v>10</v>
      </c>
    </row>
    <row r="15" spans="1:3" x14ac:dyDescent="0.2">
      <c r="A15" t="s">
        <v>8396</v>
      </c>
      <c r="B15" s="19">
        <f>B13-B14</f>
        <v>3982.4925000000003</v>
      </c>
      <c r="C15" s="19">
        <f>C13-C14</f>
        <v>492</v>
      </c>
    </row>
    <row r="16" spans="1:3" x14ac:dyDescent="0.2">
      <c r="B16" s="19"/>
      <c r="C16" s="19"/>
    </row>
    <row r="17" spans="1:3" x14ac:dyDescent="0.2">
      <c r="B17" s="19"/>
      <c r="C17" s="19"/>
    </row>
    <row r="18" spans="1:3" x14ac:dyDescent="0.2">
      <c r="B18" s="19"/>
      <c r="C18" s="19"/>
    </row>
    <row r="19" spans="1:3" x14ac:dyDescent="0.2">
      <c r="B19" s="19"/>
      <c r="C19" s="19"/>
    </row>
    <row r="20" spans="1:3" x14ac:dyDescent="0.2">
      <c r="B20" s="19"/>
      <c r="C20" s="19"/>
    </row>
    <row r="23" spans="1:3" x14ac:dyDescent="0.2">
      <c r="A23" s="20"/>
      <c r="B23" s="20"/>
      <c r="C23" s="20"/>
    </row>
    <row r="25" spans="1:3" x14ac:dyDescent="0.2">
      <c r="B25" s="19"/>
      <c r="C25" s="19"/>
    </row>
    <row r="26" spans="1:3" x14ac:dyDescent="0.2">
      <c r="B26" s="19"/>
      <c r="C26" s="19"/>
    </row>
    <row r="27" spans="1:3" x14ac:dyDescent="0.2">
      <c r="B27" s="19"/>
      <c r="C27" s="19"/>
    </row>
    <row r="28" spans="1:3" x14ac:dyDescent="0.2">
      <c r="B28" s="19"/>
      <c r="C28" s="19"/>
    </row>
    <row r="29" spans="1:3" x14ac:dyDescent="0.2">
      <c r="B29" s="19"/>
      <c r="C29" s="1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76ECF-0375-3F46-90FE-7677C6DAE104}">
  <dimension ref="A1:F6"/>
  <sheetViews>
    <sheetView workbookViewId="0">
      <selection activeCell="C8" sqref="C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A2E0E-20BD-5846-A495-8F4691CAEC30}">
  <dimension ref="A1:F17"/>
  <sheetViews>
    <sheetView workbookViewId="0">
      <selection activeCell="N5" sqref="N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6" t="s">
        <v>8373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">
      <c r="A6" s="16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2">
      <c r="A7" s="16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2">
      <c r="A8" s="16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2">
      <c r="A9" s="16" t="s">
        <v>8367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2">
      <c r="A10" s="16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2">
      <c r="A11" s="16" t="s">
        <v>8368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2">
      <c r="A12" s="16" t="s">
        <v>8369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2">
      <c r="A13" s="16" t="s">
        <v>8370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2">
      <c r="A14" s="16" t="s">
        <v>8371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2">
      <c r="A15" s="16" t="s">
        <v>8372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2">
      <c r="A16" s="16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2">
      <c r="A17" s="16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581DA-A32B-5C49-A37B-4EFB9DA9527B}">
  <dimension ref="A1:E7"/>
  <sheetViews>
    <sheetView topLeftCell="A3" workbookViewId="0">
      <selection activeCell="B7" sqref="B7:B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009C3-3AA7-1D47-A7F0-59083AADDCA3}">
  <dimension ref="A1:F6"/>
  <sheetViews>
    <sheetView workbookViewId="0">
      <selection activeCell="F2" sqref="F2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4" width="10.83203125" style="17"/>
    <col min="5" max="5" width="14.5" bestFit="1" customWidth="1"/>
    <col min="6" max="6" width="15.1640625" bestFit="1" customWidth="1"/>
  </cols>
  <sheetData>
    <row r="1" spans="1:6" x14ac:dyDescent="0.2">
      <c r="A1" t="s">
        <v>8379</v>
      </c>
      <c r="B1" t="s">
        <v>4110</v>
      </c>
      <c r="C1" s="17" t="s">
        <v>8380</v>
      </c>
      <c r="D1" s="17" t="s">
        <v>8381</v>
      </c>
      <c r="E1" t="s">
        <v>8307</v>
      </c>
      <c r="F1" t="s">
        <v>8382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3,FALSE)</f>
        <v>2000</v>
      </c>
      <c r="D2" s="17">
        <f>VLOOKUP(A2, Kickstarter!B:E, 4,FALSE)</f>
        <v>2020</v>
      </c>
      <c r="E2" s="18">
        <f>VLOOKUP(A2, Kickstarter!B:P, 15,FALSE)</f>
        <v>51.79</v>
      </c>
      <c r="F2">
        <f>VLOOKUP(A2, Kickstarter!B:L, 11,FALSE)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3,FALSE)</f>
        <v>2000</v>
      </c>
      <c r="D3" s="17">
        <f>VLOOKUP(A3, Kickstarter!B:E, 4,FALSE)</f>
        <v>2020</v>
      </c>
      <c r="E3" s="18">
        <f>VLOOKUP(A3, Kickstarter!B:P, 15,FALSE)</f>
        <v>36.07</v>
      </c>
      <c r="F3">
        <f>VLOOKUP(A3, Kickstarter!B:L, 11,FALSE)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3,FALSE)</f>
        <v>1500</v>
      </c>
      <c r="D4" s="17">
        <f>VLOOKUP(A4, Kickstarter!B:E, 4,FALSE)</f>
        <v>2576</v>
      </c>
      <c r="E4" s="18">
        <f>VLOOKUP(A4, Kickstarter!B:P, 15,FALSE)</f>
        <v>33.03</v>
      </c>
      <c r="F4">
        <f>VLOOKUP(A4, Kickstarter!B:L, 11,FALSE)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7">
        <f>VLOOKUP(A5, Kickstarter!B:E, 3,FALSE)</f>
        <v>1000</v>
      </c>
      <c r="D5" s="17">
        <f>VLOOKUP(A5, Kickstarter!B:E, 4,FALSE)</f>
        <v>1168</v>
      </c>
      <c r="E5" s="18">
        <f>VLOOKUP(A5, Kickstarter!B:P, 15,FALSE)</f>
        <v>44.92</v>
      </c>
      <c r="F5">
        <f>VLOOKUP(A5, Kickstarter!B:L, 11,FALSE)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3,FALSE)</f>
        <v>4000</v>
      </c>
      <c r="D6" s="17">
        <f>VLOOKUP(A6, Kickstarter!B:E, 4,FALSE)</f>
        <v>4137</v>
      </c>
      <c r="E6" s="18">
        <f>VLOOKUP(A6, Kickstarter!B:P, 15,FALSE)</f>
        <v>36.61</v>
      </c>
      <c r="F6">
        <f>VLOOKUP(A6, Kickstarter!B:L, 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Successful US Kickstarters</vt:lpstr>
      <vt:lpstr>Descriptive Statistics</vt:lpstr>
      <vt:lpstr>Category Statistics</vt:lpstr>
      <vt:lpstr>Outcomes Based on Launch Date</vt:lpstr>
      <vt:lpstr>Subcategory Statistics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Gomoll</cp:lastModifiedBy>
  <dcterms:created xsi:type="dcterms:W3CDTF">2017-04-20T15:17:24Z</dcterms:created>
  <dcterms:modified xsi:type="dcterms:W3CDTF">2022-02-16T14:59:20Z</dcterms:modified>
</cp:coreProperties>
</file>