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gottfredson/Documents/UT/Research/Data Analysis/"/>
    </mc:Choice>
  </mc:AlternateContent>
  <xr:revisionPtr revIDLastSave="0" documentId="13_ncr:1_{6F2B7C09-2B7B-FB46-97C9-E44895E7235C}" xr6:coauthVersionLast="47" xr6:coauthVersionMax="47" xr10:uidLastSave="{00000000-0000-0000-0000-000000000000}"/>
  <bookViews>
    <workbookView xWindow="660" yWindow="7220" windowWidth="28040" windowHeight="13780" xr2:uid="{FD19C2B6-81BC-2A48-AE38-36AC0DFF76BD}"/>
  </bookViews>
  <sheets>
    <sheet name="Compiled info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7" i="2" l="1"/>
  <c r="V5" i="1"/>
  <c r="Z5" i="1" s="1"/>
  <c r="V6" i="1"/>
  <c r="Z6" i="1" s="1"/>
  <c r="V7" i="1"/>
  <c r="Z7" i="1" s="1"/>
  <c r="V8" i="1"/>
  <c r="Z8" i="1" s="1"/>
  <c r="V9" i="1"/>
  <c r="Z9" i="1" s="1"/>
  <c r="V10" i="1"/>
  <c r="Z10" i="1" s="1"/>
  <c r="V11" i="1"/>
  <c r="Z11" i="1" s="1"/>
  <c r="V12" i="1"/>
  <c r="Z12" i="1" s="1"/>
  <c r="V13" i="1"/>
  <c r="Z13" i="1" s="1"/>
  <c r="V14" i="1"/>
  <c r="Z14" i="1" s="1"/>
  <c r="V15" i="1"/>
  <c r="Z15" i="1" s="1"/>
  <c r="V16" i="1"/>
  <c r="Z16" i="1" s="1"/>
  <c r="V17" i="1"/>
  <c r="Z17" i="1" s="1"/>
  <c r="V18" i="1"/>
  <c r="Z18" i="1" s="1"/>
  <c r="V19" i="1"/>
  <c r="Z19" i="1" s="1"/>
  <c r="V20" i="1"/>
  <c r="Z20" i="1" s="1"/>
  <c r="V21" i="1"/>
  <c r="Z21" i="1" s="1"/>
  <c r="V22" i="1"/>
  <c r="Z22" i="1" s="1"/>
  <c r="V23" i="1"/>
  <c r="Z23" i="1" s="1"/>
  <c r="V24" i="1"/>
  <c r="Z24" i="1" s="1"/>
  <c r="V25" i="1"/>
  <c r="Z25" i="1" s="1"/>
  <c r="V26" i="1"/>
  <c r="Z26" i="1" s="1"/>
  <c r="V27" i="1"/>
  <c r="Z27" i="1" s="1"/>
  <c r="V28" i="1"/>
  <c r="Z28" i="1" s="1"/>
  <c r="V33" i="1"/>
  <c r="Z33" i="1" s="1"/>
  <c r="V34" i="1"/>
  <c r="Z34" i="1" s="1"/>
  <c r="V35" i="1"/>
  <c r="Z35" i="1" s="1"/>
  <c r="V36" i="1"/>
  <c r="Z36" i="1" s="1"/>
  <c r="V29" i="1"/>
  <c r="Z29" i="1" s="1"/>
  <c r="V30" i="1"/>
  <c r="Z30" i="1" s="1"/>
  <c r="V31" i="1"/>
  <c r="Z31" i="1" s="1"/>
  <c r="V32" i="1"/>
  <c r="Z32" i="1" s="1"/>
  <c r="V37" i="1"/>
  <c r="Z37" i="1" s="1"/>
  <c r="V38" i="1"/>
  <c r="Z38" i="1" s="1"/>
  <c r="V39" i="1"/>
  <c r="Z39" i="1" s="1"/>
  <c r="V40" i="1"/>
  <c r="Z40" i="1" s="1"/>
  <c r="V41" i="1"/>
  <c r="Z41" i="1" s="1"/>
  <c r="AL5" i="1"/>
  <c r="Y30" i="1"/>
  <c r="AB30" i="1"/>
  <c r="Y31" i="1"/>
  <c r="AB31" i="1"/>
  <c r="Y32" i="1"/>
  <c r="AB32" i="1"/>
  <c r="Y37" i="1"/>
  <c r="AB37" i="1"/>
  <c r="Y38" i="1"/>
  <c r="AB38" i="1"/>
  <c r="Y39" i="1"/>
  <c r="AB39" i="1"/>
  <c r="Y40" i="1"/>
  <c r="AB40" i="1"/>
  <c r="Y41" i="1"/>
  <c r="AB41" i="1"/>
  <c r="L29" i="1"/>
  <c r="M29" i="1"/>
  <c r="L30" i="1"/>
  <c r="M30" i="1"/>
  <c r="L31" i="1"/>
  <c r="M31" i="1"/>
  <c r="L32" i="1"/>
  <c r="M32" i="1"/>
  <c r="L37" i="1"/>
  <c r="M37" i="1"/>
  <c r="L38" i="1"/>
  <c r="M38" i="1"/>
  <c r="L39" i="1"/>
  <c r="M39" i="1"/>
  <c r="L40" i="1"/>
  <c r="M40" i="1"/>
  <c r="L41" i="1"/>
  <c r="M41" i="1"/>
  <c r="Y27" i="1"/>
  <c r="AB27" i="1"/>
  <c r="Y28" i="1"/>
  <c r="AB28" i="1"/>
  <c r="Y33" i="1"/>
  <c r="AB33" i="1"/>
  <c r="Y34" i="1"/>
  <c r="AB34" i="1"/>
  <c r="Y35" i="1"/>
  <c r="AB35" i="1"/>
  <c r="Y36" i="1"/>
  <c r="AB36" i="1"/>
  <c r="Y29" i="1"/>
  <c r="AB29" i="1"/>
  <c r="L27" i="1"/>
  <c r="M27" i="1"/>
  <c r="L28" i="1"/>
  <c r="M28" i="1"/>
  <c r="L33" i="1"/>
  <c r="M33" i="1"/>
  <c r="L34" i="1"/>
  <c r="M34" i="1"/>
  <c r="L35" i="1"/>
  <c r="M35" i="1"/>
  <c r="L36" i="1"/>
  <c r="M36" i="1"/>
  <c r="Y16" i="1"/>
  <c r="Y17" i="1"/>
  <c r="Y18" i="1"/>
  <c r="Y19" i="1"/>
  <c r="Y20" i="1"/>
  <c r="Y21" i="1"/>
  <c r="Y22" i="1"/>
  <c r="Y23" i="1"/>
  <c r="Y24" i="1"/>
  <c r="Y25" i="1"/>
  <c r="Y26" i="1"/>
  <c r="AB16" i="1"/>
  <c r="AB17" i="1"/>
  <c r="AB18" i="1"/>
  <c r="AB19" i="1"/>
  <c r="AB20" i="1"/>
  <c r="AB21" i="1"/>
  <c r="AB22" i="1"/>
  <c r="AB23" i="1"/>
  <c r="AB24" i="1"/>
  <c r="AB25" i="1"/>
  <c r="AB26" i="1"/>
  <c r="M16" i="1"/>
  <c r="M17" i="1"/>
  <c r="M18" i="1"/>
  <c r="M19" i="1"/>
  <c r="M20" i="1"/>
  <c r="M21" i="1"/>
  <c r="M22" i="1"/>
  <c r="M23" i="1"/>
  <c r="M24" i="1"/>
  <c r="M25" i="1"/>
  <c r="M26" i="1"/>
  <c r="L16" i="1"/>
  <c r="L17" i="1"/>
  <c r="L18" i="1"/>
  <c r="L19" i="1"/>
  <c r="L20" i="1"/>
  <c r="L21" i="1"/>
  <c r="L22" i="1"/>
  <c r="L23" i="1"/>
  <c r="L24" i="1"/>
  <c r="L25" i="1"/>
  <c r="L26" i="1"/>
  <c r="AB7" i="1"/>
  <c r="AB8" i="1"/>
  <c r="AB9" i="1"/>
  <c r="AB10" i="1"/>
  <c r="AB11" i="1"/>
  <c r="AB12" i="1"/>
  <c r="AB13" i="1"/>
  <c r="AB14" i="1"/>
  <c r="AB15" i="1"/>
  <c r="Y7" i="1"/>
  <c r="Y8" i="1"/>
  <c r="Y9" i="1"/>
  <c r="Y10" i="1"/>
  <c r="Y11" i="1"/>
  <c r="Y12" i="1"/>
  <c r="Y13" i="1"/>
  <c r="Y14" i="1"/>
  <c r="Y15" i="1"/>
  <c r="G4" i="1"/>
  <c r="G3" i="1"/>
  <c r="F4" i="1"/>
  <c r="V4" i="1" s="1"/>
  <c r="Z4" i="1" s="1"/>
  <c r="M4" i="1"/>
  <c r="M7" i="1"/>
  <c r="M8" i="1"/>
  <c r="M9" i="1"/>
  <c r="M10" i="1"/>
  <c r="M11" i="1"/>
  <c r="M12" i="1"/>
  <c r="M13" i="1"/>
  <c r="M14" i="1"/>
  <c r="M15" i="1"/>
  <c r="M3" i="1"/>
  <c r="L4" i="1"/>
  <c r="L7" i="1"/>
  <c r="L8" i="1"/>
  <c r="L9" i="1"/>
  <c r="L10" i="1"/>
  <c r="L11" i="1"/>
  <c r="L12" i="1"/>
  <c r="L13" i="1"/>
  <c r="L14" i="1"/>
  <c r="L15" i="1"/>
  <c r="F3" i="1"/>
  <c r="V3" i="1" s="1"/>
  <c r="Z3" i="1" s="1"/>
  <c r="AB5" i="1"/>
  <c r="AB6" i="1"/>
  <c r="AB3" i="1"/>
  <c r="AB4" i="1"/>
  <c r="AB2" i="1"/>
  <c r="Y5" i="1"/>
  <c r="Y6" i="1"/>
  <c r="Y3" i="1"/>
  <c r="Y4" i="1"/>
  <c r="Y2" i="1"/>
  <c r="G6" i="1"/>
  <c r="M5" i="1"/>
  <c r="J6" i="1"/>
  <c r="G2" i="1"/>
  <c r="M2" i="1" s="1"/>
  <c r="L5" i="1"/>
  <c r="L6" i="1"/>
  <c r="F2" i="1"/>
  <c r="L2" i="1" l="1"/>
  <c r="V2" i="1"/>
  <c r="Z2" i="1" s="1"/>
  <c r="AA19" i="1"/>
  <c r="E20" i="1"/>
  <c r="E19" i="1"/>
  <c r="E21" i="1"/>
  <c r="E22" i="1"/>
  <c r="E23" i="1"/>
  <c r="E24" i="1"/>
  <c r="E25" i="1"/>
  <c r="E26" i="1"/>
  <c r="E27" i="1"/>
  <c r="E28" i="1"/>
  <c r="E33" i="1"/>
  <c r="E34" i="1"/>
  <c r="E35" i="1"/>
  <c r="E36" i="1"/>
  <c r="E29" i="1"/>
  <c r="E30" i="1"/>
  <c r="E31" i="1"/>
  <c r="E32" i="1"/>
  <c r="E37" i="1"/>
  <c r="E38" i="1"/>
  <c r="E39" i="1"/>
  <c r="E40" i="1"/>
  <c r="E41" i="1"/>
  <c r="E3" i="1"/>
  <c r="E2" i="1"/>
  <c r="E5" i="1"/>
  <c r="E6" i="1"/>
  <c r="E4" i="1"/>
  <c r="E7" i="1"/>
  <c r="E8" i="1"/>
  <c r="E9" i="1"/>
  <c r="E10" i="1"/>
  <c r="E11" i="1"/>
  <c r="E12" i="1"/>
  <c r="E13" i="1"/>
  <c r="E14" i="1"/>
  <c r="E15" i="1"/>
  <c r="E16" i="1"/>
  <c r="E17" i="1"/>
  <c r="E18" i="1"/>
  <c r="AA5" i="1"/>
  <c r="AA6" i="1"/>
  <c r="AA3" i="1"/>
  <c r="AA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33" i="1"/>
  <c r="AA34" i="1"/>
  <c r="AA35" i="1"/>
  <c r="AA36" i="1"/>
  <c r="AA29" i="1"/>
  <c r="AA30" i="1"/>
  <c r="AA31" i="1"/>
  <c r="AA32" i="1"/>
  <c r="AA37" i="1"/>
  <c r="AA38" i="1"/>
  <c r="AA39" i="1"/>
  <c r="AA40" i="1"/>
  <c r="AA41" i="1"/>
  <c r="AA2" i="1"/>
  <c r="L3" i="1"/>
  <c r="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Austin Gottfredson</author>
  </authors>
  <commentList>
    <comment ref="E1" authorId="0" shapeId="0" xr:uid="{5E46BBB1-2E32-43F8-B661-2145308C83DA}">
      <text>
        <t>Austin Gottfredson:
No background subtracted, so systematically high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Austin Gottfredson</author>
  </authors>
  <commentList>
    <comment ref="N17" authorId="0" shapeId="0" xr:uid="{6BFD1FC5-33B0-4BF6-B3DA-09811D20507C}">
      <text>
        <r>
          <rPr>
            <sz val="12"/>
            <color theme="1"/>
            <rFont val="Calibri"/>
            <family val="2"/>
            <scheme val="minor"/>
          </rPr>
          <t>Austin Gottfredson:
Should be 502967.95753
By error, I used dmag = 0.68 instead of 0.71</t>
        </r>
      </text>
    </comment>
  </commentList>
</comments>
</file>

<file path=xl/sharedStrings.xml><?xml version="1.0" encoding="utf-8"?>
<sst xmlns="http://schemas.openxmlformats.org/spreadsheetml/2006/main" count="192" uniqueCount="76">
  <si>
    <t>Shot</t>
  </si>
  <si>
    <t>Screen</t>
  </si>
  <si>
    <t>Divergence (mrad)</t>
  </si>
  <si>
    <t>Saturated ?</t>
  </si>
  <si>
    <t>Charge (pC)</t>
  </si>
  <si>
    <t>E1 (MeV)</t>
  </si>
  <si>
    <t>E1 rms (MeV)</t>
  </si>
  <si>
    <t>E2 (MeV)</t>
  </si>
  <si>
    <t>E2 rms (MeV</t>
  </si>
  <si>
    <t>E3 (MeV)</t>
  </si>
  <si>
    <t>E3 rms (MeV)</t>
  </si>
  <si>
    <t>E4 (MeV)</t>
  </si>
  <si>
    <t>E4 rms (MeV)</t>
  </si>
  <si>
    <t>Notes</t>
  </si>
  <si>
    <t>y</t>
  </si>
  <si>
    <t>dmag off (slightly higher energy than actual)</t>
  </si>
  <si>
    <t>dmag off</t>
  </si>
  <si>
    <t>IP</t>
  </si>
  <si>
    <t>n</t>
  </si>
  <si>
    <t>very distinct bunches</t>
  </si>
  <si>
    <t>Distinct circular bunches</t>
  </si>
  <si>
    <t>swoosh shape</t>
  </si>
  <si>
    <t>larger divergence on second bunch</t>
  </si>
  <si>
    <t>Gaussian bunches</t>
  </si>
  <si>
    <t>Could be bunches, but saturated (3.4 GeV)</t>
  </si>
  <si>
    <t xml:space="preserve">faint leading bunch </t>
  </si>
  <si>
    <t>huge charge</t>
  </si>
  <si>
    <t>only slightly saturated</t>
  </si>
  <si>
    <t>long tail</t>
  </si>
  <si>
    <t>very messy</t>
  </si>
  <si>
    <t>heavily saturated</t>
  </si>
  <si>
    <t>long tail, strong front</t>
  </si>
  <si>
    <t>heavily saturated, salamander</t>
  </si>
  <si>
    <t>Day</t>
  </si>
  <si>
    <t>DRZ 1 origin x (pixel)</t>
  </si>
  <si>
    <t>DRZ 2 origin x (pixel)</t>
  </si>
  <si>
    <t>IP origin (pix)</t>
  </si>
  <si>
    <t>DRZ 1 resolution (pix/mm)</t>
  </si>
  <si>
    <t>DRZ 2 ressolution (pix/mm)</t>
  </si>
  <si>
    <t>IP resolution (microns/pix)</t>
  </si>
  <si>
    <t>DRZ 1 xray (pix)</t>
  </si>
  <si>
    <t>DRZ 2 xray (pix)</t>
  </si>
  <si>
    <t>IP xray (pix)</t>
  </si>
  <si>
    <t>Pointing DRZ 1 (mrad)</t>
  </si>
  <si>
    <t>Pointing DRZ 2 (mrad)</t>
  </si>
  <si>
    <t>a1 fit (MeV)</t>
  </si>
  <si>
    <t>b1 fit (DRZ pix)</t>
  </si>
  <si>
    <t>IP a1 (MeV)</t>
  </si>
  <si>
    <t>IP b1 (IP pix)</t>
  </si>
  <si>
    <t>a2 fit (MeV)</t>
  </si>
  <si>
    <t>b2 fit (mm)</t>
  </si>
  <si>
    <t>DRZ Cube spread (mm)</t>
  </si>
  <si>
    <t xml:space="preserve">wrong </t>
  </si>
  <si>
    <t>DRZ 1 spread (mm)</t>
  </si>
  <si>
    <t>DRZ 2 spread (mm)</t>
  </si>
  <si>
    <t>IP spread (mm)</t>
  </si>
  <si>
    <t>DRZ Cube Divergence (mrad)</t>
  </si>
  <si>
    <t>DRZ 1 Divergence (mrad)</t>
  </si>
  <si>
    <t>IP Divergence (mrad)</t>
  </si>
  <si>
    <t>DRZ 2 Divergence (mrad)</t>
  </si>
  <si>
    <t>DRZ 1 Energy (MeV)</t>
  </si>
  <si>
    <t>DRZ 1 Energy spread (MeV)</t>
  </si>
  <si>
    <t>DRZ 2 Energy (MeV)</t>
  </si>
  <si>
    <t>DRZ 2 Energy Spread (MeV)</t>
  </si>
  <si>
    <t>Bunch 2 DRZ 1 (MeV)</t>
  </si>
  <si>
    <t>Saturated?</t>
  </si>
  <si>
    <t>Charge</t>
  </si>
  <si>
    <t>dist to cube</t>
  </si>
  <si>
    <t>mm</t>
  </si>
  <si>
    <t>dist to DRZ 1</t>
  </si>
  <si>
    <t>dist to DRZ 2</t>
  </si>
  <si>
    <t>dist to IP</t>
  </si>
  <si>
    <t>IP resolution</t>
  </si>
  <si>
    <t>pixels/mm</t>
  </si>
  <si>
    <t>Assumed same as 14512 no x-rays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</si>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</sst>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/>
    <xf numFmtId="2" fontId="0" fillId="0" borderId="0" xfId="0" applyNumberFormat="1"/>
    <xf numFmtId="16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4">
    <dxf>
      <numFmt numFmtId="2" formatCode="0.00"/>
    </dxf>
    <dxf>
      <numFmt numFmtId="21" formatCode="d\-mmm"/>
    </dxf>
    <dxf>
      <font>
        <color rgb="FF000000"/>
      </font>
      <alignment horizontal="general" vertical="bottom" textRotation="0" wrapText="1" indent="0" justifyLastLine="0" shrinkToFit="0" readingOrder="0"/>
    </dxf>
    <dxf>
      <font>
        <b val="0"/>
        <color rgb="FF000000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45FA4A-751D-4CF6-BFFF-A19D8E74E803}" name="Table1" displayName="Table1" ref="A1:N67" totalsRowCount="1" headerRowDxfId="3">
  <autoFilter ref="A1:N66" xr:uid="{7E45FA4A-751D-4CF6-BFFF-A19D8E74E803}"/>
  <sortState xmlns:xlrd2="http://schemas.microsoft.com/office/spreadsheetml/2017/richdata2" ref="A2:N66">
    <sortCondition ref="A1:A66"/>
  </sortState>
  <tableColumns count="14">
    <tableColumn id="1" xr3:uid="{3760BF09-D033-4187-A528-9D262A0914EE}" name="Shot"/>
    <tableColumn id="2" xr3:uid="{9B6D3D80-48C9-4DF9-8576-5B050A5481A9}" name="Screen"/>
    <tableColumn id="3" xr3:uid="{39AF3956-09E2-4968-9EC1-031E2A80AD44}" name="Divergence (mrad)"/>
    <tableColumn id="4" xr3:uid="{3D30EACA-84A4-46ED-B421-8FD87D5BC020}" name="Saturated ?"/>
    <tableColumn id="5" xr3:uid="{6E1241E1-BA66-44A7-B4B6-273CEA2BFF10}" name="Charge (pC)"/>
    <tableColumn id="6" xr3:uid="{93187228-BAD1-49B8-BE2B-3F10248DCCF1}" name="E1 (MeV)" totalsRowFunction="custom">
      <totalsRowFormula>AVERAGE(F2:F66)</totalsRowFormula>
    </tableColumn>
    <tableColumn id="7" xr3:uid="{DC6D9ADC-FA86-46B8-A99E-6DA039E8D6E7}" name="E1 rms (MeV)"/>
    <tableColumn id="8" xr3:uid="{E81C1288-8FD9-43FD-A36A-9F729306D89A}" name="E2 (MeV)"/>
    <tableColumn id="9" xr3:uid="{5C6D21AD-57E9-4883-B17F-D24492628581}" name="E2 rms (MeV"/>
    <tableColumn id="10" xr3:uid="{EE395B7E-2F09-4DAD-84B1-9242CB94DE43}" name="E3 (MeV)"/>
    <tableColumn id="11" xr3:uid="{A80909F8-9E73-4CB0-9D12-F83BA17B1EC7}" name="E3 rms (MeV)"/>
    <tableColumn id="12" xr3:uid="{AC6C0B24-5D04-4D17-9D7D-F93B4BB0B4EC}" name="E4 (MeV)"/>
    <tableColumn id="13" xr3:uid="{27060D9C-9F4F-4F7A-9D7A-AEB1757D7431}" name="E4 rms (MeV)"/>
    <tableColumn id="14" xr3:uid="{564B85AB-A974-4742-9175-A4A54CD2AEB2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AC914-8287-41E0-8913-DE6DA27F7B3C}" name="Table2" displayName="Table2" ref="A1:AI41" totalsRowShown="0" headerRowDxfId="2">
  <autoFilter ref="A1:AI41" xr:uid="{AC6AC914-8287-41E0-8913-DE6DA27F7B3C}"/>
  <sortState xmlns:xlrd2="http://schemas.microsoft.com/office/spreadsheetml/2017/richdata2" ref="A2:AI41">
    <sortCondition ref="A1:A41"/>
  </sortState>
  <tableColumns count="35">
    <tableColumn id="1" xr3:uid="{56E24640-A47D-40C8-8F45-408E62B132B0}" name="Shot"/>
    <tableColumn id="2" xr3:uid="{03BFC1EE-E327-481C-9910-489A6935DDDB}" name="Day" dataDxfId="1"/>
    <tableColumn id="3" xr3:uid="{1C9B4AA4-1403-49DE-8662-9063E5FA5E86}" name="DRZ 1 origin x (pixel)"/>
    <tableColumn id="4" xr3:uid="{BB4AD90E-9DFC-4C93-BE48-B5C1627AA4EF}" name="DRZ 2 origin x (pixel)"/>
    <tableColumn id="5" xr3:uid="{CDBD514F-AA6A-452F-8A40-57CB6D76127C}" name="IP origin (pix)">
      <calculatedColumnFormula>K2-SQRT(2)/2*$AL$5/$AL$3*1000/H2/F2*(I2-C2)</calculatedColumnFormula>
    </tableColumn>
    <tableColumn id="6" xr3:uid="{1A87AF05-057B-4913-B822-335B2F4A9A0A}" name="DRZ 1 resolution (pix/mm)"/>
    <tableColumn id="7" xr3:uid="{C801708B-ACAA-482E-BBEE-8B3BC738CA4E}" name="DRZ 2 ressolution (pix/mm)"/>
    <tableColumn id="8" xr3:uid="{2B8B74A5-04B0-457A-818D-118C0ED79F10}" name="IP resolution (microns/pix)"/>
    <tableColumn id="9" xr3:uid="{C52C5B97-78FC-4E66-A03A-77E34C371274}" name="DRZ 1 xray (pix)"/>
    <tableColumn id="10" xr3:uid="{2853C688-48C3-4409-8B97-AC4E3DD238EF}" name="DRZ 2 xray (pix)"/>
    <tableColumn id="11" xr3:uid="{4AE45EAA-4F55-4FF6-9D16-984CD3404602}" name="IP xray (pix)"/>
    <tableColumn id="12" xr3:uid="{154A5A20-2B6C-44EF-A5FE-C0BD18C07765}" name="Pointing DRZ 1 (mrad)">
      <calculatedColumnFormula>ATAN((C2-I2)/F2/$AL$3)*1000</calculatedColumnFormula>
    </tableColumn>
    <tableColumn id="13" xr3:uid="{D6EF5E86-3550-4F30-881F-63177861620A}" name="Pointing DRZ 2 (mrad)">
      <calculatedColumnFormula>ATAN((D2-J2)/G2/$AL$4)*1000</calculatedColumnFormula>
    </tableColumn>
    <tableColumn id="14" xr3:uid="{4699CC8A-34D2-407C-9835-D36D808BFFFE}" name="a1 fit (MeV)"/>
    <tableColumn id="15" xr3:uid="{90B2F227-2F74-47B4-84B3-4D281444F29C}" name="b1 fit (DRZ pix)"/>
    <tableColumn id="16" xr3:uid="{68BAE7D7-8F90-4A9F-AFCE-445996A47506}" name="IP a1 (MeV)"/>
    <tableColumn id="17" xr3:uid="{3923C044-F4D0-49C2-A410-A852D0EA5A7D}" name="IP b1 (IP pix)"/>
    <tableColumn id="18" xr3:uid="{A1456C7C-A368-4888-9B28-6CD2253B380B}" name="a2 fit (MeV)"/>
    <tableColumn id="19" xr3:uid="{362B896F-836C-4556-A6F8-9CC0C0B4CDB8}" name="b2 fit (mm)"/>
    <tableColumn id="20" xr3:uid="{4F66E45C-543A-49D5-9496-0A864405C68C}" name="DRZ Cube spread (mm)"/>
    <tableColumn id="21" xr3:uid="{1E62397C-E944-4534-B526-EB51B6DB18A5}" name="wrong "/>
    <tableColumn id="22" xr3:uid="{BB49C384-5543-4EFD-AAE9-D36C69A4294C}" name="DRZ 1 spread (mm)">
      <calculatedColumnFormula>U2*F2/7.675</calculatedColumnFormula>
    </tableColumn>
    <tableColumn id="23" xr3:uid="{D91F4A42-B659-41C9-811A-77A9DD743613}" name="DRZ 2 spread (mm)"/>
    <tableColumn id="24" xr3:uid="{EAAB65AD-8A8D-4742-BB90-7A83773B324E}" name="IP spread (mm)"/>
    <tableColumn id="25" xr3:uid="{9EA53C37-A046-49E8-B692-C23B8A17F79A}" name="DRZ Cube Divergence (mrad)" dataDxfId="0">
      <calculatedColumnFormula>ATAN(T2/$AL$2)*1000</calculatedColumnFormula>
    </tableColumn>
    <tableColumn id="26" xr3:uid="{2A23EF80-4720-4CEE-AAB1-4D7945AE8E90}" name="DRZ 1 Divergence (mrad)">
      <calculatedColumnFormula>ATAN(V2/$AL$3)*1000</calculatedColumnFormula>
    </tableColumn>
    <tableColumn id="27" xr3:uid="{21CA22DB-FDFD-4145-8B77-35A17A54707B}" name="IP Divergence (mrad)">
      <calculatedColumnFormula>ATAN(X2/$AL$5)*1000</calculatedColumnFormula>
    </tableColumn>
    <tableColumn id="28" xr3:uid="{E8BC90A7-6065-46BE-A6EF-2C784C60A057}" name="DRZ 2 Divergence (mrad)">
      <calculatedColumnFormula>ATAN(W2/$AL$4)*1000</calculatedColumnFormula>
    </tableColumn>
    <tableColumn id="29" xr3:uid="{946551A5-4E70-40E6-BD20-E2368C71E802}" name="DRZ 1 Energy (MeV)"/>
    <tableColumn id="30" xr3:uid="{E5E1BCBA-8852-474F-A8E2-BF70C4470BE4}" name="DRZ 1 Energy spread (MeV)"/>
    <tableColumn id="31" xr3:uid="{96EDCC38-C28B-4745-895D-F77110590A95}" name="DRZ 2 Energy (MeV)"/>
    <tableColumn id="32" xr3:uid="{90726BD8-4A47-40E6-8D82-CF045E9F5BE9}" name="DRZ 2 Energy Spread (MeV)"/>
    <tableColumn id="33" xr3:uid="{98D83B31-D7DC-4DC9-A071-CD3D51936D15}" name="Bunch 2 DRZ 1 (MeV)"/>
    <tableColumn id="34" xr3:uid="{E6396550-F092-4D67-BAE4-2B65E23EB681}" name="Saturated?"/>
    <tableColumn id="35" xr3:uid="{72EECC3B-2188-4813-951B-F2AB39B81A79}" name="Char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AE6A-3563-4D96-98AF-553667D9B5D7}">
  <dimension ref="A1:N67"/>
  <sheetViews>
    <sheetView tabSelected="1" workbookViewId="0">
      <pane ySplit="1" topLeftCell="A46" activePane="bottomLeft" state="frozen"/>
      <selection pane="bottomLeft" activeCell="F68" sqref="F68"/>
    </sheetView>
  </sheetViews>
  <sheetFormatPr defaultRowHeight="15.75"/>
  <cols>
    <col min="3" max="4" width="12.125" bestFit="1" customWidth="1"/>
    <col min="5" max="5" width="11" bestFit="1" customWidth="1"/>
    <col min="6" max="6" width="10.625" bestFit="1" customWidth="1"/>
    <col min="7" max="7" width="11" bestFit="1" customWidth="1"/>
    <col min="8" max="8" width="10.625" bestFit="1" customWidth="1"/>
    <col min="9" max="9" width="11" bestFit="1" customWidth="1"/>
    <col min="10" max="10" width="10.625" bestFit="1" customWidth="1"/>
    <col min="11" max="11" width="11" bestFit="1" customWidth="1"/>
    <col min="12" max="12" width="10.625" bestFit="1" customWidth="1"/>
    <col min="13" max="13" width="11" bestFit="1" customWidth="1"/>
    <col min="14" max="14" width="26.875" bestFit="1" customWidth="1"/>
  </cols>
  <sheetData>
    <row r="1" spans="1:14" s="6" customFormat="1" ht="33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>
        <v>14427</v>
      </c>
      <c r="B2">
        <v>1</v>
      </c>
      <c r="D2" t="s">
        <v>14</v>
      </c>
      <c r="F2">
        <v>1135</v>
      </c>
      <c r="G2">
        <v>894</v>
      </c>
      <c r="N2" t="s">
        <v>15</v>
      </c>
    </row>
    <row r="3" spans="1:14">
      <c r="A3">
        <v>14429</v>
      </c>
      <c r="B3">
        <v>1</v>
      </c>
      <c r="D3" t="s">
        <v>14</v>
      </c>
      <c r="F3">
        <v>1588</v>
      </c>
      <c r="G3">
        <v>773</v>
      </c>
      <c r="N3" t="s">
        <v>16</v>
      </c>
    </row>
    <row r="4" spans="1:14">
      <c r="A4">
        <v>14431</v>
      </c>
      <c r="B4">
        <v>1</v>
      </c>
      <c r="D4" t="s">
        <v>14</v>
      </c>
      <c r="F4">
        <v>1625</v>
      </c>
      <c r="G4">
        <v>608</v>
      </c>
      <c r="N4" t="s">
        <v>16</v>
      </c>
    </row>
    <row r="5" spans="1:14">
      <c r="A5">
        <v>14437</v>
      </c>
      <c r="B5">
        <v>1</v>
      </c>
      <c r="C5">
        <v>4.9767421609999998</v>
      </c>
      <c r="D5" t="s">
        <v>14</v>
      </c>
      <c r="F5">
        <v>1868</v>
      </c>
      <c r="G5">
        <v>1342</v>
      </c>
      <c r="N5" t="s">
        <v>16</v>
      </c>
    </row>
    <row r="6" spans="1:14">
      <c r="A6">
        <v>14445</v>
      </c>
      <c r="B6">
        <v>1</v>
      </c>
      <c r="C6">
        <v>4.8672555820000003</v>
      </c>
      <c r="D6" t="s">
        <v>14</v>
      </c>
      <c r="F6">
        <v>1536</v>
      </c>
      <c r="G6">
        <v>1289</v>
      </c>
      <c r="N6" t="s">
        <v>16</v>
      </c>
    </row>
    <row r="7" spans="1:14">
      <c r="A7">
        <v>14455</v>
      </c>
      <c r="B7">
        <v>1</v>
      </c>
      <c r="C7">
        <v>1.7921557800000001</v>
      </c>
      <c r="E7">
        <v>706.14700000000005</v>
      </c>
      <c r="N7" t="s">
        <v>16</v>
      </c>
    </row>
    <row r="8" spans="1:14">
      <c r="A8">
        <v>14455</v>
      </c>
      <c r="B8" t="s">
        <v>17</v>
      </c>
      <c r="C8">
        <v>6.6956210179999998</v>
      </c>
      <c r="D8" t="s">
        <v>18</v>
      </c>
      <c r="E8">
        <v>706.14700000000005</v>
      </c>
      <c r="F8">
        <v>1343</v>
      </c>
      <c r="G8">
        <v>123</v>
      </c>
      <c r="H8">
        <v>160</v>
      </c>
      <c r="I8">
        <v>46</v>
      </c>
    </row>
    <row r="9" spans="1:14">
      <c r="A9">
        <v>14459</v>
      </c>
      <c r="B9">
        <v>1</v>
      </c>
      <c r="C9">
        <v>4.6545981850000002</v>
      </c>
      <c r="N9" t="s">
        <v>16</v>
      </c>
    </row>
    <row r="10" spans="1:14">
      <c r="A10">
        <v>14473</v>
      </c>
      <c r="B10">
        <v>1</v>
      </c>
      <c r="C10">
        <v>5.0886954590000002</v>
      </c>
      <c r="F10">
        <v>697</v>
      </c>
      <c r="G10">
        <v>74</v>
      </c>
      <c r="N10" t="s">
        <v>16</v>
      </c>
    </row>
    <row r="11" spans="1:14">
      <c r="A11">
        <v>14512</v>
      </c>
      <c r="B11">
        <v>1</v>
      </c>
      <c r="C11">
        <v>3.221231156</v>
      </c>
      <c r="D11" t="s">
        <v>18</v>
      </c>
      <c r="F11">
        <v>2356</v>
      </c>
      <c r="G11">
        <v>194</v>
      </c>
      <c r="N11" t="s">
        <v>16</v>
      </c>
    </row>
    <row r="12" spans="1:14">
      <c r="A12">
        <v>14513</v>
      </c>
      <c r="B12">
        <v>1</v>
      </c>
      <c r="D12" t="s">
        <v>18</v>
      </c>
      <c r="F12">
        <v>1599</v>
      </c>
      <c r="G12">
        <v>181</v>
      </c>
      <c r="N12" t="s">
        <v>16</v>
      </c>
    </row>
    <row r="13" spans="1:14">
      <c r="A13">
        <v>14515</v>
      </c>
      <c r="B13">
        <v>1</v>
      </c>
      <c r="C13">
        <v>4.439121106</v>
      </c>
      <c r="D13" t="s">
        <v>14</v>
      </c>
      <c r="F13">
        <v>1879</v>
      </c>
      <c r="G13">
        <v>280</v>
      </c>
      <c r="N13" t="s">
        <v>16</v>
      </c>
    </row>
    <row r="14" spans="1:14">
      <c r="A14">
        <v>14515</v>
      </c>
      <c r="B14">
        <v>1</v>
      </c>
      <c r="D14" t="s">
        <v>18</v>
      </c>
      <c r="F14">
        <v>2174</v>
      </c>
      <c r="G14">
        <v>361</v>
      </c>
      <c r="N14" t="s">
        <v>16</v>
      </c>
    </row>
    <row r="15" spans="1:14">
      <c r="A15">
        <v>14519</v>
      </c>
      <c r="B15">
        <v>1</v>
      </c>
      <c r="C15">
        <v>3.365390127</v>
      </c>
      <c r="D15" t="s">
        <v>14</v>
      </c>
      <c r="F15">
        <v>2030</v>
      </c>
      <c r="G15">
        <v>404</v>
      </c>
      <c r="N15" t="s">
        <v>16</v>
      </c>
    </row>
    <row r="16" spans="1:14">
      <c r="A16">
        <v>14525</v>
      </c>
      <c r="B16">
        <v>1</v>
      </c>
      <c r="C16">
        <v>5.0777365049999998</v>
      </c>
      <c r="D16" t="s">
        <v>18</v>
      </c>
      <c r="E16">
        <v>136</v>
      </c>
      <c r="F16">
        <v>1032</v>
      </c>
      <c r="G16">
        <v>106</v>
      </c>
      <c r="N16" t="s">
        <v>16</v>
      </c>
    </row>
    <row r="17" spans="1:14">
      <c r="A17">
        <v>14527</v>
      </c>
      <c r="B17">
        <v>1</v>
      </c>
      <c r="C17">
        <v>3.5096277489999999</v>
      </c>
      <c r="D17" t="s">
        <v>18</v>
      </c>
      <c r="F17">
        <v>2047</v>
      </c>
      <c r="G17">
        <v>152</v>
      </c>
      <c r="H17">
        <v>1501</v>
      </c>
      <c r="I17">
        <v>94</v>
      </c>
      <c r="J17">
        <v>981</v>
      </c>
      <c r="K17">
        <v>90</v>
      </c>
      <c r="N17" t="s">
        <v>16</v>
      </c>
    </row>
    <row r="18" spans="1:14">
      <c r="A18">
        <v>14529</v>
      </c>
      <c r="B18">
        <v>1</v>
      </c>
      <c r="C18">
        <v>3.5096277489999999</v>
      </c>
      <c r="D18" t="s">
        <v>14</v>
      </c>
      <c r="F18">
        <v>1605</v>
      </c>
      <c r="G18">
        <v>130</v>
      </c>
      <c r="H18">
        <v>1289</v>
      </c>
      <c r="I18">
        <v>54</v>
      </c>
      <c r="N18" t="s">
        <v>16</v>
      </c>
    </row>
    <row r="19" spans="1:14">
      <c r="A19">
        <v>14533</v>
      </c>
      <c r="B19">
        <v>1</v>
      </c>
      <c r="C19">
        <v>2.1406295370000001</v>
      </c>
      <c r="D19" t="s">
        <v>14</v>
      </c>
      <c r="F19">
        <v>2572</v>
      </c>
      <c r="G19">
        <v>195</v>
      </c>
      <c r="H19">
        <v>1091</v>
      </c>
      <c r="I19">
        <v>79</v>
      </c>
      <c r="J19">
        <v>839</v>
      </c>
      <c r="K19">
        <v>53</v>
      </c>
      <c r="N19" t="s">
        <v>19</v>
      </c>
    </row>
    <row r="20" spans="1:14">
      <c r="A20">
        <v>14533</v>
      </c>
      <c r="B20" t="s">
        <v>17</v>
      </c>
      <c r="C20">
        <v>2.8030829910000001</v>
      </c>
      <c r="D20" t="s">
        <v>18</v>
      </c>
      <c r="F20">
        <v>2660</v>
      </c>
      <c r="G20">
        <v>150</v>
      </c>
      <c r="H20">
        <v>1068</v>
      </c>
      <c r="I20">
        <v>76</v>
      </c>
      <c r="J20">
        <v>812</v>
      </c>
      <c r="K20">
        <v>57</v>
      </c>
      <c r="L20">
        <v>676</v>
      </c>
      <c r="M20">
        <v>23</v>
      </c>
      <c r="N20" t="s">
        <v>20</v>
      </c>
    </row>
    <row r="21" spans="1:14">
      <c r="A21">
        <v>14535</v>
      </c>
      <c r="B21">
        <v>1</v>
      </c>
      <c r="C21">
        <v>3.3652611960000001</v>
      </c>
      <c r="D21" t="s">
        <v>14</v>
      </c>
      <c r="F21">
        <v>2588</v>
      </c>
      <c r="G21">
        <v>441</v>
      </c>
      <c r="N21" t="s">
        <v>21</v>
      </c>
    </row>
    <row r="22" spans="1:14">
      <c r="A22">
        <v>14535</v>
      </c>
      <c r="B22" t="s">
        <v>17</v>
      </c>
      <c r="C22">
        <v>2.9813699300000001</v>
      </c>
      <c r="D22" t="s">
        <v>14</v>
      </c>
      <c r="F22">
        <v>3212</v>
      </c>
      <c r="G22">
        <v>213</v>
      </c>
    </row>
    <row r="23" spans="1:14">
      <c r="A23">
        <v>14537</v>
      </c>
      <c r="B23">
        <v>1</v>
      </c>
      <c r="C23">
        <v>2.578635411</v>
      </c>
      <c r="D23" t="s">
        <v>14</v>
      </c>
      <c r="E23">
        <v>1507.2</v>
      </c>
      <c r="F23">
        <v>2169</v>
      </c>
      <c r="G23">
        <v>348</v>
      </c>
    </row>
    <row r="24" spans="1:14">
      <c r="A24">
        <v>14537</v>
      </c>
      <c r="B24" t="s">
        <v>17</v>
      </c>
      <c r="C24">
        <v>2.8526071590000002</v>
      </c>
      <c r="D24" t="s">
        <v>18</v>
      </c>
      <c r="E24">
        <v>1507.2</v>
      </c>
      <c r="F24">
        <v>2630</v>
      </c>
      <c r="G24">
        <v>286</v>
      </c>
    </row>
    <row r="25" spans="1:14">
      <c r="A25">
        <v>14539</v>
      </c>
      <c r="B25">
        <v>1</v>
      </c>
      <c r="C25">
        <v>3.0800123940000002</v>
      </c>
      <c r="D25" t="s">
        <v>14</v>
      </c>
      <c r="E25">
        <v>1762.6</v>
      </c>
      <c r="F25">
        <v>2216</v>
      </c>
      <c r="G25">
        <v>485</v>
      </c>
      <c r="H25">
        <v>902</v>
      </c>
      <c r="I25">
        <v>62</v>
      </c>
      <c r="N25" t="s">
        <v>22</v>
      </c>
    </row>
    <row r="26" spans="1:14">
      <c r="A26">
        <v>14539</v>
      </c>
      <c r="B26" t="s">
        <v>17</v>
      </c>
      <c r="C26">
        <v>2.8327974939999998</v>
      </c>
      <c r="D26" t="s">
        <v>14</v>
      </c>
      <c r="E26">
        <v>1762.6</v>
      </c>
      <c r="F26">
        <v>2848</v>
      </c>
      <c r="G26">
        <v>200</v>
      </c>
      <c r="H26">
        <v>889</v>
      </c>
      <c r="I26">
        <v>59</v>
      </c>
    </row>
    <row r="27" spans="1:14">
      <c r="A27">
        <v>14541</v>
      </c>
      <c r="B27">
        <v>1</v>
      </c>
      <c r="C27">
        <v>2.0772372180000001</v>
      </c>
      <c r="D27" t="s">
        <v>18</v>
      </c>
      <c r="E27">
        <v>207.8</v>
      </c>
      <c r="F27">
        <v>2000</v>
      </c>
      <c r="G27">
        <v>217</v>
      </c>
    </row>
    <row r="28" spans="1:14">
      <c r="A28">
        <v>14541</v>
      </c>
      <c r="B28" t="s">
        <v>17</v>
      </c>
      <c r="C28">
        <v>3.5459439339999999</v>
      </c>
      <c r="D28" t="s">
        <v>18</v>
      </c>
      <c r="E28">
        <v>207.8</v>
      </c>
      <c r="F28">
        <v>2124</v>
      </c>
      <c r="G28">
        <v>193</v>
      </c>
    </row>
    <row r="29" spans="1:14">
      <c r="A29">
        <v>14543</v>
      </c>
      <c r="B29">
        <v>1</v>
      </c>
      <c r="C29">
        <v>2.2202806110000002</v>
      </c>
      <c r="D29" t="s">
        <v>18</v>
      </c>
      <c r="E29">
        <v>540.9</v>
      </c>
      <c r="F29">
        <v>2487</v>
      </c>
      <c r="G29">
        <v>126.7</v>
      </c>
      <c r="H29">
        <v>1324</v>
      </c>
      <c r="I29">
        <v>63</v>
      </c>
      <c r="J29">
        <v>1051</v>
      </c>
      <c r="K29">
        <v>41</v>
      </c>
      <c r="L29">
        <v>751</v>
      </c>
      <c r="M29">
        <v>25</v>
      </c>
    </row>
    <row r="30" spans="1:14">
      <c r="A30">
        <v>14543</v>
      </c>
      <c r="B30" t="s">
        <v>17</v>
      </c>
      <c r="C30">
        <v>3.189371119</v>
      </c>
      <c r="D30" t="s">
        <v>18</v>
      </c>
      <c r="E30">
        <v>540.9</v>
      </c>
      <c r="F30">
        <v>2507</v>
      </c>
      <c r="G30">
        <v>148</v>
      </c>
      <c r="H30">
        <v>1333</v>
      </c>
      <c r="I30">
        <v>96</v>
      </c>
      <c r="J30">
        <v>1039</v>
      </c>
      <c r="K30">
        <v>67</v>
      </c>
      <c r="L30">
        <v>704</v>
      </c>
      <c r="M30">
        <v>56</v>
      </c>
      <c r="N30" t="s">
        <v>23</v>
      </c>
    </row>
    <row r="31" spans="1:14">
      <c r="A31">
        <v>14545</v>
      </c>
      <c r="B31">
        <v>1</v>
      </c>
      <c r="C31">
        <v>2.9363567110000002</v>
      </c>
      <c r="D31" t="s">
        <v>14</v>
      </c>
      <c r="E31">
        <v>1116.5999999999999</v>
      </c>
      <c r="F31">
        <v>2495</v>
      </c>
      <c r="G31">
        <v>663</v>
      </c>
      <c r="N31" t="s">
        <v>24</v>
      </c>
    </row>
    <row r="32" spans="1:14">
      <c r="A32">
        <v>14545</v>
      </c>
      <c r="B32" t="s">
        <v>17</v>
      </c>
      <c r="C32">
        <v>2.4564134430000002</v>
      </c>
      <c r="D32" t="s">
        <v>18</v>
      </c>
      <c r="E32">
        <v>1116.5999999999999</v>
      </c>
      <c r="F32">
        <v>3619</v>
      </c>
      <c r="G32">
        <v>206</v>
      </c>
      <c r="H32">
        <v>2669</v>
      </c>
      <c r="I32">
        <v>172</v>
      </c>
      <c r="J32">
        <v>1961</v>
      </c>
      <c r="K32">
        <v>200</v>
      </c>
    </row>
    <row r="33" spans="1:14">
      <c r="A33">
        <v>14547</v>
      </c>
      <c r="B33">
        <v>1</v>
      </c>
      <c r="C33">
        <v>3.008228619</v>
      </c>
      <c r="D33" t="s">
        <v>14</v>
      </c>
      <c r="E33">
        <v>822.4</v>
      </c>
      <c r="F33">
        <v>2206</v>
      </c>
      <c r="G33">
        <v>147</v>
      </c>
      <c r="H33">
        <v>1551</v>
      </c>
      <c r="I33">
        <v>70</v>
      </c>
      <c r="J33">
        <v>1017</v>
      </c>
      <c r="K33">
        <v>44</v>
      </c>
    </row>
    <row r="34" spans="1:14">
      <c r="A34">
        <v>14547</v>
      </c>
      <c r="B34" t="s">
        <v>17</v>
      </c>
      <c r="C34">
        <v>3.7638491040000002</v>
      </c>
      <c r="D34" t="s">
        <v>18</v>
      </c>
      <c r="E34">
        <v>822.4</v>
      </c>
      <c r="F34">
        <v>2134</v>
      </c>
      <c r="G34">
        <v>143</v>
      </c>
      <c r="H34">
        <v>1536</v>
      </c>
      <c r="I34">
        <v>84</v>
      </c>
      <c r="J34">
        <v>956</v>
      </c>
      <c r="K34">
        <v>62</v>
      </c>
    </row>
    <row r="35" spans="1:14">
      <c r="A35">
        <v>14549</v>
      </c>
      <c r="B35">
        <v>1</v>
      </c>
      <c r="C35">
        <v>3.0801004970000001</v>
      </c>
      <c r="D35" t="s">
        <v>14</v>
      </c>
      <c r="E35">
        <v>849.1</v>
      </c>
      <c r="F35">
        <v>2236</v>
      </c>
      <c r="G35">
        <v>353</v>
      </c>
    </row>
    <row r="36" spans="1:14">
      <c r="A36">
        <v>14549</v>
      </c>
      <c r="B36" t="s">
        <v>17</v>
      </c>
      <c r="C36">
        <v>3.0507036900000002</v>
      </c>
      <c r="D36" t="s">
        <v>18</v>
      </c>
      <c r="E36">
        <v>849.1</v>
      </c>
      <c r="F36">
        <v>2600</v>
      </c>
      <c r="G36">
        <v>196</v>
      </c>
    </row>
    <row r="37" spans="1:14">
      <c r="A37">
        <v>14553</v>
      </c>
      <c r="B37">
        <v>1</v>
      </c>
      <c r="C37">
        <v>4.5125737460000002</v>
      </c>
      <c r="D37" t="s">
        <v>14</v>
      </c>
      <c r="E37">
        <v>144.80000000000001</v>
      </c>
      <c r="F37">
        <v>2150</v>
      </c>
      <c r="G37">
        <v>428</v>
      </c>
    </row>
    <row r="38" spans="1:14">
      <c r="A38">
        <v>14553</v>
      </c>
      <c r="B38" t="s">
        <v>17</v>
      </c>
      <c r="C38">
        <v>3.942134888</v>
      </c>
      <c r="D38" t="s">
        <v>18</v>
      </c>
      <c r="E38">
        <v>144.80000000000001</v>
      </c>
      <c r="F38">
        <v>2185</v>
      </c>
      <c r="G38">
        <v>348</v>
      </c>
    </row>
    <row r="39" spans="1:14">
      <c r="A39">
        <v>14555</v>
      </c>
      <c r="B39">
        <v>1</v>
      </c>
      <c r="C39">
        <v>2.8649804410000002</v>
      </c>
      <c r="D39" t="s">
        <v>18</v>
      </c>
      <c r="E39">
        <v>194</v>
      </c>
      <c r="F39">
        <v>2147</v>
      </c>
      <c r="G39">
        <v>63</v>
      </c>
      <c r="H39">
        <v>1800</v>
      </c>
      <c r="I39">
        <v>109</v>
      </c>
      <c r="N39" t="s">
        <v>25</v>
      </c>
    </row>
    <row r="40" spans="1:14">
      <c r="A40">
        <v>14555</v>
      </c>
      <c r="B40" t="s">
        <v>17</v>
      </c>
      <c r="C40">
        <v>4.3581340559999999</v>
      </c>
      <c r="D40" t="s">
        <v>18</v>
      </c>
      <c r="E40">
        <v>194</v>
      </c>
      <c r="F40">
        <v>2184</v>
      </c>
      <c r="G40">
        <v>86</v>
      </c>
      <c r="H40">
        <v>1798</v>
      </c>
      <c r="I40">
        <v>115</v>
      </c>
      <c r="N40" t="s">
        <v>25</v>
      </c>
    </row>
    <row r="41" spans="1:14">
      <c r="A41">
        <v>14557</v>
      </c>
      <c r="B41">
        <v>1</v>
      </c>
      <c r="C41">
        <v>3.5096277489999999</v>
      </c>
      <c r="D41" t="s">
        <v>14</v>
      </c>
      <c r="E41">
        <v>2340</v>
      </c>
      <c r="F41">
        <v>1833</v>
      </c>
      <c r="G41">
        <v>720</v>
      </c>
      <c r="N41" t="s">
        <v>26</v>
      </c>
    </row>
    <row r="42" spans="1:14">
      <c r="A42">
        <v>14557</v>
      </c>
      <c r="B42" t="s">
        <v>17</v>
      </c>
      <c r="C42">
        <v>2.595081338</v>
      </c>
      <c r="D42" t="s">
        <v>18</v>
      </c>
      <c r="E42">
        <v>2340</v>
      </c>
      <c r="F42">
        <v>2927</v>
      </c>
      <c r="G42">
        <v>349</v>
      </c>
    </row>
    <row r="43" spans="1:14">
      <c r="A43">
        <v>14559</v>
      </c>
      <c r="B43">
        <v>1</v>
      </c>
      <c r="C43">
        <v>3.5096277489999999</v>
      </c>
      <c r="D43" t="s">
        <v>14</v>
      </c>
      <c r="E43">
        <v>1509.9</v>
      </c>
      <c r="F43">
        <v>2398</v>
      </c>
      <c r="G43">
        <v>690</v>
      </c>
      <c r="N43" t="s">
        <v>26</v>
      </c>
    </row>
    <row r="44" spans="1:14">
      <c r="A44">
        <v>14559</v>
      </c>
      <c r="B44" t="s">
        <v>17</v>
      </c>
      <c r="C44">
        <v>2.7535588089999998</v>
      </c>
      <c r="D44" t="s">
        <v>18</v>
      </c>
      <c r="E44">
        <v>1509.9</v>
      </c>
      <c r="F44">
        <v>2990</v>
      </c>
      <c r="G44">
        <v>363</v>
      </c>
    </row>
    <row r="45" spans="1:14">
      <c r="A45">
        <v>14561</v>
      </c>
      <c r="B45">
        <v>1</v>
      </c>
      <c r="C45">
        <v>2.721882565</v>
      </c>
      <c r="D45" t="s">
        <v>18</v>
      </c>
      <c r="E45">
        <v>1188.0999999999999</v>
      </c>
      <c r="F45">
        <v>2920</v>
      </c>
      <c r="G45">
        <v>332</v>
      </c>
      <c r="H45">
        <v>2082</v>
      </c>
      <c r="I45">
        <v>111</v>
      </c>
      <c r="N45" t="s">
        <v>21</v>
      </c>
    </row>
    <row r="46" spans="1:14">
      <c r="A46">
        <v>14561</v>
      </c>
      <c r="B46" t="s">
        <v>17</v>
      </c>
      <c r="C46">
        <v>3.1299422360000002</v>
      </c>
      <c r="D46" t="s">
        <v>18</v>
      </c>
      <c r="E46">
        <v>1188.0999999999999</v>
      </c>
      <c r="F46">
        <v>2979</v>
      </c>
      <c r="G46">
        <v>320</v>
      </c>
      <c r="H46">
        <v>2118</v>
      </c>
      <c r="I46">
        <v>134</v>
      </c>
    </row>
    <row r="47" spans="1:14">
      <c r="A47">
        <v>14565</v>
      </c>
      <c r="B47">
        <v>1</v>
      </c>
      <c r="C47">
        <v>2.291966554</v>
      </c>
      <c r="D47" t="s">
        <v>14</v>
      </c>
      <c r="E47">
        <v>1073</v>
      </c>
      <c r="F47">
        <v>2217</v>
      </c>
      <c r="G47">
        <v>291</v>
      </c>
      <c r="N47" t="s">
        <v>27</v>
      </c>
    </row>
    <row r="48" spans="1:14">
      <c r="A48">
        <v>14565</v>
      </c>
      <c r="B48" t="s">
        <v>17</v>
      </c>
      <c r="C48">
        <v>3.1695614939999999</v>
      </c>
      <c r="D48" t="s">
        <v>18</v>
      </c>
      <c r="E48">
        <v>1073</v>
      </c>
      <c r="F48">
        <v>2278</v>
      </c>
      <c r="G48">
        <v>323</v>
      </c>
    </row>
    <row r="49" spans="1:14">
      <c r="A49">
        <v>14567</v>
      </c>
      <c r="B49">
        <v>1</v>
      </c>
      <c r="C49">
        <v>2.5784794400000002</v>
      </c>
      <c r="D49" t="s">
        <v>18</v>
      </c>
      <c r="E49">
        <v>1889.3</v>
      </c>
      <c r="F49">
        <v>2513</v>
      </c>
      <c r="G49">
        <v>426</v>
      </c>
    </row>
    <row r="50" spans="1:14">
      <c r="A50">
        <v>14567</v>
      </c>
      <c r="B50" t="s">
        <v>17</v>
      </c>
      <c r="C50">
        <v>3.902515846</v>
      </c>
      <c r="D50" t="s">
        <v>18</v>
      </c>
      <c r="E50">
        <v>1889.3</v>
      </c>
      <c r="F50">
        <v>2753</v>
      </c>
      <c r="G50">
        <v>333</v>
      </c>
      <c r="N50" t="s">
        <v>28</v>
      </c>
    </row>
    <row r="51" spans="1:14">
      <c r="A51">
        <v>14569</v>
      </c>
      <c r="B51">
        <v>1</v>
      </c>
      <c r="C51">
        <v>3.5816283200000001</v>
      </c>
      <c r="D51" t="s">
        <v>18</v>
      </c>
      <c r="E51">
        <v>962.5</v>
      </c>
      <c r="F51">
        <v>3343</v>
      </c>
      <c r="G51">
        <v>372</v>
      </c>
      <c r="H51">
        <v>2412</v>
      </c>
      <c r="I51">
        <v>126</v>
      </c>
    </row>
    <row r="52" spans="1:14">
      <c r="A52">
        <v>14569</v>
      </c>
      <c r="B52" t="s">
        <v>17</v>
      </c>
      <c r="C52">
        <v>4.7543223399999999</v>
      </c>
      <c r="D52" t="s">
        <v>18</v>
      </c>
      <c r="E52">
        <v>962.5</v>
      </c>
      <c r="F52">
        <v>4053</v>
      </c>
      <c r="G52">
        <v>533</v>
      </c>
      <c r="H52">
        <v>2824</v>
      </c>
      <c r="I52">
        <v>239</v>
      </c>
    </row>
    <row r="53" spans="1:14">
      <c r="A53">
        <v>14571</v>
      </c>
      <c r="B53">
        <v>1</v>
      </c>
      <c r="C53">
        <v>2.7218933089999999</v>
      </c>
      <c r="D53" t="s">
        <v>18</v>
      </c>
      <c r="E53">
        <v>735.5</v>
      </c>
      <c r="F53">
        <v>1877</v>
      </c>
      <c r="G53">
        <v>153</v>
      </c>
      <c r="H53">
        <v>1140</v>
      </c>
      <c r="I53">
        <v>116</v>
      </c>
    </row>
    <row r="54" spans="1:14">
      <c r="A54">
        <v>14571</v>
      </c>
      <c r="B54" t="s">
        <v>17</v>
      </c>
      <c r="C54">
        <v>4.73451296</v>
      </c>
      <c r="D54" t="s">
        <v>18</v>
      </c>
      <c r="E54">
        <v>735.5</v>
      </c>
      <c r="F54">
        <v>1847</v>
      </c>
      <c r="G54">
        <v>186</v>
      </c>
      <c r="H54">
        <v>1082</v>
      </c>
      <c r="I54">
        <v>162</v>
      </c>
    </row>
    <row r="55" spans="1:14">
      <c r="A55">
        <v>14577</v>
      </c>
      <c r="B55">
        <v>1</v>
      </c>
      <c r="E55">
        <v>1506.1</v>
      </c>
      <c r="N55" t="s">
        <v>29</v>
      </c>
    </row>
    <row r="56" spans="1:14">
      <c r="A56">
        <v>14577</v>
      </c>
      <c r="B56" t="s">
        <v>17</v>
      </c>
      <c r="C56">
        <v>8.1812754650000006</v>
      </c>
      <c r="D56" t="s">
        <v>18</v>
      </c>
      <c r="E56">
        <v>1506.1</v>
      </c>
      <c r="F56">
        <v>824</v>
      </c>
      <c r="G56">
        <v>103</v>
      </c>
      <c r="H56">
        <v>613</v>
      </c>
      <c r="I56">
        <v>25</v>
      </c>
    </row>
    <row r="57" spans="1:14">
      <c r="A57">
        <v>14579</v>
      </c>
      <c r="B57">
        <v>1</v>
      </c>
      <c r="C57">
        <v>9.8844807259999996</v>
      </c>
      <c r="D57" t="s">
        <v>14</v>
      </c>
      <c r="E57">
        <v>1653.4</v>
      </c>
      <c r="F57">
        <v>1157</v>
      </c>
      <c r="G57">
        <v>558</v>
      </c>
      <c r="N57" t="s">
        <v>30</v>
      </c>
    </row>
    <row r="58" spans="1:14">
      <c r="A58">
        <v>14579</v>
      </c>
      <c r="B58" t="s">
        <v>17</v>
      </c>
      <c r="C58">
        <v>4.3779435040000001</v>
      </c>
      <c r="D58" t="s">
        <v>18</v>
      </c>
      <c r="E58">
        <v>1653.4</v>
      </c>
      <c r="F58">
        <v>2342</v>
      </c>
      <c r="G58">
        <v>321</v>
      </c>
      <c r="H58">
        <v>1331</v>
      </c>
      <c r="I58">
        <v>143</v>
      </c>
    </row>
    <row r="59" spans="1:14">
      <c r="A59">
        <v>14581</v>
      </c>
      <c r="B59">
        <v>1</v>
      </c>
      <c r="C59">
        <v>3.8679039890000002</v>
      </c>
      <c r="D59" t="s">
        <v>14</v>
      </c>
      <c r="E59">
        <v>971.1</v>
      </c>
      <c r="F59">
        <v>1858</v>
      </c>
      <c r="G59">
        <v>471</v>
      </c>
      <c r="H59">
        <v>834</v>
      </c>
      <c r="I59">
        <v>62</v>
      </c>
      <c r="J59">
        <v>607</v>
      </c>
      <c r="K59">
        <v>39</v>
      </c>
      <c r="L59">
        <v>477</v>
      </c>
      <c r="M59">
        <v>20</v>
      </c>
      <c r="N59" t="s">
        <v>30</v>
      </c>
    </row>
    <row r="60" spans="1:14">
      <c r="A60">
        <v>14581</v>
      </c>
      <c r="B60" t="s">
        <v>17</v>
      </c>
      <c r="C60">
        <v>3.5063247749999999</v>
      </c>
      <c r="D60" t="s">
        <v>18</v>
      </c>
      <c r="E60">
        <v>971.1</v>
      </c>
      <c r="F60">
        <v>2363</v>
      </c>
      <c r="G60">
        <v>245</v>
      </c>
    </row>
    <row r="61" spans="1:14">
      <c r="A61">
        <v>14583</v>
      </c>
      <c r="B61">
        <v>1</v>
      </c>
      <c r="C61">
        <v>5.0856871190000001</v>
      </c>
      <c r="D61" t="s">
        <v>14</v>
      </c>
      <c r="E61">
        <v>867.4</v>
      </c>
      <c r="F61">
        <v>1917</v>
      </c>
      <c r="G61">
        <v>942</v>
      </c>
      <c r="N61" t="s">
        <v>30</v>
      </c>
    </row>
    <row r="62" spans="1:14">
      <c r="A62">
        <v>14583</v>
      </c>
      <c r="B62" t="s">
        <v>17</v>
      </c>
      <c r="C62">
        <v>5.1505091309999997</v>
      </c>
      <c r="D62" t="s">
        <v>18</v>
      </c>
      <c r="E62">
        <v>867.4</v>
      </c>
      <c r="F62">
        <v>3010</v>
      </c>
      <c r="G62">
        <v>453</v>
      </c>
      <c r="N62" t="s">
        <v>31</v>
      </c>
    </row>
    <row r="63" spans="1:14">
      <c r="A63">
        <v>14585</v>
      </c>
      <c r="B63">
        <v>1</v>
      </c>
      <c r="C63">
        <v>3.6529125730000001</v>
      </c>
      <c r="D63" t="s">
        <v>14</v>
      </c>
      <c r="E63">
        <v>784.7</v>
      </c>
      <c r="F63">
        <v>1881</v>
      </c>
      <c r="G63">
        <v>417</v>
      </c>
      <c r="N63" t="s">
        <v>30</v>
      </c>
    </row>
    <row r="64" spans="1:14">
      <c r="A64">
        <v>14585</v>
      </c>
      <c r="B64" t="s">
        <v>17</v>
      </c>
      <c r="C64">
        <v>4.0411824379999999</v>
      </c>
      <c r="D64" t="s">
        <v>18</v>
      </c>
      <c r="E64">
        <v>784.7</v>
      </c>
      <c r="F64">
        <v>2196</v>
      </c>
      <c r="G64">
        <v>223</v>
      </c>
    </row>
    <row r="65" spans="1:14">
      <c r="A65">
        <v>14587</v>
      </c>
      <c r="B65">
        <v>1</v>
      </c>
      <c r="C65">
        <v>10.81552933</v>
      </c>
      <c r="D65" t="s">
        <v>14</v>
      </c>
      <c r="E65">
        <v>1603.6</v>
      </c>
      <c r="F65">
        <v>1254</v>
      </c>
      <c r="G65">
        <v>567</v>
      </c>
      <c r="N65" t="s">
        <v>32</v>
      </c>
    </row>
    <row r="66" spans="1:14">
      <c r="A66">
        <v>14587</v>
      </c>
      <c r="B66" t="s">
        <v>17</v>
      </c>
      <c r="C66">
        <v>7.5474002699999998</v>
      </c>
      <c r="D66" t="s">
        <v>18</v>
      </c>
      <c r="E66">
        <v>1603.6</v>
      </c>
      <c r="F66">
        <v>2303</v>
      </c>
      <c r="G66">
        <v>269</v>
      </c>
      <c r="H66">
        <v>1554</v>
      </c>
      <c r="I66">
        <v>134</v>
      </c>
      <c r="J66">
        <v>1090</v>
      </c>
      <c r="K66">
        <v>92</v>
      </c>
    </row>
    <row r="67" spans="1:14">
      <c r="F67">
        <f>AVERAGE(F2:F66)</f>
        <v>2201.8709677419356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2ECA-AA75-BA4F-981B-3EB87FA318E8}">
  <dimension ref="A1:AM45"/>
  <sheetViews>
    <sheetView workbookViewId="0">
      <pane ySplit="1" topLeftCell="A2" activePane="bottomLeft" state="frozen"/>
      <selection pane="bottomLeft" activeCell="C3" sqref="C3"/>
    </sheetView>
  </sheetViews>
  <sheetFormatPr defaultColWidth="11" defaultRowHeight="15.95"/>
  <cols>
    <col min="2" max="2" width="9.875" customWidth="1"/>
    <col min="3" max="3" width="26.875" bestFit="1" customWidth="1"/>
    <col min="4" max="4" width="13" customWidth="1"/>
    <col min="5" max="6" width="13" bestFit="1" customWidth="1"/>
    <col min="7" max="7" width="13" customWidth="1"/>
    <col min="8" max="8" width="13" bestFit="1" customWidth="1"/>
    <col min="9" max="9" width="9.875" customWidth="1"/>
    <col min="10" max="11" width="9" customWidth="1"/>
    <col min="12" max="12" width="12.375" customWidth="1"/>
    <col min="13" max="13" width="11" customWidth="1"/>
    <col min="14" max="14" width="10.5" customWidth="1"/>
    <col min="15" max="17" width="9.875" customWidth="1"/>
    <col min="18" max="18" width="10" customWidth="1"/>
    <col min="19" max="19" width="9.625" customWidth="1"/>
    <col min="20" max="20" width="8.5" customWidth="1"/>
    <col min="21" max="21" width="8.75" customWidth="1"/>
    <col min="22" max="22" width="9.125" customWidth="1"/>
    <col min="23" max="24" width="8.625" customWidth="1"/>
    <col min="25" max="25" width="12.125" customWidth="1"/>
    <col min="26" max="27" width="13" bestFit="1" customWidth="1"/>
    <col min="28" max="28" width="13" customWidth="1"/>
    <col min="29" max="31" width="8.625" bestFit="1" customWidth="1"/>
    <col min="32" max="32" width="8.875" bestFit="1" customWidth="1"/>
    <col min="33" max="33" width="11" bestFit="1" customWidth="1"/>
    <col min="34" max="34" width="8.875" customWidth="1"/>
  </cols>
  <sheetData>
    <row r="1" spans="1:39" s="6" customFormat="1" ht="48" customHeight="1">
      <c r="A1" s="6" t="s">
        <v>0</v>
      </c>
      <c r="B1" s="6" t="s">
        <v>33</v>
      </c>
      <c r="C1" s="7" t="s">
        <v>34</v>
      </c>
      <c r="D1" s="8" t="s">
        <v>35</v>
      </c>
      <c r="E1" s="9" t="s">
        <v>36</v>
      </c>
      <c r="F1" s="7" t="s">
        <v>37</v>
      </c>
      <c r="G1" s="8" t="s">
        <v>38</v>
      </c>
      <c r="H1" s="9" t="s">
        <v>39</v>
      </c>
      <c r="I1" s="7" t="s">
        <v>40</v>
      </c>
      <c r="J1" s="8" t="s">
        <v>41</v>
      </c>
      <c r="K1" s="9" t="s">
        <v>42</v>
      </c>
      <c r="L1" s="7" t="s">
        <v>43</v>
      </c>
      <c r="M1" s="8" t="s">
        <v>44</v>
      </c>
      <c r="N1" s="7" t="s">
        <v>45</v>
      </c>
      <c r="O1" s="7" t="s">
        <v>46</v>
      </c>
      <c r="P1" s="9" t="s">
        <v>47</v>
      </c>
      <c r="Q1" s="9" t="s">
        <v>48</v>
      </c>
      <c r="R1" s="8" t="s">
        <v>49</v>
      </c>
      <c r="S1" s="8" t="s">
        <v>50</v>
      </c>
      <c r="T1" s="6" t="s">
        <v>51</v>
      </c>
      <c r="U1" s="7" t="s">
        <v>52</v>
      </c>
      <c r="V1" s="7" t="s">
        <v>53</v>
      </c>
      <c r="W1" s="8" t="s">
        <v>54</v>
      </c>
      <c r="X1" s="9" t="s">
        <v>55</v>
      </c>
      <c r="Y1" s="6" t="s">
        <v>56</v>
      </c>
      <c r="Z1" s="7" t="s">
        <v>57</v>
      </c>
      <c r="AA1" s="9" t="s">
        <v>58</v>
      </c>
      <c r="AB1" s="8" t="s">
        <v>59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65</v>
      </c>
      <c r="AI1" s="6" t="s">
        <v>66</v>
      </c>
    </row>
    <row r="2" spans="1:39" ht="15.75">
      <c r="A2">
        <v>14427</v>
      </c>
      <c r="B2" s="1">
        <v>44592</v>
      </c>
      <c r="C2">
        <v>243</v>
      </c>
      <c r="D2">
        <v>253</v>
      </c>
      <c r="E2" t="e">
        <f>K2-SQRT(2)/2*$AL$5/$AL$3*1000/H2/F2*(I2-C2)</f>
        <v>#DIV/0!</v>
      </c>
      <c r="F2">
        <f>(888.8-194)/0.1/1000</f>
        <v>6.9479999999999995</v>
      </c>
      <c r="G2">
        <f>(729-66.1)/0.1/1000</f>
        <v>6.6289999999999987</v>
      </c>
      <c r="I2">
        <v>14.9</v>
      </c>
      <c r="J2">
        <v>9.94</v>
      </c>
      <c r="L2">
        <f>ATAN(I2/F2/$AL$3)*1000</f>
        <v>1.178945036510342</v>
      </c>
      <c r="M2">
        <f>ATAN(J2/G2/$AL$4)*1000</f>
        <v>0.53343005146628442</v>
      </c>
      <c r="N2">
        <v>46415</v>
      </c>
      <c r="O2">
        <v>2.2799999999999998</v>
      </c>
      <c r="R2">
        <v>93571</v>
      </c>
      <c r="S2">
        <v>3.66</v>
      </c>
      <c r="T2">
        <v>3.1</v>
      </c>
      <c r="V2">
        <f>U2*F2/7.675</f>
        <v>0</v>
      </c>
      <c r="Y2" s="3">
        <f>ATAN(T2/$AL$2)*1000</f>
        <v>4.6969351566564805</v>
      </c>
      <c r="Z2">
        <f>ATAN(V2/$AL$3)*1000</f>
        <v>0</v>
      </c>
      <c r="AA2">
        <f>ATAN(X2/$AL$5)*1000</f>
        <v>0</v>
      </c>
      <c r="AB2">
        <f>ATAN(W2/$AL$4)*1000</f>
        <v>0</v>
      </c>
      <c r="AC2">
        <v>1135</v>
      </c>
      <c r="AD2">
        <v>894</v>
      </c>
      <c r="AE2">
        <v>1302</v>
      </c>
      <c r="AF2">
        <v>782</v>
      </c>
      <c r="AH2" t="s">
        <v>14</v>
      </c>
      <c r="AK2" t="s">
        <v>67</v>
      </c>
      <c r="AL2">
        <v>660</v>
      </c>
      <c r="AM2" t="s">
        <v>68</v>
      </c>
    </row>
    <row r="3" spans="1:39" ht="15.75">
      <c r="A3">
        <v>14429</v>
      </c>
      <c r="B3" s="1">
        <v>44592</v>
      </c>
      <c r="C3">
        <v>240</v>
      </c>
      <c r="E3" t="e">
        <f>K3-SQRT(2)/2*$AL$5/$AL$3*1000/H3/F3*(I3-C3)</f>
        <v>#DIV/0!</v>
      </c>
      <c r="F3">
        <f>(888.8-194)/0.1/1000</f>
        <v>6.9479999999999995</v>
      </c>
      <c r="G3">
        <f>(729-66.1)/0.1/1000</f>
        <v>6.6289999999999987</v>
      </c>
      <c r="I3">
        <v>240</v>
      </c>
      <c r="L3">
        <f>ATAN((C3-I3)/F3/$AL$3)*1000</f>
        <v>0</v>
      </c>
      <c r="M3">
        <f>ATAN((D3-J3)/G3/$AL$4)*1000</f>
        <v>0</v>
      </c>
      <c r="N3">
        <v>519029</v>
      </c>
      <c r="O3">
        <v>-244.17699999999999</v>
      </c>
      <c r="V3">
        <f>U3*F3/7.675</f>
        <v>0</v>
      </c>
      <c r="Y3" s="3">
        <f>ATAN(T3/$AL$2)*1000</f>
        <v>0</v>
      </c>
      <c r="Z3">
        <f>ATAN(V3/$AL$3)*1000</f>
        <v>0</v>
      </c>
      <c r="AA3">
        <f>ATAN(X3/$AL$5)*1000</f>
        <v>0</v>
      </c>
      <c r="AB3">
        <f>ATAN(W3/$AL$4)*1000</f>
        <v>0</v>
      </c>
      <c r="AC3">
        <v>1588</v>
      </c>
      <c r="AD3">
        <v>773</v>
      </c>
      <c r="AH3" t="s">
        <v>14</v>
      </c>
      <c r="AK3" t="s">
        <v>69</v>
      </c>
      <c r="AL3">
        <v>1819</v>
      </c>
      <c r="AM3" t="s">
        <v>68</v>
      </c>
    </row>
    <row r="4" spans="1:39" ht="15.75">
      <c r="A4">
        <v>14431</v>
      </c>
      <c r="B4" s="1">
        <v>44592</v>
      </c>
      <c r="C4">
        <v>239</v>
      </c>
      <c r="E4" t="e">
        <f>K4-SQRT(2)/2*$AL$5/$AL$3*1000/H4/F4*(I4-C4)</f>
        <v>#DIV/0!</v>
      </c>
      <c r="F4">
        <f>(888.8-194)/0.1/1000</f>
        <v>6.9479999999999995</v>
      </c>
      <c r="G4">
        <f>(729-66.1)/0.1/1000</f>
        <v>6.6289999999999987</v>
      </c>
      <c r="I4">
        <v>250</v>
      </c>
      <c r="L4">
        <f>ATAN((C4-I4)/F4/$AL$3)*1000</f>
        <v>-0.87036229095775353</v>
      </c>
      <c r="M4">
        <f>ATAN((D4-J4)/G4/$AL$4)*1000</f>
        <v>0</v>
      </c>
      <c r="N4">
        <v>524777.73300000001</v>
      </c>
      <c r="O4">
        <v>-255.34200000000001</v>
      </c>
      <c r="V4">
        <f>U4*F4/7.675</f>
        <v>0</v>
      </c>
      <c r="Y4" s="3">
        <f>ATAN(T4/$AL$2)*1000</f>
        <v>0</v>
      </c>
      <c r="Z4">
        <f>ATAN(V4/$AL$3)*1000</f>
        <v>0</v>
      </c>
      <c r="AA4">
        <f>ATAN(X4/$AL$5)*1000</f>
        <v>0</v>
      </c>
      <c r="AB4">
        <f>ATAN(W4/$AL$4)*1000</f>
        <v>0</v>
      </c>
      <c r="AC4">
        <v>1625</v>
      </c>
      <c r="AD4">
        <v>608</v>
      </c>
      <c r="AH4" t="s">
        <v>14</v>
      </c>
      <c r="AK4" t="s">
        <v>70</v>
      </c>
      <c r="AL4">
        <v>2811</v>
      </c>
      <c r="AM4" t="s">
        <v>68</v>
      </c>
    </row>
    <row r="5" spans="1:39" ht="15.75">
      <c r="A5">
        <v>14437</v>
      </c>
      <c r="B5" s="1">
        <v>44593</v>
      </c>
      <c r="C5">
        <v>240.9</v>
      </c>
      <c r="D5">
        <v>250</v>
      </c>
      <c r="E5" t="e">
        <f>K5-SQRT(2)/2*$AL$5/$AL$3*1000/H5/F5*(I5-C5)</f>
        <v>#DIV/0!</v>
      </c>
      <c r="F5" s="2">
        <v>6.9480000000000004</v>
      </c>
      <c r="G5" s="2">
        <v>6.6340000000000003</v>
      </c>
      <c r="H5" s="2"/>
      <c r="I5">
        <v>24.1</v>
      </c>
      <c r="J5">
        <v>18.2</v>
      </c>
      <c r="L5">
        <f>ATAN(I5/F5/$AL$3)*1000</f>
        <v>1.90688282587791</v>
      </c>
      <c r="M5">
        <f>ATAN(J5/G5/$AL$4)*1000</f>
        <v>0.97596655959101208</v>
      </c>
      <c r="N5">
        <v>45685</v>
      </c>
      <c r="O5">
        <v>3.77</v>
      </c>
      <c r="R5">
        <v>92306</v>
      </c>
      <c r="S5">
        <v>6.1840000000000002</v>
      </c>
      <c r="U5">
        <v>10</v>
      </c>
      <c r="V5">
        <f>U5*F5/7.675</f>
        <v>9.052768729641695</v>
      </c>
      <c r="W5">
        <v>12.8</v>
      </c>
      <c r="Y5" s="3">
        <f>ATAN(T5/$AL$2)*1000</f>
        <v>0</v>
      </c>
      <c r="Z5">
        <f>ATAN(V5/$AL$3)*1000</f>
        <v>4.9767421605127629</v>
      </c>
      <c r="AA5">
        <f>ATAN(X5/$AL$5)*1000</f>
        <v>0</v>
      </c>
      <c r="AB5">
        <f>ATAN(W5/$AL$4)*1000</f>
        <v>4.5535081938623483</v>
      </c>
      <c r="AC5">
        <v>1868</v>
      </c>
      <c r="AD5">
        <v>1342</v>
      </c>
      <c r="AE5">
        <v>1932</v>
      </c>
      <c r="AF5">
        <v>1197</v>
      </c>
      <c r="AH5" t="s">
        <v>14</v>
      </c>
      <c r="AK5" t="s">
        <v>71</v>
      </c>
      <c r="AL5">
        <f>AL4-287</f>
        <v>2524</v>
      </c>
      <c r="AM5" t="s">
        <v>68</v>
      </c>
    </row>
    <row r="6" spans="1:39" ht="15.75">
      <c r="A6">
        <v>14445</v>
      </c>
      <c r="B6" s="1">
        <v>44594</v>
      </c>
      <c r="C6">
        <v>246.2</v>
      </c>
      <c r="D6">
        <v>250.4</v>
      </c>
      <c r="E6" t="e">
        <f>K6-SQRT(2)/2*$AL$5/$AL$3*1000/H6/F6*(I6-C6)</f>
        <v>#DIV/0!</v>
      </c>
      <c r="F6" s="2">
        <v>6.9480000000000004</v>
      </c>
      <c r="G6" s="2">
        <f>(727.9-64)/0.1/1000</f>
        <v>6.6389999999999993</v>
      </c>
      <c r="H6" s="2"/>
      <c r="I6">
        <v>1.1000000000000001</v>
      </c>
      <c r="J6">
        <f>230.4-250.4</f>
        <v>-20</v>
      </c>
      <c r="L6">
        <f>ATAN(I6/F6/$AL$3)*1000</f>
        <v>8.7036250853539721E-2</v>
      </c>
      <c r="M6">
        <f>ATAN(J6/G6/$AL$4)*1000</f>
        <v>-1.0716829347289651</v>
      </c>
      <c r="N6">
        <v>44473</v>
      </c>
      <c r="O6">
        <v>2.4700000000000002</v>
      </c>
      <c r="R6">
        <v>90296</v>
      </c>
      <c r="S6">
        <v>4.07</v>
      </c>
      <c r="T6">
        <v>1.3</v>
      </c>
      <c r="U6">
        <v>9.7799999999999994</v>
      </c>
      <c r="V6">
        <f>U6*F6/7.675</f>
        <v>8.8536078175895767</v>
      </c>
      <c r="Y6" s="3">
        <f>ATAN(T6/$AL$2)*1000</f>
        <v>1.9696944224210822</v>
      </c>
      <c r="Z6">
        <f>ATAN(V6/$AL$3)*1000</f>
        <v>4.8672555816203218</v>
      </c>
      <c r="AA6">
        <f>ATAN(X6/$AL$5)*1000</f>
        <v>0</v>
      </c>
      <c r="AB6">
        <f>ATAN(W6/$AL$4)*1000</f>
        <v>0</v>
      </c>
      <c r="AC6">
        <v>1536</v>
      </c>
      <c r="AD6">
        <v>1289</v>
      </c>
      <c r="AE6">
        <v>1621</v>
      </c>
      <c r="AF6">
        <v>1194</v>
      </c>
      <c r="AH6" t="s">
        <v>14</v>
      </c>
      <c r="AK6" t="s">
        <v>72</v>
      </c>
      <c r="AL6">
        <v>20</v>
      </c>
      <c r="AM6" t="s">
        <v>73</v>
      </c>
    </row>
    <row r="7" spans="1:39" ht="15.75">
      <c r="A7">
        <v>14455</v>
      </c>
      <c r="B7" s="1">
        <v>44599</v>
      </c>
      <c r="C7">
        <v>248</v>
      </c>
      <c r="E7" t="e">
        <f>K7-SQRT(2)/2*$AL$5/$AL$3*1000/H7/F7*(I7-C7)</f>
        <v>#DIV/0!</v>
      </c>
      <c r="F7">
        <v>6.95</v>
      </c>
      <c r="I7">
        <v>236</v>
      </c>
      <c r="K7">
        <v>5948</v>
      </c>
      <c r="L7">
        <f>ATAN((C7-I7)/F7/$AL$3)*1000</f>
        <v>0.94921285677398781</v>
      </c>
      <c r="M7" t="e">
        <f>ATAN((D7-J7)/G7/$AL$4)*1000</f>
        <v>#DIV/0!</v>
      </c>
      <c r="N7">
        <v>508406.52585610503</v>
      </c>
      <c r="O7">
        <v>-233.54068531588899</v>
      </c>
      <c r="P7">
        <v>1812007.8748635901</v>
      </c>
      <c r="Q7">
        <v>-5928.2975478765402</v>
      </c>
      <c r="U7">
        <v>3.6</v>
      </c>
      <c r="V7">
        <f>U7*F7/7.675</f>
        <v>3.2599348534201953</v>
      </c>
      <c r="Y7" s="3">
        <f>ATAN(T7/$AL$2)*1000</f>
        <v>0</v>
      </c>
      <c r="Z7">
        <f>ATAN(V7/$AL$3)*1000</f>
        <v>1.7921557797190322</v>
      </c>
      <c r="AA7">
        <f>ATAN(X7/$AL$5)*1000</f>
        <v>0</v>
      </c>
      <c r="AB7">
        <f>ATAN(W7/$AL$4)*1000</f>
        <v>0</v>
      </c>
      <c r="AH7" t="s">
        <v>14</v>
      </c>
    </row>
    <row r="8" spans="1:39" ht="15.75">
      <c r="A8">
        <v>14459</v>
      </c>
      <c r="B8" s="1">
        <v>44599</v>
      </c>
      <c r="C8">
        <v>248</v>
      </c>
      <c r="E8" t="e">
        <f>K8-SQRT(2)/2*$AL$5/$AL$3*1000/H8/F8*(I8-C8)</f>
        <v>#DIV/0!</v>
      </c>
      <c r="F8">
        <v>6.95</v>
      </c>
      <c r="I8">
        <v>273</v>
      </c>
      <c r="L8">
        <f>ATAN((C8-I8)/F8/$AL$3)*1000</f>
        <v>-1.977524801090172</v>
      </c>
      <c r="M8" t="e">
        <f>ATAN((D8-J8)/G8/$AL$4)*1000</f>
        <v>#DIV/0!</v>
      </c>
      <c r="N8">
        <v>521638.97639404301</v>
      </c>
      <c r="O8">
        <v>-284.34503074667498</v>
      </c>
      <c r="U8">
        <v>9.35</v>
      </c>
      <c r="V8">
        <f>U8*F8/7.675</f>
        <v>8.466775244299674</v>
      </c>
      <c r="Y8" s="3">
        <f>ATAN(T8/$AL$2)*1000</f>
        <v>0</v>
      </c>
      <c r="Z8">
        <f>ATAN(V8/$AL$3)*1000</f>
        <v>4.6545981853658756</v>
      </c>
      <c r="AA8">
        <f>ATAN(X8/$AL$5)*1000</f>
        <v>0</v>
      </c>
      <c r="AB8">
        <f>ATAN(W8/$AL$4)*1000</f>
        <v>0</v>
      </c>
      <c r="AH8" t="s">
        <v>14</v>
      </c>
    </row>
    <row r="9" spans="1:39" ht="15.75">
      <c r="A9">
        <v>14473</v>
      </c>
      <c r="B9" s="4">
        <v>44602</v>
      </c>
      <c r="C9">
        <v>247</v>
      </c>
      <c r="E9" t="e">
        <f>K9-SQRT(2)/2*$AL$5/$AL$3*1000/H9/F9*(I9-C9)</f>
        <v>#DIV/0!</v>
      </c>
      <c r="F9">
        <v>6.9649999999999999</v>
      </c>
      <c r="I9">
        <v>234</v>
      </c>
      <c r="L9">
        <f>ATAN((C9-I9)/F9/$AL$3)*1000</f>
        <v>1.0260992733652474</v>
      </c>
      <c r="M9" t="e">
        <f>ATAN((D9-J9)/G9/$AL$4)*1000</f>
        <v>#DIV/0!</v>
      </c>
      <c r="N9">
        <v>504801.036687357</v>
      </c>
      <c r="O9">
        <v>-232.89450231351199</v>
      </c>
      <c r="U9">
        <v>10.199999999999999</v>
      </c>
      <c r="V9">
        <f>U9*F9/7.675</f>
        <v>9.2564169381107479</v>
      </c>
      <c r="Y9" s="3">
        <f>ATAN(T9/$AL$2)*1000</f>
        <v>0</v>
      </c>
      <c r="Z9">
        <f>ATAN(V9/$AL$3)*1000</f>
        <v>5.0886954591633371</v>
      </c>
      <c r="AA9">
        <f>ATAN(X9/$AL$5)*1000</f>
        <v>0</v>
      </c>
      <c r="AB9">
        <f>ATAN(W9/$AL$4)*1000</f>
        <v>0</v>
      </c>
    </row>
    <row r="10" spans="1:39" ht="15.75">
      <c r="A10">
        <v>14512</v>
      </c>
      <c r="B10" s="4">
        <v>44609</v>
      </c>
      <c r="C10">
        <v>252</v>
      </c>
      <c r="E10" t="e">
        <f>K10-SQRT(2)/2*$AL$5/$AL$3*1000/H10/F10*(I10-C10)</f>
        <v>#DIV/0!</v>
      </c>
      <c r="F10">
        <v>6.94</v>
      </c>
      <c r="I10">
        <v>250</v>
      </c>
      <c r="L10">
        <f>ATAN((C10-I10)/F10/$AL$3)*1000</f>
        <v>0.15843014603034197</v>
      </c>
      <c r="M10" t="e">
        <f>ATAN((D10-J10)/G10/$AL$4)*1000</f>
        <v>#DIV/0!</v>
      </c>
      <c r="N10">
        <v>513499.42232343002</v>
      </c>
      <c r="O10">
        <v>-245.83181990344201</v>
      </c>
      <c r="U10">
        <v>6.48</v>
      </c>
      <c r="V10">
        <f>U10*F10/7.675</f>
        <v>5.8594397394136815</v>
      </c>
      <c r="Y10" s="3">
        <f>ATAN(T10/$AL$2)*1000</f>
        <v>0</v>
      </c>
      <c r="Z10">
        <f>ATAN(V10/$AL$3)*1000</f>
        <v>3.2212311560780083</v>
      </c>
      <c r="AA10">
        <f>ATAN(X10/$AL$5)*1000</f>
        <v>0</v>
      </c>
      <c r="AB10">
        <f>ATAN(W10/$AL$4)*1000</f>
        <v>0</v>
      </c>
    </row>
    <row r="11" spans="1:39" ht="15.75">
      <c r="A11">
        <v>14513</v>
      </c>
      <c r="B11" s="4">
        <v>44609</v>
      </c>
      <c r="C11" t="s">
        <v>74</v>
      </c>
      <c r="E11" t="e">
        <f>K11-SQRT(2)/2*$AL$5/$AL$3*1000/H11/F11*(I11-C11)</f>
        <v>#DIV/0!</v>
      </c>
      <c r="L11" t="e">
        <f>ATAN((C11-I11)/F11/$AL$3)*1000</f>
        <v>#VALUE!</v>
      </c>
      <c r="M11" t="e">
        <f>ATAN((D11-J11)/G11/$AL$4)*1000</f>
        <v>#DIV/0!</v>
      </c>
      <c r="N11" t="s">
        <v>75</v>
      </c>
      <c r="O11" t="s">
        <v>75</v>
      </c>
      <c r="U11">
        <v>5.33</v>
      </c>
      <c r="V11">
        <f>U11*F11/7.675</f>
        <v>0</v>
      </c>
      <c r="Y11" s="3">
        <f>ATAN(T11/$AL$2)*1000</f>
        <v>0</v>
      </c>
      <c r="Z11">
        <f>ATAN(V11/$AL$3)*1000</f>
        <v>0</v>
      </c>
      <c r="AA11">
        <f>ATAN(X11/$AL$5)*1000</f>
        <v>0</v>
      </c>
      <c r="AB11">
        <f>ATAN(W11/$AL$4)*1000</f>
        <v>0</v>
      </c>
    </row>
    <row r="12" spans="1:39" ht="15.75">
      <c r="A12">
        <v>14515</v>
      </c>
      <c r="B12" s="4">
        <v>44609</v>
      </c>
      <c r="C12">
        <v>255</v>
      </c>
      <c r="E12" t="e">
        <f>K12-SQRT(2)/2*$AL$5/$AL$3*1000/H12/F12*(I12-C12)</f>
        <v>#DIV/0!</v>
      </c>
      <c r="F12">
        <v>6.94</v>
      </c>
      <c r="I12">
        <v>205</v>
      </c>
      <c r="L12">
        <f>ATAN((C12-I12)/F12/$AL$3)*1000</f>
        <v>3.9607329725587279</v>
      </c>
      <c r="M12" t="e">
        <f>ATAN((D12-J12)/G12/$AL$4)*1000</f>
        <v>#DIV/0!</v>
      </c>
      <c r="N12">
        <v>531043.00956560799</v>
      </c>
      <c r="O12">
        <v>-177.25773895636101</v>
      </c>
      <c r="U12">
        <v>8.93</v>
      </c>
      <c r="V12">
        <f>U12*F12/7.675</f>
        <v>8.0748143322475574</v>
      </c>
      <c r="Y12" s="3">
        <f>ATAN(T12/$AL$2)*1000</f>
        <v>0</v>
      </c>
      <c r="Z12">
        <f>ATAN(V12/$AL$3)*1000</f>
        <v>4.4391211060817461</v>
      </c>
      <c r="AA12">
        <f>ATAN(X12/$AL$5)*1000</f>
        <v>0</v>
      </c>
      <c r="AB12">
        <f>ATAN(W12/$AL$4)*1000</f>
        <v>0</v>
      </c>
    </row>
    <row r="13" spans="1:39" ht="15.75">
      <c r="A13">
        <v>14517</v>
      </c>
      <c r="B13" s="4">
        <v>44609</v>
      </c>
      <c r="C13" t="s">
        <v>74</v>
      </c>
      <c r="E13" t="e">
        <f>K13-SQRT(2)/2*$AL$5/$AL$3*1000/H13/F13*(I13-C13)</f>
        <v>#DIV/0!</v>
      </c>
      <c r="L13" t="e">
        <f>ATAN((C13-I13)/F13/$AL$3)*1000</f>
        <v>#VALUE!</v>
      </c>
      <c r="M13" t="e">
        <f>ATAN((D13-J13)/G13/$AL$4)*1000</f>
        <v>#DIV/0!</v>
      </c>
      <c r="U13">
        <v>5.9</v>
      </c>
      <c r="V13">
        <f>U13*F13/7.675</f>
        <v>0</v>
      </c>
      <c r="Y13" s="3">
        <f>ATAN(T13/$AL$2)*1000</f>
        <v>0</v>
      </c>
      <c r="Z13">
        <f>ATAN(V13/$AL$3)*1000</f>
        <v>0</v>
      </c>
      <c r="AA13">
        <f>ATAN(X13/$AL$5)*1000</f>
        <v>0</v>
      </c>
      <c r="AB13">
        <f>ATAN(W13/$AL$4)*1000</f>
        <v>0</v>
      </c>
    </row>
    <row r="14" spans="1:39" ht="15.75">
      <c r="A14">
        <v>14519</v>
      </c>
      <c r="B14" s="4">
        <v>44609</v>
      </c>
      <c r="C14">
        <v>253</v>
      </c>
      <c r="E14" t="e">
        <f>K14-SQRT(2)/2*$AL$5/$AL$3*1000/H14/F14*(I14-C14)</f>
        <v>#DIV/0!</v>
      </c>
      <c r="F14">
        <v>6.94</v>
      </c>
      <c r="I14">
        <v>237</v>
      </c>
      <c r="L14">
        <f>ATAN((C14-I14)/F14/$AL$3)*1000</f>
        <v>1.2674405001721742</v>
      </c>
      <c r="M14" t="e">
        <f>ATAN((D14-J14)/G14/$AL$4)*1000</f>
        <v>#DIV/0!</v>
      </c>
      <c r="N14">
        <v>512806.57836620498</v>
      </c>
      <c r="O14">
        <v>-232.18133456882401</v>
      </c>
      <c r="U14">
        <v>6.77</v>
      </c>
      <c r="V14">
        <f>U14*F14/7.675</f>
        <v>6.1216677524429972</v>
      </c>
      <c r="Y14" s="3">
        <f>ATAN(T14/$AL$2)*1000</f>
        <v>0</v>
      </c>
      <c r="Z14">
        <f>ATAN(V14/$AL$3)*1000</f>
        <v>3.3653901272093809</v>
      </c>
      <c r="AA14">
        <f>ATAN(X14/$AL$5)*1000</f>
        <v>0</v>
      </c>
      <c r="AB14">
        <f>ATAN(W14/$AL$4)*1000</f>
        <v>0</v>
      </c>
    </row>
    <row r="15" spans="1:39" ht="15.75">
      <c r="A15">
        <v>14525</v>
      </c>
      <c r="B15" s="4">
        <v>44610</v>
      </c>
      <c r="C15">
        <v>256</v>
      </c>
      <c r="E15" t="e">
        <f>K15-SQRT(2)/2*$AL$5/$AL$3*1000/H15/F15*(I15-C15)</f>
        <v>#DIV/0!</v>
      </c>
      <c r="F15">
        <v>6.95</v>
      </c>
      <c r="I15">
        <v>256</v>
      </c>
      <c r="L15">
        <f>ATAN((C15-I15)/F15/$AL$3)*1000</f>
        <v>0</v>
      </c>
      <c r="M15" t="e">
        <f>ATAN((D15-J15)/G15/$AL$4)*1000</f>
        <v>#DIV/0!</v>
      </c>
      <c r="N15">
        <v>513545.49414441502</v>
      </c>
      <c r="O15">
        <v>-235.15133631900801</v>
      </c>
      <c r="U15">
        <v>10.199999999999999</v>
      </c>
      <c r="V15">
        <f>U15*F15/7.675</f>
        <v>9.2364820846905538</v>
      </c>
      <c r="Y15" s="3">
        <f>ATAN(T15/$AL$2)*1000</f>
        <v>0</v>
      </c>
      <c r="Z15">
        <f>ATAN(V15/$AL$3)*1000</f>
        <v>5.0777365046135499</v>
      </c>
      <c r="AA15">
        <f>ATAN(X15/$AL$5)*1000</f>
        <v>0</v>
      </c>
      <c r="AB15">
        <f>ATAN(W15/$AL$4)*1000</f>
        <v>0</v>
      </c>
    </row>
    <row r="16" spans="1:39" ht="15.75">
      <c r="A16">
        <v>14527</v>
      </c>
      <c r="B16" s="4">
        <v>44610</v>
      </c>
      <c r="C16">
        <v>256</v>
      </c>
      <c r="E16" t="e">
        <f>K16-SQRT(2)/2*$AL$5/$AL$3*1000/H16/F16*(I16-C16)</f>
        <v>#DIV/0!</v>
      </c>
      <c r="F16">
        <v>6.95</v>
      </c>
      <c r="I16">
        <v>212</v>
      </c>
      <c r="L16">
        <f>ATAN((C16-I16)/F16/$AL$3)*1000</f>
        <v>3.480434133414867</v>
      </c>
      <c r="M16" t="e">
        <f>ATAN((D16-J16)/G16/$AL$4)*1000</f>
        <v>#DIV/0!</v>
      </c>
      <c r="N16">
        <v>514419.7</v>
      </c>
      <c r="O16">
        <v>-197.57</v>
      </c>
      <c r="U16">
        <v>7.05</v>
      </c>
      <c r="V16">
        <f>U16*F16/7.675</f>
        <v>6.3840390879478832</v>
      </c>
      <c r="Y16" s="3">
        <f>ATAN(T16/$AL$2)*1000</f>
        <v>0</v>
      </c>
      <c r="Z16">
        <f>ATAN(V16/$AL$3)*1000</f>
        <v>3.5096277493972861</v>
      </c>
      <c r="AA16">
        <f>ATAN(X16/$AL$5)*1000</f>
        <v>0</v>
      </c>
      <c r="AB16">
        <f>ATAN(W16/$AL$4)*1000</f>
        <v>0</v>
      </c>
    </row>
    <row r="17" spans="1:35" ht="15.75">
      <c r="A17">
        <v>14529</v>
      </c>
      <c r="B17" s="4">
        <v>44610</v>
      </c>
      <c r="C17">
        <v>256</v>
      </c>
      <c r="E17" t="e">
        <f>K17-SQRT(2)/2*$AL$5/$AL$3*1000/H17/F17*(I17-C17)</f>
        <v>#DIV/0!</v>
      </c>
      <c r="F17">
        <v>6.95</v>
      </c>
      <c r="I17">
        <v>204</v>
      </c>
      <c r="L17">
        <f>ATAN((C17-I17)/F17/$AL$3)*1000</f>
        <v>4.1132337510406245</v>
      </c>
      <c r="M17" t="e">
        <f>ATAN((D17-J17)/G17/$AL$4)*1000</f>
        <v>#DIV/0!</v>
      </c>
      <c r="N17">
        <v>517273.20422755502</v>
      </c>
      <c r="O17">
        <v>-186.15779747176401</v>
      </c>
      <c r="U17">
        <v>7.05</v>
      </c>
      <c r="V17">
        <f>U17*F17/7.675</f>
        <v>6.3840390879478832</v>
      </c>
      <c r="Y17" s="3">
        <f>ATAN(T17/$AL$2)*1000</f>
        <v>0</v>
      </c>
      <c r="Z17">
        <f>ATAN(V17/$AL$3)*1000</f>
        <v>3.5096277493972861</v>
      </c>
      <c r="AA17">
        <f>ATAN(X17/$AL$5)*1000</f>
        <v>0</v>
      </c>
      <c r="AB17">
        <f>ATAN(W17/$AL$4)*1000</f>
        <v>0</v>
      </c>
    </row>
    <row r="18" spans="1:35" ht="15.75">
      <c r="A18">
        <v>14533</v>
      </c>
      <c r="B18" s="4">
        <v>44613</v>
      </c>
      <c r="C18">
        <v>262</v>
      </c>
      <c r="E18">
        <f>K18-SQRT(2)/2*$AL$5/$AL$3*1000/H18/F18*(I18-C18)</f>
        <v>5934.3530123177334</v>
      </c>
      <c r="F18">
        <v>6.95</v>
      </c>
      <c r="H18">
        <v>25</v>
      </c>
      <c r="I18">
        <v>263</v>
      </c>
      <c r="K18">
        <v>5940</v>
      </c>
      <c r="L18">
        <f>ATAN((C18-I18)/F18/$AL$3)*1000</f>
        <v>-7.9101094989684345E-2</v>
      </c>
      <c r="M18" t="e">
        <f>ATAN((D18-J18)/G18/$AL$4)*1000</f>
        <v>#DIV/0!</v>
      </c>
      <c r="N18">
        <v>496488.54975350603</v>
      </c>
      <c r="O18">
        <v>-268.722501858165</v>
      </c>
      <c r="P18">
        <v>3703498.1720562102</v>
      </c>
      <c r="Q18">
        <v>-5932.5555868449701</v>
      </c>
      <c r="U18">
        <v>4.3</v>
      </c>
      <c r="V18">
        <f>U18*F18/7.675</f>
        <v>3.8938110749185668</v>
      </c>
      <c r="X18">
        <v>7.0750000000000002</v>
      </c>
      <c r="Y18" s="3">
        <f>ATAN(T18/$AL$2)*1000</f>
        <v>0</v>
      </c>
      <c r="Z18">
        <f>ATAN(V18/$AL$3)*1000</f>
        <v>2.1406295367711112</v>
      </c>
      <c r="AA18">
        <f>ATAN(X18/$AL$5)*1000</f>
        <v>2.8030829912513897</v>
      </c>
      <c r="AB18">
        <f>ATAN(W18/$AL$4)*1000</f>
        <v>0</v>
      </c>
    </row>
    <row r="19" spans="1:35" ht="15.75">
      <c r="A19">
        <v>14535</v>
      </c>
      <c r="B19" s="4">
        <v>44613</v>
      </c>
      <c r="C19">
        <v>262</v>
      </c>
      <c r="E19">
        <f>K19-SQRT(2)/2*$AL$5/$AL$3*1000/H19/F19*(I19-C19)</f>
        <v>5832.7048152339939</v>
      </c>
      <c r="F19">
        <v>6.95</v>
      </c>
      <c r="H19">
        <v>25</v>
      </c>
      <c r="I19">
        <v>247</v>
      </c>
      <c r="K19">
        <v>5748</v>
      </c>
      <c r="L19">
        <f>ATAN((C19-I19)/F19/$AL$3)*1000</f>
        <v>1.1865158705194003</v>
      </c>
      <c r="M19" t="e">
        <f>ATAN((D19-J19)/G19/$AL$4)*1000</f>
        <v>#DIV/0!</v>
      </c>
      <c r="N19">
        <v>488590.25418875</v>
      </c>
      <c r="O19">
        <v>-245.396814858932</v>
      </c>
      <c r="P19">
        <v>3627878.0589993899</v>
      </c>
      <c r="Q19">
        <v>-5700.1168800389296</v>
      </c>
      <c r="U19">
        <v>6.76</v>
      </c>
      <c r="V19">
        <f>U19*F19/7.675</f>
        <v>6.1214332247557</v>
      </c>
      <c r="X19">
        <v>7.5250000000000004</v>
      </c>
      <c r="Y19" s="3">
        <f>ATAN(T19/$AL$2)*1000</f>
        <v>0</v>
      </c>
      <c r="Z19">
        <f>ATAN(V19/$AL$3)*1000</f>
        <v>3.3652611964610668</v>
      </c>
      <c r="AA19">
        <f>ATAN(X19/$AL$5)*1000</f>
        <v>2.981369930467014</v>
      </c>
      <c r="AB19">
        <f>ATAN(W19/$AL$4)*1000</f>
        <v>0</v>
      </c>
    </row>
    <row r="20" spans="1:35" ht="15.75">
      <c r="A20">
        <v>14537</v>
      </c>
      <c r="B20" s="4">
        <v>44613</v>
      </c>
      <c r="C20">
        <v>262</v>
      </c>
      <c r="E20">
        <f>K20-SQRT(2)/2*$AL$5/$AL$3*1000/H20/F20*(I20-C20)</f>
        <v>1461.705722285099</v>
      </c>
      <c r="F20">
        <v>6.95</v>
      </c>
      <c r="H20">
        <v>100</v>
      </c>
      <c r="I20">
        <v>253</v>
      </c>
      <c r="K20">
        <v>1449</v>
      </c>
      <c r="L20">
        <f>ATAN((C20-I20)/F20/$AL$3)*1000</f>
        <v>0.71190973612298103</v>
      </c>
      <c r="M20" t="e">
        <f>ATAN((D20-J20)/G20/$AL$4)*1000</f>
        <v>#DIV/0!</v>
      </c>
      <c r="N20">
        <v>487629.32910994499</v>
      </c>
      <c r="O20">
        <v>-253.55170679994399</v>
      </c>
      <c r="P20">
        <v>925874.54268173606</v>
      </c>
      <c r="Q20">
        <v>-1461.2388968314399</v>
      </c>
      <c r="U20">
        <v>5.1798500000000001</v>
      </c>
      <c r="V20">
        <f>U20*F20/7.675</f>
        <v>4.690548208469056</v>
      </c>
      <c r="X20">
        <v>7.2</v>
      </c>
      <c r="Y20" s="3">
        <f>ATAN(T20/$AL$2)*1000</f>
        <v>0</v>
      </c>
      <c r="Z20">
        <f>ATAN(V20/$AL$3)*1000</f>
        <v>2.5786354107104597</v>
      </c>
      <c r="AA20">
        <f>ATAN(X20/$AL$5)*1000</f>
        <v>2.8526071593926909</v>
      </c>
      <c r="AB20">
        <f>ATAN(W20/$AL$4)*1000</f>
        <v>0</v>
      </c>
    </row>
    <row r="21" spans="1:35" ht="15.75">
      <c r="A21">
        <v>14539</v>
      </c>
      <c r="B21" s="4">
        <v>44613</v>
      </c>
      <c r="C21">
        <v>262</v>
      </c>
      <c r="E21">
        <f>K21-SQRT(2)/2*$AL$5/$AL$3*1000/H21/F21*(I21-C21)</f>
        <v>2974.9397536453248</v>
      </c>
      <c r="F21">
        <v>6.95</v>
      </c>
      <c r="H21">
        <v>50</v>
      </c>
      <c r="I21">
        <v>222</v>
      </c>
      <c r="K21">
        <v>2862</v>
      </c>
      <c r="L21">
        <f>ATAN((C21-I21)/F21/$AL$3)*1000</f>
        <v>3.1640332476530584</v>
      </c>
      <c r="M21" t="e">
        <f>ATAN((D21-J21)/G21/$AL$4)*1000</f>
        <v>#DIV/0!</v>
      </c>
      <c r="N21">
        <v>490036.52697353699</v>
      </c>
      <c r="O21">
        <v>-213.532704301889</v>
      </c>
      <c r="P21">
        <v>1814004.7521100601</v>
      </c>
      <c r="Q21">
        <v>-2818.6883784157699</v>
      </c>
      <c r="U21">
        <v>6.1870000000000003</v>
      </c>
      <c r="V21">
        <f>U21*F21/7.675</f>
        <v>5.6025602605863201</v>
      </c>
      <c r="X21">
        <v>7.15</v>
      </c>
      <c r="Y21" s="3">
        <f>ATAN(T21/$AL$2)*1000</f>
        <v>0</v>
      </c>
      <c r="Z21">
        <f>ATAN(V21/$AL$3)*1000</f>
        <v>3.0800123938372654</v>
      </c>
      <c r="AA21">
        <f>ATAN(X21/$AL$5)*1000</f>
        <v>2.8327974938017135</v>
      </c>
      <c r="AB21">
        <f>ATAN(W21/$AL$4)*1000</f>
        <v>0</v>
      </c>
    </row>
    <row r="22" spans="1:35" ht="15.75">
      <c r="A22">
        <v>14541</v>
      </c>
      <c r="B22" s="4">
        <v>44613</v>
      </c>
      <c r="C22">
        <v>262</v>
      </c>
      <c r="E22">
        <f>K22-SQRT(2)/2*$AL$5/$AL$3*1000/H22/F22*(I22-C22)</f>
        <v>2823.822889140396</v>
      </c>
      <c r="F22">
        <v>6.95</v>
      </c>
      <c r="H22">
        <v>50</v>
      </c>
      <c r="I22">
        <v>244</v>
      </c>
      <c r="K22">
        <v>2773</v>
      </c>
      <c r="L22">
        <f>ATAN((C22-I22)/F22/$AL$3)*1000</f>
        <v>1.4238187506329549</v>
      </c>
      <c r="M22" t="e">
        <f>ATAN((D22-J22)/G22/$AL$4)*1000</f>
        <v>#DIV/0!</v>
      </c>
      <c r="N22">
        <v>489069.496072112</v>
      </c>
      <c r="O22">
        <v>-241.31876120003301</v>
      </c>
      <c r="P22">
        <v>1814891.31384993</v>
      </c>
      <c r="Q22">
        <v>-2745.21609263246</v>
      </c>
      <c r="U22">
        <v>4.1726599999999996</v>
      </c>
      <c r="V22">
        <f>U22*F22/7.675</f>
        <v>3.7784999348534201</v>
      </c>
      <c r="X22">
        <v>8.9499999999999993</v>
      </c>
      <c r="Y22" s="3">
        <f>ATAN(T22/$AL$2)*1000</f>
        <v>0</v>
      </c>
      <c r="Z22">
        <f>ATAN(V22/$AL$3)*1000</f>
        <v>2.0772372183711854</v>
      </c>
      <c r="AA22">
        <f>ATAN(X22/$AL$5)*1000</f>
        <v>3.5459439335877132</v>
      </c>
      <c r="AB22">
        <f>ATAN(W22/$AL$4)*1000</f>
        <v>0</v>
      </c>
    </row>
    <row r="23" spans="1:35" ht="15.75">
      <c r="A23">
        <v>14543</v>
      </c>
      <c r="B23" s="4">
        <v>44613</v>
      </c>
      <c r="C23">
        <v>262</v>
      </c>
      <c r="E23">
        <f>K23-SQRT(2)/2*$AL$5/$AL$3*1000/H23/F23*(I23-C23)</f>
        <v>2825.2939753645323</v>
      </c>
      <c r="F23">
        <v>6.95</v>
      </c>
      <c r="H23">
        <v>50</v>
      </c>
      <c r="I23">
        <v>258</v>
      </c>
      <c r="K23">
        <v>2814</v>
      </c>
      <c r="L23">
        <f>ATAN((C23-I23)/F23/$AL$3)*1000</f>
        <v>0.31640437006005345</v>
      </c>
      <c r="M23" t="e">
        <f>ATAN((D23-J23)/G23/$AL$4)*1000</f>
        <v>#DIV/0!</v>
      </c>
      <c r="N23">
        <v>486496.58369513002</v>
      </c>
      <c r="O23">
        <v>-260.77643020445601</v>
      </c>
      <c r="P23">
        <v>1803778.17420196</v>
      </c>
      <c r="Q23">
        <v>-2805.9704406270798</v>
      </c>
      <c r="U23">
        <v>4.46</v>
      </c>
      <c r="V23">
        <f>U23*F23/7.675</f>
        <v>4.0386970684039092</v>
      </c>
      <c r="X23">
        <v>8.0500000000000007</v>
      </c>
      <c r="Y23" s="3">
        <f>ATAN(T23/$AL$2)*1000</f>
        <v>0</v>
      </c>
      <c r="Z23">
        <f>ATAN(V23/$AL$3)*1000</f>
        <v>2.220280611298949</v>
      </c>
      <c r="AA23">
        <f>ATAN(X23/$AL$5)*1000</f>
        <v>3.1893711192069438</v>
      </c>
      <c r="AB23">
        <f>ATAN(W23/$AL$4)*1000</f>
        <v>0</v>
      </c>
    </row>
    <row r="24" spans="1:35" ht="15.75">
      <c r="A24">
        <v>14545</v>
      </c>
      <c r="B24" s="4">
        <v>44614</v>
      </c>
      <c r="C24">
        <v>264</v>
      </c>
      <c r="E24">
        <f>K24-SQRT(2)/2*$AL$5/$AL$3*1000/H24/F24*(I24-C24)</f>
        <v>2916.7637017802917</v>
      </c>
      <c r="F24">
        <v>6.92</v>
      </c>
      <c r="H24">
        <v>50</v>
      </c>
      <c r="I24">
        <v>293</v>
      </c>
      <c r="K24">
        <v>2999</v>
      </c>
      <c r="L24">
        <f>ATAN((C24-I24)/F24/$AL$3)*1000</f>
        <v>-2.3038724741548107</v>
      </c>
      <c r="M24" t="e">
        <f>ATAN((D24-J24)/G24/$AL$4)*1000</f>
        <v>#DIV/0!</v>
      </c>
      <c r="N24">
        <v>482448.62404192198</v>
      </c>
      <c r="O24">
        <v>-312.19951708148801</v>
      </c>
      <c r="P24" s="2">
        <v>1811450.9976107001</v>
      </c>
      <c r="Q24" s="2">
        <v>-3039.0172596495199</v>
      </c>
      <c r="U24">
        <v>5.9240000000000004</v>
      </c>
      <c r="V24">
        <f>U24*F24/7.675</f>
        <v>5.3412482084690556</v>
      </c>
      <c r="X24">
        <v>6.2</v>
      </c>
      <c r="Y24" s="3">
        <f>ATAN(T24/$AL$2)*1000</f>
        <v>0</v>
      </c>
      <c r="Z24">
        <f>ATAN(V24/$AL$3)*1000</f>
        <v>2.9363567110353452</v>
      </c>
      <c r="AA24">
        <f>ATAN(X24/$AL$5)*1000</f>
        <v>2.4564134428670807</v>
      </c>
      <c r="AB24">
        <f>ATAN(W24/$AL$4)*1000</f>
        <v>0</v>
      </c>
    </row>
    <row r="25" spans="1:35" ht="15.75">
      <c r="A25">
        <v>14547</v>
      </c>
      <c r="B25" s="4">
        <v>44614</v>
      </c>
      <c r="C25">
        <v>264</v>
      </c>
      <c r="E25">
        <f>K25-SQRT(2)/2*$AL$5/$AL$3*1000/H25/F25*(I25-C25)</f>
        <v>2857.1988724033222</v>
      </c>
      <c r="F25">
        <v>6.92</v>
      </c>
      <c r="H25">
        <v>50</v>
      </c>
      <c r="I25">
        <v>320</v>
      </c>
      <c r="K25">
        <v>3016</v>
      </c>
      <c r="L25">
        <f>ATAN((C25-I25)/F25/$AL$3)*1000</f>
        <v>-4.4488357118539703</v>
      </c>
      <c r="M25" t="e">
        <f>ATAN((D25-J25)/G25/$AL$4)*1000</f>
        <v>#DIV/0!</v>
      </c>
      <c r="N25">
        <v>482142.74625613599</v>
      </c>
      <c r="O25">
        <v>-346.57684557477597</v>
      </c>
      <c r="P25">
        <v>1821499.9596375399</v>
      </c>
      <c r="Q25">
        <v>-3074.7850212850299</v>
      </c>
      <c r="U25">
        <v>6.069</v>
      </c>
      <c r="V25">
        <f>U25*F25/7.675</f>
        <v>5.4719843648208464</v>
      </c>
      <c r="X25">
        <v>9.5</v>
      </c>
      <c r="Y25" s="3">
        <f>ATAN(T25/$AL$2)*1000</f>
        <v>0</v>
      </c>
      <c r="Z25">
        <f>ATAN(V25/$AL$3)*1000</f>
        <v>3.0082286193955672</v>
      </c>
      <c r="AA25">
        <f>ATAN(X25/$AL$5)*1000</f>
        <v>3.7638491042726017</v>
      </c>
      <c r="AB25">
        <f>ATAN(W25/$AL$4)*1000</f>
        <v>0</v>
      </c>
    </row>
    <row r="26" spans="1:35" ht="15.75">
      <c r="A26">
        <v>14549</v>
      </c>
      <c r="B26" s="4">
        <v>44614</v>
      </c>
      <c r="C26">
        <v>264</v>
      </c>
      <c r="E26">
        <f>K26-SQRT(2)/2*$AL$5/$AL$3*1000/H26/F26*(I26-C26)</f>
        <v>2900.6426557863074</v>
      </c>
      <c r="F26">
        <v>6.92</v>
      </c>
      <c r="H26">
        <v>50</v>
      </c>
      <c r="I26">
        <v>274</v>
      </c>
      <c r="K26">
        <v>2929</v>
      </c>
      <c r="L26">
        <f>ATAN((C26-I26)/F26/$AL$3)*1000</f>
        <v>-0.79444002264287572</v>
      </c>
      <c r="M26" t="e">
        <f>ATAN((D26-J26)/G26/$AL$4)*1000</f>
        <v>#DIV/0!</v>
      </c>
      <c r="N26">
        <v>491794.83131112001</v>
      </c>
      <c r="O26">
        <v>-284.16557333515198</v>
      </c>
      <c r="P26">
        <v>1847482.0549317501</v>
      </c>
      <c r="Q26">
        <v>-2936.9232495646302</v>
      </c>
      <c r="U26">
        <v>6.2140000000000004</v>
      </c>
      <c r="V26">
        <f>U26*F26/7.675</f>
        <v>5.602720521172639</v>
      </c>
      <c r="X26">
        <v>7.7</v>
      </c>
      <c r="Y26" s="3">
        <f>ATAN(T26/$AL$2)*1000</f>
        <v>0</v>
      </c>
      <c r="Z26">
        <f>ATAN(V26/$AL$3)*1000</f>
        <v>3.080100496677272</v>
      </c>
      <c r="AA26">
        <f>ATAN(X26/$AL$5)*1000</f>
        <v>3.0507036895997652</v>
      </c>
      <c r="AB26">
        <f>ATAN(W26/$AL$4)*1000</f>
        <v>0</v>
      </c>
    </row>
    <row r="27" spans="1:35" ht="15.75">
      <c r="A27">
        <v>14553</v>
      </c>
      <c r="B27" s="4">
        <v>44614</v>
      </c>
      <c r="C27">
        <v>264</v>
      </c>
      <c r="E27">
        <f>K27-SQRT(2)/2*$AL$5/$AL$3*1000/H27/F27*(I27-C27)</f>
        <v>2900</v>
      </c>
      <c r="F27">
        <v>6.92</v>
      </c>
      <c r="H27">
        <v>50</v>
      </c>
      <c r="I27">
        <v>264</v>
      </c>
      <c r="K27">
        <v>2900</v>
      </c>
      <c r="L27">
        <f>ATAN((C27-I27)/F27/$AL$3)*1000</f>
        <v>0</v>
      </c>
      <c r="M27" t="e">
        <f>ATAN((D27-J27)/G27/$AL$4)*1000</f>
        <v>#DIV/0!</v>
      </c>
      <c r="N27">
        <v>491784.60930076201</v>
      </c>
      <c r="O27">
        <v>-268.52605486285</v>
      </c>
      <c r="P27">
        <v>1833027.8280533</v>
      </c>
      <c r="Q27">
        <v>-2896.4140956316801</v>
      </c>
      <c r="U27">
        <v>9.1039999999999992</v>
      </c>
      <c r="V27">
        <f>U27*F27/7.675</f>
        <v>8.2084273615635173</v>
      </c>
      <c r="X27">
        <v>9.9499999999999993</v>
      </c>
      <c r="Y27" s="3">
        <f>ATAN(T27/$AL$2)*1000</f>
        <v>0</v>
      </c>
      <c r="Z27">
        <f>ATAN(V27/$AL$3)*1000</f>
        <v>4.5125737463103661</v>
      </c>
      <c r="AA27">
        <f>ATAN(X27/$AL$5)*1000</f>
        <v>3.9421348880858971</v>
      </c>
      <c r="AB27">
        <f>ATAN(W27/$AL$4)*1000</f>
        <v>0</v>
      </c>
    </row>
    <row r="28" spans="1:35" ht="15.75">
      <c r="A28">
        <v>14555</v>
      </c>
      <c r="B28" s="4">
        <v>44614</v>
      </c>
      <c r="C28">
        <v>264</v>
      </c>
      <c r="E28">
        <f>K28-SQRT(2)/2*$AL$5/$AL$3*1000/H28/F28*(I28-C28)</f>
        <v>2931</v>
      </c>
      <c r="F28">
        <v>6.92</v>
      </c>
      <c r="H28">
        <v>50</v>
      </c>
      <c r="I28">
        <v>264</v>
      </c>
      <c r="K28">
        <v>2931</v>
      </c>
      <c r="L28">
        <f>ATAN((C28-I28)/F28/$AL$3)*1000</f>
        <v>0</v>
      </c>
      <c r="M28" t="e">
        <f>ATAN((D28-J28)/G28/$AL$4)*1000</f>
        <v>#DIV/0!</v>
      </c>
      <c r="N28">
        <v>491784.60930076201</v>
      </c>
      <c r="O28">
        <v>-268.52605486285</v>
      </c>
      <c r="P28">
        <v>1833027.82813158</v>
      </c>
      <c r="Q28">
        <v>-2927.4140955890298</v>
      </c>
      <c r="U28">
        <v>5.78</v>
      </c>
      <c r="V28">
        <f>U28*F28/7.675</f>
        <v>5.2114136807817593</v>
      </c>
      <c r="X28">
        <v>11</v>
      </c>
      <c r="Y28" s="3">
        <f>ATAN(T28/$AL$2)*1000</f>
        <v>0</v>
      </c>
      <c r="Z28">
        <f>ATAN(V28/$AL$3)*1000</f>
        <v>2.8649804409840334</v>
      </c>
      <c r="AA28">
        <f>ATAN(X28/$AL$5)*1000</f>
        <v>4.3581340561382049</v>
      </c>
      <c r="AB28">
        <f>ATAN(W28/$AL$4)*1000</f>
        <v>0</v>
      </c>
    </row>
    <row r="29" spans="1:35" ht="15.75">
      <c r="A29">
        <v>14557</v>
      </c>
      <c r="B29" s="4">
        <v>44615</v>
      </c>
      <c r="C29">
        <v>264</v>
      </c>
      <c r="E29">
        <f>K29-SQRT(2)/2*$AL$5/$AL$3*1000/H29/F29*(I29-C29)</f>
        <v>2821.236147812805</v>
      </c>
      <c r="F29">
        <v>6.95</v>
      </c>
      <c r="H29">
        <v>50</v>
      </c>
      <c r="I29">
        <v>288</v>
      </c>
      <c r="K29">
        <v>2889</v>
      </c>
      <c r="L29">
        <f>ATAN((C29-I29)/F29/$AL$3)*1000</f>
        <v>-1.898424003059908</v>
      </c>
      <c r="M29" t="e">
        <f>ATAN((D29-J29)/G29/$AL$4)*1000</f>
        <v>#DIV/0!</v>
      </c>
      <c r="N29">
        <v>487959.33800335601</v>
      </c>
      <c r="O29">
        <v>-304.61213337370998</v>
      </c>
      <c r="P29">
        <v>1823833.9864412299</v>
      </c>
      <c r="Q29">
        <v>-2920.1754459211302</v>
      </c>
      <c r="U29">
        <v>7.05</v>
      </c>
      <c r="V29">
        <f>U29*F29/7.675</f>
        <v>6.3840390879478832</v>
      </c>
      <c r="X29">
        <v>6.55</v>
      </c>
      <c r="Y29" s="3">
        <f>ATAN(T29/$AL$2)*1000</f>
        <v>0</v>
      </c>
      <c r="Z29">
        <f>ATAN(V29/$AL$3)*1000</f>
        <v>3.5096277493972861</v>
      </c>
      <c r="AA29">
        <f>ATAN(X29/$AL$5)*1000</f>
        <v>2.5950813377378985</v>
      </c>
      <c r="AB29">
        <f>ATAN(W29/$AL$4)*1000</f>
        <v>0</v>
      </c>
    </row>
    <row r="30" spans="1:35" ht="15.75">
      <c r="A30">
        <v>14559</v>
      </c>
      <c r="B30" s="4">
        <v>44615</v>
      </c>
      <c r="C30">
        <v>264</v>
      </c>
      <c r="E30">
        <f>K30-SQRT(2)/2*$AL$5/$AL$3*1000/H30/F30*(I30-C30)</f>
        <v>2964.8240985418702</v>
      </c>
      <c r="F30">
        <v>6.95</v>
      </c>
      <c r="H30">
        <v>50</v>
      </c>
      <c r="I30">
        <v>280</v>
      </c>
      <c r="K30">
        <v>3010</v>
      </c>
      <c r="L30">
        <f>ATAN((C30-I30)/F30/$AL$3)*1000</f>
        <v>-1.265616846725049</v>
      </c>
      <c r="M30" t="e">
        <f>ATAN((D30-J30)/G30/$AL$4)*1000</f>
        <v>#DIV/0!</v>
      </c>
      <c r="N30">
        <v>492166.91616816801</v>
      </c>
      <c r="O30">
        <v>-292.62404563057697</v>
      </c>
      <c r="P30">
        <v>1837185.78770855</v>
      </c>
      <c r="Q30">
        <v>-3028.0862948498998</v>
      </c>
      <c r="U30">
        <v>7.05</v>
      </c>
      <c r="V30">
        <f>U30*F30/7.675</f>
        <v>6.3840390879478832</v>
      </c>
      <c r="X30">
        <v>6.95</v>
      </c>
      <c r="Y30" s="3">
        <f>ATAN(T30/$AL$2)*1000</f>
        <v>0</v>
      </c>
      <c r="Z30">
        <f>ATAN(V30/$AL$3)*1000</f>
        <v>3.5096277493972861</v>
      </c>
      <c r="AA30">
        <f>ATAN(X30/$AL$5)*1000</f>
        <v>2.7535588093601233</v>
      </c>
      <c r="AB30">
        <f>ATAN(W30/$AL$4)*1000</f>
        <v>0</v>
      </c>
    </row>
    <row r="31" spans="1:35" ht="15.75">
      <c r="A31">
        <v>14561</v>
      </c>
      <c r="B31" s="4">
        <v>44615</v>
      </c>
      <c r="C31">
        <v>264</v>
      </c>
      <c r="E31">
        <f>K31-SQRT(2)/2*$AL$5/$AL$3*1000/H31/F31*(I31-C31)</f>
        <v>2919.2349384113313</v>
      </c>
      <c r="F31">
        <v>6.95</v>
      </c>
      <c r="H31">
        <v>50</v>
      </c>
      <c r="I31">
        <v>254</v>
      </c>
      <c r="K31">
        <v>2891</v>
      </c>
      <c r="L31">
        <f>ATAN((C31-I31)/F31/$AL$3)*1000</f>
        <v>0.79101078656861012</v>
      </c>
      <c r="M31" t="e">
        <f>ATAN((D31-J31)/G31/$AL$4)*1000</f>
        <v>#DIV/0!</v>
      </c>
      <c r="N31">
        <v>487468.55451994302</v>
      </c>
      <c r="O31">
        <v>-254.61854109801499</v>
      </c>
      <c r="P31">
        <v>1810403.2811382001</v>
      </c>
      <c r="Q31">
        <v>-2873.9885645959798</v>
      </c>
      <c r="U31">
        <v>5.4676</v>
      </c>
      <c r="V31">
        <f>U31*F31/7.675</f>
        <v>4.9511166123778505</v>
      </c>
      <c r="X31">
        <v>7.9</v>
      </c>
      <c r="Y31" s="3">
        <f>ATAN(T31/$AL$2)*1000</f>
        <v>0</v>
      </c>
      <c r="Z31">
        <f>ATAN(V31/$AL$3)*1000</f>
        <v>2.7218825647886389</v>
      </c>
      <c r="AA31">
        <f>ATAN(X31/$AL$5)*1000</f>
        <v>3.1299422355119009</v>
      </c>
      <c r="AB31">
        <f>ATAN(W31/$AL$4)*1000</f>
        <v>0</v>
      </c>
    </row>
    <row r="32" spans="1:35" s="5" customFormat="1" ht="15.75">
      <c r="A32">
        <v>14565</v>
      </c>
      <c r="B32" s="4">
        <v>44615</v>
      </c>
      <c r="C32">
        <v>264</v>
      </c>
      <c r="D32"/>
      <c r="E32">
        <f>K32-SQRT(2)/2*$AL$5/$AL$3*1000/H32/F32*(I32-C32)</f>
        <v>2859.4698768226622</v>
      </c>
      <c r="F32">
        <v>6.95</v>
      </c>
      <c r="G32"/>
      <c r="H32">
        <v>50</v>
      </c>
      <c r="I32">
        <v>244</v>
      </c>
      <c r="J32"/>
      <c r="K32">
        <v>2803</v>
      </c>
      <c r="L32">
        <f>ATAN((C32-I32)/F32/$AL$3)*1000</f>
        <v>1.5820205832706227</v>
      </c>
      <c r="M32" t="e">
        <f>ATAN((D32-J32)/G32/$AL$4)*1000</f>
        <v>#DIV/0!</v>
      </c>
      <c r="N32">
        <v>489547.52300413599</v>
      </c>
      <c r="O32">
        <v>-240.223902491095</v>
      </c>
      <c r="P32">
        <v>1810504.37015032</v>
      </c>
      <c r="Q32">
        <v>-2776.0868673099699</v>
      </c>
      <c r="R32"/>
      <c r="S32"/>
      <c r="T32"/>
      <c r="U32">
        <v>4.6040000000000001</v>
      </c>
      <c r="V32">
        <f>U32*F32/7.675</f>
        <v>4.1690944625407171</v>
      </c>
      <c r="W32"/>
      <c r="X32">
        <v>8</v>
      </c>
      <c r="Y32" s="3">
        <f>ATAN(T32/$AL$2)*1000</f>
        <v>0</v>
      </c>
      <c r="Z32">
        <f>ATAN(V32/$AL$3)*1000</f>
        <v>2.2919665543155232</v>
      </c>
      <c r="AA32">
        <f>ATAN(X32/$AL$5)*1000</f>
        <v>3.1695614937910288</v>
      </c>
      <c r="AB32">
        <f>ATAN(W32/$AL$4)*1000</f>
        <v>0</v>
      </c>
      <c r="AC32"/>
      <c r="AD32"/>
      <c r="AE32"/>
      <c r="AF32"/>
      <c r="AG32"/>
      <c r="AH32"/>
      <c r="AI32"/>
    </row>
    <row r="33" spans="1:28" ht="15.75">
      <c r="A33">
        <v>14567</v>
      </c>
      <c r="B33" s="4">
        <v>44616</v>
      </c>
      <c r="C33">
        <v>267</v>
      </c>
      <c r="E33">
        <f>K33-SQRT(2)/2*$AL$5/$AL$3*1000/H33/F33*(I33-C33)</f>
        <v>2900.1038790308712</v>
      </c>
      <c r="F33">
        <v>6.94</v>
      </c>
      <c r="H33">
        <v>50</v>
      </c>
      <c r="I33">
        <v>285</v>
      </c>
      <c r="K33">
        <v>2951</v>
      </c>
      <c r="L33">
        <f>ATAN((C33-I33)/F33/$AL$3)*1000</f>
        <v>-1.4258703598868054</v>
      </c>
      <c r="M33" t="e">
        <f>ATAN((D33-J33)/G33/$AL$4)*1000</f>
        <v>#DIV/0!</v>
      </c>
      <c r="N33">
        <v>490496.64359668299</v>
      </c>
      <c r="O33">
        <v>-298.806255147407</v>
      </c>
      <c r="P33">
        <v>1835204.57352372</v>
      </c>
      <c r="Q33">
        <v>-2971.96135413614</v>
      </c>
      <c r="U33">
        <v>5.1870000000000003</v>
      </c>
      <c r="V33">
        <f>U33*F33/7.675</f>
        <v>4.6902644951140076</v>
      </c>
      <c r="X33">
        <v>9.85</v>
      </c>
      <c r="Y33" s="3">
        <f>ATAN(T33/$AL$2)*1000</f>
        <v>0</v>
      </c>
      <c r="Z33">
        <f>ATAN(V33/$AL$3)*1000</f>
        <v>2.5784794395897044</v>
      </c>
      <c r="AA33">
        <f>ATAN(X33/$AL$5)*1000</f>
        <v>3.9025158462748122</v>
      </c>
      <c r="AB33">
        <f>ATAN(W33/$AL$4)*1000</f>
        <v>0</v>
      </c>
    </row>
    <row r="34" spans="1:28" ht="15.75">
      <c r="A34">
        <v>14569</v>
      </c>
      <c r="B34" s="4">
        <v>44616</v>
      </c>
      <c r="C34">
        <v>267</v>
      </c>
      <c r="E34">
        <f>K34-SQRT(2)/2*$AL$5/$AL$3*1000/H34/F34*(I34-C34)</f>
        <v>2932.2763167548087</v>
      </c>
      <c r="F34">
        <v>6.94</v>
      </c>
      <c r="H34">
        <v>50</v>
      </c>
      <c r="I34">
        <v>286</v>
      </c>
      <c r="K34">
        <v>2986</v>
      </c>
      <c r="L34">
        <f>ATAN((C34-I34)/F34/$AL$3)*1000</f>
        <v>-1.5050852633991545</v>
      </c>
      <c r="M34" t="e">
        <f>ATAN((D34-J34)/G34/$AL$4)*1000</f>
        <v>#DIV/0!</v>
      </c>
      <c r="N34">
        <v>490496.64907267899</v>
      </c>
      <c r="O34">
        <v>-299.78771738473</v>
      </c>
      <c r="P34">
        <v>1833521.34664508</v>
      </c>
      <c r="Q34">
        <v>-3008.64347176825</v>
      </c>
      <c r="U34">
        <v>7.2050000000000001</v>
      </c>
      <c r="V34">
        <f>U34*F34/7.675</f>
        <v>6.5150097719869713</v>
      </c>
      <c r="X34">
        <v>12</v>
      </c>
      <c r="Y34" s="3">
        <f>ATAN(T34/$AL$2)*1000</f>
        <v>0</v>
      </c>
      <c r="Z34">
        <f>ATAN(V34/$AL$3)*1000</f>
        <v>3.5816283197624936</v>
      </c>
      <c r="AA34">
        <f>ATAN(X34/$AL$5)*1000</f>
        <v>4.7543223397544025</v>
      </c>
      <c r="AB34">
        <f>ATAN(W34/$AL$4)*1000</f>
        <v>0</v>
      </c>
    </row>
    <row r="35" spans="1:28" ht="15.75">
      <c r="A35">
        <v>14571</v>
      </c>
      <c r="B35" s="4">
        <v>44616</v>
      </c>
      <c r="C35">
        <v>267</v>
      </c>
      <c r="E35">
        <f>K35-SQRT(2)/2*$AL$5/$AL$3*1000/H35/F35*(I35-C35)</f>
        <v>2730.7236832451913</v>
      </c>
      <c r="F35">
        <v>6.94</v>
      </c>
      <c r="H35">
        <v>50</v>
      </c>
      <c r="I35">
        <v>248</v>
      </c>
      <c r="K35">
        <v>2677</v>
      </c>
      <c r="L35">
        <f>ATAN((C35-I35)/F35/$AL$3)*1000</f>
        <v>1.5050852633991545</v>
      </c>
      <c r="M35" t="e">
        <f>ATAN((D35-J35)/G35/$AL$4)*1000</f>
        <v>#DIV/0!</v>
      </c>
      <c r="N35">
        <v>489643.62187869998</v>
      </c>
      <c r="O35">
        <v>-244.00955336336801</v>
      </c>
      <c r="P35">
        <v>1815842.2658804799</v>
      </c>
      <c r="Q35">
        <v>-2647.8240951921498</v>
      </c>
      <c r="U35">
        <v>5.4755000000000003</v>
      </c>
      <c r="V35">
        <f>U35*F35/7.675</f>
        <v>4.9511361563517919</v>
      </c>
      <c r="X35">
        <v>11.95</v>
      </c>
      <c r="Y35" s="3">
        <f>ATAN(T35/$AL$2)*1000</f>
        <v>0</v>
      </c>
      <c r="Z35">
        <f>ATAN(V35/$AL$3)*1000</f>
        <v>2.7218933090597472</v>
      </c>
      <c r="AA35">
        <f>ATAN(X35/$AL$5)*1000</f>
        <v>4.7345129599874181</v>
      </c>
      <c r="AB35">
        <f>ATAN(W35/$AL$4)*1000</f>
        <v>0</v>
      </c>
    </row>
    <row r="36" spans="1:28" ht="15.75">
      <c r="A36">
        <v>14577</v>
      </c>
      <c r="B36" s="4">
        <v>44616</v>
      </c>
      <c r="C36">
        <v>267</v>
      </c>
      <c r="E36">
        <f>K36-SQRT(2)/2*$AL$5/$AL$3*1000/H36/F36*(I36-C36)</f>
        <v>2916.3095551100691</v>
      </c>
      <c r="F36">
        <v>6.94</v>
      </c>
      <c r="H36">
        <v>50</v>
      </c>
      <c r="I36">
        <v>234</v>
      </c>
      <c r="K36">
        <v>2823</v>
      </c>
      <c r="L36">
        <f>ATAN((C36-I36)/F36/$AL$3)*1000</f>
        <v>2.6140914769134804</v>
      </c>
      <c r="M36" t="e">
        <f>ATAN((D36-J36)/G36/$AL$4)*1000</f>
        <v>#DIV/0!</v>
      </c>
      <c r="N36">
        <v>485556.60389999999</v>
      </c>
      <c r="O36">
        <v>-228.4073617</v>
      </c>
      <c r="P36">
        <v>1795545.54070058</v>
      </c>
      <c r="Q36">
        <v>-2792.9078856231899</v>
      </c>
      <c r="V36">
        <f>U36*F36/7.675</f>
        <v>0</v>
      </c>
      <c r="X36">
        <v>20.65</v>
      </c>
      <c r="Y36" s="3">
        <f>ATAN(T36/$AL$2)*1000</f>
        <v>0</v>
      </c>
      <c r="Z36">
        <f>ATAN(V36/$AL$3)*1000</f>
        <v>0</v>
      </c>
      <c r="AA36">
        <f>ATAN(X36/$AL$5)*1000</f>
        <v>8.1812754651140143</v>
      </c>
      <c r="AB36">
        <f>ATAN(W36/$AL$4)*1000</f>
        <v>0</v>
      </c>
    </row>
    <row r="37" spans="1:28" ht="15.75">
      <c r="A37">
        <v>14579</v>
      </c>
      <c r="B37" s="4">
        <v>44617</v>
      </c>
      <c r="C37">
        <v>268</v>
      </c>
      <c r="E37">
        <f>K37-SQRT(2)/2*$AL$5/$AL$3*1000/H37/F37*(I37-C37)</f>
        <v>2938.0637236485873</v>
      </c>
      <c r="F37">
        <v>6.9</v>
      </c>
      <c r="H37">
        <v>50</v>
      </c>
      <c r="I37">
        <v>262</v>
      </c>
      <c r="K37">
        <v>2921</v>
      </c>
      <c r="L37">
        <f>ATAN((C37-I37)/F37/$AL$3)*1000</f>
        <v>0.47804571256261091</v>
      </c>
      <c r="M37" t="e">
        <f>ATAN((D37-J37)/G37/$AL$4)*1000</f>
        <v>#DIV/0!</v>
      </c>
      <c r="N37">
        <v>483641.27195954497</v>
      </c>
      <c r="O37">
        <v>-263.66228088037599</v>
      </c>
      <c r="P37">
        <v>1810411.84845896</v>
      </c>
      <c r="Q37">
        <v>-2906.9120395888499</v>
      </c>
      <c r="U37">
        <v>20</v>
      </c>
      <c r="V37">
        <f>U37*F37/7.675</f>
        <v>17.980456026058633</v>
      </c>
      <c r="X37">
        <v>11.05</v>
      </c>
      <c r="Y37" s="3">
        <f>ATAN(T37/$AL$2)*1000</f>
        <v>0</v>
      </c>
      <c r="Z37">
        <f>ATAN(V37/$AL$3)*1000</f>
        <v>9.8844807262179213</v>
      </c>
      <c r="AA37">
        <f>ATAN(X37/$AL$5)*1000</f>
        <v>4.37794350384672</v>
      </c>
      <c r="AB37">
        <f>ATAN(W37/$AL$4)*1000</f>
        <v>0</v>
      </c>
    </row>
    <row r="38" spans="1:28" ht="15.75">
      <c r="A38">
        <v>14581</v>
      </c>
      <c r="B38" s="4">
        <v>44617</v>
      </c>
      <c r="C38">
        <v>268</v>
      </c>
      <c r="E38">
        <f>K38-SQRT(2)/2*$AL$5/$AL$3*1000/H38/F38*(I38-C38)</f>
        <v>2928</v>
      </c>
      <c r="F38">
        <v>6.9</v>
      </c>
      <c r="H38">
        <v>50</v>
      </c>
      <c r="I38">
        <v>268</v>
      </c>
      <c r="K38">
        <v>2928</v>
      </c>
      <c r="L38">
        <f>ATAN((C38-I38)/F38/$AL$3)*1000</f>
        <v>0</v>
      </c>
      <c r="M38" t="e">
        <f>ATAN((D38-J38)/G38/$AL$4)*1000</f>
        <v>#DIV/0!</v>
      </c>
      <c r="N38">
        <v>490363.26654643001</v>
      </c>
      <c r="O38">
        <v>-272.51297376259998</v>
      </c>
      <c r="P38">
        <v>1833027.8282301701</v>
      </c>
      <c r="Q38">
        <v>-2924.4140955683101</v>
      </c>
      <c r="U38">
        <v>7.8259999999999996</v>
      </c>
      <c r="V38">
        <f>U38*F38/7.675</f>
        <v>7.0357524429967429</v>
      </c>
      <c r="X38">
        <v>8.85</v>
      </c>
      <c r="Y38" s="3">
        <f>ATAN(T38/$AL$2)*1000</f>
        <v>0</v>
      </c>
      <c r="Z38">
        <f>ATAN(V38/$AL$3)*1000</f>
        <v>3.8679039892313449</v>
      </c>
      <c r="AA38">
        <f>ATAN(X38/$AL$5)*1000</f>
        <v>3.5063247748596136</v>
      </c>
      <c r="AB38">
        <f>ATAN(W38/$AL$4)*1000</f>
        <v>0</v>
      </c>
    </row>
    <row r="39" spans="1:28" ht="15.75">
      <c r="A39">
        <v>14583</v>
      </c>
      <c r="B39" s="4">
        <v>44617</v>
      </c>
      <c r="C39">
        <v>268</v>
      </c>
      <c r="E39">
        <f>K39-SQRT(2)/2*$AL$5/$AL$3*1000/H39/F39*(I39-C39)</f>
        <v>2995</v>
      </c>
      <c r="F39">
        <v>6.9</v>
      </c>
      <c r="H39">
        <v>50</v>
      </c>
      <c r="I39">
        <v>268</v>
      </c>
      <c r="K39">
        <v>2995</v>
      </c>
      <c r="L39">
        <f>ATAN((C39-I39)/F39/$AL$3)*1000</f>
        <v>0</v>
      </c>
      <c r="M39" t="e">
        <f>ATAN((D39-J39)/G39/$AL$4)*1000</f>
        <v>#DIV/0!</v>
      </c>
      <c r="N39">
        <v>490363.26654643001</v>
      </c>
      <c r="O39">
        <v>-272.5129738</v>
      </c>
      <c r="P39">
        <v>1833027.82822914</v>
      </c>
      <c r="Q39">
        <v>-2991.41409556811</v>
      </c>
      <c r="U39">
        <v>10.29</v>
      </c>
      <c r="V39">
        <f>U39*F39/7.675</f>
        <v>9.2509446254071666</v>
      </c>
      <c r="X39">
        <v>13</v>
      </c>
      <c r="Y39" s="3">
        <f>ATAN(T39/$AL$2)*1000</f>
        <v>0</v>
      </c>
      <c r="Z39">
        <f>ATAN(V39/$AL$3)*1000</f>
        <v>5.0856871188202932</v>
      </c>
      <c r="AA39">
        <f>ATAN(X39/$AL$5)*1000</f>
        <v>5.1505091308391604</v>
      </c>
      <c r="AB39">
        <f>ATAN(W39/$AL$4)*1000</f>
        <v>0</v>
      </c>
    </row>
    <row r="40" spans="1:28" ht="15.75">
      <c r="A40">
        <v>14585</v>
      </c>
      <c r="B40" s="4">
        <v>44617</v>
      </c>
      <c r="C40">
        <v>268</v>
      </c>
      <c r="E40">
        <f>K40-SQRT(2)/2*$AL$5/$AL$3*1000/H40/F40*(I40-C40)</f>
        <v>2873.5890593470826</v>
      </c>
      <c r="F40">
        <v>6.9</v>
      </c>
      <c r="H40">
        <v>50</v>
      </c>
      <c r="I40">
        <v>291</v>
      </c>
      <c r="K40">
        <v>2939</v>
      </c>
      <c r="L40">
        <f>ATAN((C40-I40)/F40/$AL$3)*1000</f>
        <v>-1.8325066531785559</v>
      </c>
      <c r="M40" t="e">
        <f>ATAN((D40-J40)/G40/$AL$4)*1000</f>
        <v>#DIV/0!</v>
      </c>
      <c r="N40">
        <v>484131.39514173003</v>
      </c>
      <c r="O40">
        <v>-307.44057002519202</v>
      </c>
      <c r="P40">
        <v>1828531.04177373</v>
      </c>
      <c r="Q40">
        <v>-2967.3053805299701</v>
      </c>
      <c r="U40">
        <v>7.391</v>
      </c>
      <c r="V40">
        <f>U40*F40/7.675</f>
        <v>6.6446775244299676</v>
      </c>
      <c r="X40">
        <v>10.199999999999999</v>
      </c>
      <c r="Y40" s="3">
        <f>ATAN(T40/$AL$2)*1000</f>
        <v>0</v>
      </c>
      <c r="Z40">
        <f>ATAN(V40/$AL$3)*1000</f>
        <v>3.652912572505163</v>
      </c>
      <c r="AA40">
        <f>ATAN(X40/$AL$5)*1000</f>
        <v>4.0411824381976418</v>
      </c>
      <c r="AB40">
        <f>ATAN(W40/$AL$4)*1000</f>
        <v>0</v>
      </c>
    </row>
    <row r="41" spans="1:28" ht="15.75">
      <c r="A41">
        <v>14587</v>
      </c>
      <c r="B41" s="4">
        <v>44617</v>
      </c>
      <c r="C41">
        <v>268</v>
      </c>
      <c r="E41">
        <f>K41-SQRT(2)/2*$AL$5/$AL$3*1000/H41/F41*(I41-C41)</f>
        <v>3014.0637236485873</v>
      </c>
      <c r="F41">
        <v>6.9</v>
      </c>
      <c r="H41">
        <v>50</v>
      </c>
      <c r="I41">
        <v>262</v>
      </c>
      <c r="K41">
        <v>2997</v>
      </c>
      <c r="L41">
        <f>ATAN((C41-I41)/F41/$AL$3)*1000</f>
        <v>0.47804571256261091</v>
      </c>
      <c r="M41" t="e">
        <f>ATAN((D41-J41)/G41/$AL$4)*1000</f>
        <v>#DIV/0!</v>
      </c>
      <c r="N41">
        <v>483641.27195954497</v>
      </c>
      <c r="O41">
        <v>-263.66228088037599</v>
      </c>
      <c r="P41">
        <v>1810411.84842484</v>
      </c>
      <c r="Q41">
        <v>-2982.8720396001299</v>
      </c>
      <c r="U41">
        <v>21.884</v>
      </c>
      <c r="V41">
        <f>U41*F41/7.675</f>
        <v>19.674214983713359</v>
      </c>
      <c r="X41">
        <v>19.05</v>
      </c>
      <c r="Y41" s="3">
        <f>ATAN(T41/$AL$2)*1000</f>
        <v>0</v>
      </c>
      <c r="Z41">
        <f>ATAN(V41/$AL$3)*1000</f>
        <v>10.81552932538445</v>
      </c>
      <c r="AA41">
        <f>ATAN(X41/$AL$5)*1000</f>
        <v>7.5474002701994971</v>
      </c>
      <c r="AB41">
        <f>ATAN(W41/$AL$4)*1000</f>
        <v>0</v>
      </c>
    </row>
    <row r="42" spans="1:28" ht="15.75">
      <c r="Y42" s="3"/>
    </row>
    <row r="43" spans="1:28" ht="15.75">
      <c r="Y43" s="3"/>
    </row>
    <row r="44" spans="1:28" ht="15.75">
      <c r="Y44" s="3"/>
    </row>
    <row r="45" spans="1:28" ht="15.75">
      <c r="Y45" s="3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Gottfredson</cp:lastModifiedBy>
  <cp:revision/>
  <dcterms:created xsi:type="dcterms:W3CDTF">2022-08-10T17:57:48Z</dcterms:created>
  <dcterms:modified xsi:type="dcterms:W3CDTF">2022-08-19T21:08:59Z</dcterms:modified>
  <cp:category/>
  <cp:contentStatus/>
</cp:coreProperties>
</file>