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Austin\Documents\"/>
    </mc:Choice>
  </mc:AlternateContent>
  <bookViews>
    <workbookView xWindow="0" yWindow="0" windowWidth="20490" windowHeight="7530" firstSheet="4" activeTab="6" xr2:uid="{00000000-000D-0000-FFFF-FFFF00000000}"/>
  </bookViews>
  <sheets>
    <sheet name="Document and Entity Information" sheetId="1" state="hidden" r:id="rId1"/>
    <sheet name="Consolidated Statements Of Oper" sheetId="3" r:id="rId2"/>
    <sheet name="Consolidated Statements of Comp" sheetId="4" state="hidden" r:id="rId3"/>
    <sheet name="Consolidated Statements of Com5" sheetId="5" state="hidden" r:id="rId4"/>
    <sheet name="Consolidated Balance Sheets" sheetId="6" r:id="rId5"/>
    <sheet name="Consolidated Statements Of Cash" sheetId="2" r:id="rId6"/>
    <sheet name="Ratios" sheetId="74" r:id="rId7"/>
  </sheets>
  <calcPr calcId="171027"/>
</workbook>
</file>

<file path=xl/calcChain.xml><?xml version="1.0" encoding="utf-8"?>
<calcChain xmlns="http://schemas.openxmlformats.org/spreadsheetml/2006/main">
  <c r="H27" i="74" l="1"/>
  <c r="H9" i="74"/>
  <c r="F9" i="74"/>
  <c r="D9" i="74"/>
  <c r="F27" i="74"/>
  <c r="D27" i="74"/>
  <c r="H25" i="74"/>
  <c r="F25" i="74"/>
  <c r="D25" i="74"/>
  <c r="F23" i="74"/>
  <c r="D23" i="74"/>
  <c r="H21" i="74"/>
  <c r="F21" i="74"/>
  <c r="D21" i="74"/>
  <c r="H19" i="74"/>
  <c r="F19" i="74"/>
  <c r="D19" i="74"/>
  <c r="F17" i="74"/>
  <c r="D17" i="74"/>
  <c r="H15" i="74"/>
  <c r="F15" i="74"/>
  <c r="D15" i="74"/>
  <c r="F13" i="74"/>
  <c r="D13" i="74"/>
  <c r="F11" i="74"/>
  <c r="D11" i="74"/>
  <c r="D7" i="74"/>
  <c r="F7" i="74"/>
  <c r="H7" i="74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4" i="2"/>
  <c r="G24" i="2" s="1"/>
  <c r="F25" i="2"/>
  <c r="G25" i="2" s="1"/>
  <c r="F26" i="2"/>
  <c r="G26" i="2" s="1"/>
  <c r="F27" i="2"/>
  <c r="G27" i="2" s="1"/>
  <c r="F28" i="2"/>
  <c r="G28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8" i="2"/>
  <c r="G38" i="2" s="1"/>
  <c r="F40" i="2"/>
  <c r="G40" i="2" s="1"/>
  <c r="F43" i="2"/>
  <c r="G43" i="2" s="1"/>
  <c r="F44" i="2"/>
  <c r="G44" i="2" s="1"/>
  <c r="F45" i="2"/>
  <c r="G45" i="2" s="1"/>
  <c r="F48" i="2"/>
  <c r="G48" i="2" s="1"/>
  <c r="F51" i="2"/>
  <c r="G51" i="2" s="1"/>
  <c r="F39" i="2"/>
  <c r="G39" i="2" s="1"/>
  <c r="F7" i="2"/>
  <c r="G7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4" i="2"/>
  <c r="D24" i="2" s="1"/>
  <c r="C25" i="2"/>
  <c r="D25" i="2" s="1"/>
  <c r="C26" i="2"/>
  <c r="D26" i="2" s="1"/>
  <c r="C27" i="2"/>
  <c r="D27" i="2" s="1"/>
  <c r="C28" i="2"/>
  <c r="D28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8" i="2"/>
  <c r="D38" i="2" s="1"/>
  <c r="C40" i="2"/>
  <c r="D40" i="2" s="1"/>
  <c r="C43" i="2"/>
  <c r="D43" i="2" s="1"/>
  <c r="C44" i="2"/>
  <c r="D44" i="2" s="1"/>
  <c r="C45" i="2"/>
  <c r="D45" i="2" s="1"/>
  <c r="C48" i="2"/>
  <c r="D48" i="2" s="1"/>
  <c r="C51" i="2"/>
  <c r="D51" i="2" s="1"/>
  <c r="C39" i="2"/>
  <c r="D39" i="2" s="1"/>
  <c r="C7" i="2"/>
  <c r="D7" i="2" s="1"/>
  <c r="G6" i="2"/>
  <c r="L8" i="3"/>
  <c r="L9" i="3"/>
  <c r="L10" i="3"/>
  <c r="L11" i="3"/>
  <c r="L14" i="3"/>
  <c r="L15" i="3"/>
  <c r="L16" i="3"/>
  <c r="L17" i="3"/>
  <c r="L18" i="3"/>
  <c r="L19" i="3"/>
  <c r="L20" i="3"/>
  <c r="L22" i="3"/>
  <c r="L23" i="3"/>
  <c r="L24" i="3"/>
  <c r="L25" i="3"/>
  <c r="L27" i="3"/>
  <c r="L28" i="3"/>
  <c r="L29" i="3"/>
  <c r="L30" i="3"/>
  <c r="L32" i="3"/>
  <c r="L33" i="3"/>
  <c r="L35" i="3"/>
  <c r="L36" i="3"/>
  <c r="L7" i="3"/>
  <c r="K8" i="3"/>
  <c r="K9" i="3"/>
  <c r="K10" i="3"/>
  <c r="K11" i="3"/>
  <c r="K14" i="3"/>
  <c r="K15" i="3"/>
  <c r="K16" i="3"/>
  <c r="K17" i="3"/>
  <c r="K18" i="3"/>
  <c r="K19" i="3"/>
  <c r="K20" i="3"/>
  <c r="K22" i="3"/>
  <c r="K23" i="3"/>
  <c r="K24" i="3"/>
  <c r="K25" i="3"/>
  <c r="K27" i="3"/>
  <c r="K28" i="3"/>
  <c r="K29" i="3"/>
  <c r="K30" i="3"/>
  <c r="K32" i="3"/>
  <c r="K33" i="3"/>
  <c r="K35" i="3"/>
  <c r="K36" i="3"/>
  <c r="K7" i="3"/>
  <c r="J8" i="3"/>
  <c r="J9" i="3"/>
  <c r="J10" i="3"/>
  <c r="J11" i="3"/>
  <c r="J14" i="3"/>
  <c r="J15" i="3"/>
  <c r="J16" i="3"/>
  <c r="J17" i="3"/>
  <c r="J18" i="3"/>
  <c r="J19" i="3"/>
  <c r="J20" i="3"/>
  <c r="J22" i="3"/>
  <c r="J23" i="3"/>
  <c r="J24" i="3"/>
  <c r="J25" i="3"/>
  <c r="J27" i="3"/>
  <c r="J28" i="3"/>
  <c r="J29" i="3"/>
  <c r="J30" i="3"/>
  <c r="J32" i="3"/>
  <c r="J33" i="3"/>
  <c r="J35" i="3"/>
  <c r="J36" i="3"/>
  <c r="J7" i="3"/>
  <c r="L6" i="3"/>
  <c r="K6" i="3"/>
  <c r="J6" i="3"/>
  <c r="G8" i="3"/>
  <c r="G9" i="3"/>
  <c r="G10" i="3"/>
  <c r="G11" i="3"/>
  <c r="G14" i="3"/>
  <c r="G15" i="3"/>
  <c r="G16" i="3"/>
  <c r="G17" i="3"/>
  <c r="G18" i="3"/>
  <c r="G19" i="3"/>
  <c r="G20" i="3"/>
  <c r="G22" i="3"/>
  <c r="G23" i="3"/>
  <c r="G24" i="3"/>
  <c r="G25" i="3"/>
  <c r="G27" i="3"/>
  <c r="G28" i="3"/>
  <c r="G29" i="3"/>
  <c r="G30" i="3"/>
  <c r="G32" i="3"/>
  <c r="G33" i="3"/>
  <c r="G35" i="3"/>
  <c r="G36" i="3"/>
  <c r="G7" i="3"/>
  <c r="F8" i="3"/>
  <c r="F9" i="3"/>
  <c r="F10" i="3"/>
  <c r="F11" i="3"/>
  <c r="F14" i="3"/>
  <c r="F15" i="3"/>
  <c r="F16" i="3"/>
  <c r="F17" i="3"/>
  <c r="F18" i="3"/>
  <c r="F19" i="3"/>
  <c r="F20" i="3"/>
  <c r="F22" i="3"/>
  <c r="F23" i="3"/>
  <c r="F24" i="3"/>
  <c r="F25" i="3"/>
  <c r="F27" i="3"/>
  <c r="F28" i="3"/>
  <c r="F29" i="3"/>
  <c r="F30" i="3"/>
  <c r="F32" i="3"/>
  <c r="F33" i="3"/>
  <c r="F35" i="3"/>
  <c r="F36" i="3"/>
  <c r="F7" i="3"/>
  <c r="D8" i="3"/>
  <c r="D9" i="3"/>
  <c r="D10" i="3"/>
  <c r="D11" i="3"/>
  <c r="D14" i="3"/>
  <c r="D15" i="3"/>
  <c r="D16" i="3"/>
  <c r="D17" i="3"/>
  <c r="D18" i="3"/>
  <c r="D19" i="3"/>
  <c r="D20" i="3"/>
  <c r="D22" i="3"/>
  <c r="D23" i="3"/>
  <c r="D24" i="3"/>
  <c r="D25" i="3"/>
  <c r="D27" i="3"/>
  <c r="D28" i="3"/>
  <c r="D29" i="3"/>
  <c r="D30" i="3"/>
  <c r="D32" i="3"/>
  <c r="D33" i="3"/>
  <c r="D35" i="3"/>
  <c r="D36" i="3"/>
  <c r="D7" i="3"/>
  <c r="C23" i="3"/>
  <c r="C24" i="3"/>
  <c r="C25" i="3"/>
  <c r="C27" i="3"/>
  <c r="C28" i="3"/>
  <c r="C29" i="3"/>
  <c r="C30" i="3"/>
  <c r="C32" i="3"/>
  <c r="C33" i="3"/>
  <c r="C35" i="3"/>
  <c r="C36" i="3"/>
  <c r="C22" i="3"/>
  <c r="C15" i="3"/>
  <c r="C16" i="3"/>
  <c r="C17" i="3"/>
  <c r="C18" i="3"/>
  <c r="C19" i="3"/>
  <c r="C20" i="3"/>
  <c r="C14" i="3"/>
  <c r="C8" i="3"/>
  <c r="C9" i="3"/>
  <c r="C10" i="3"/>
  <c r="C11" i="3"/>
  <c r="C7" i="3"/>
  <c r="H11" i="3"/>
  <c r="E11" i="3"/>
  <c r="B11" i="3"/>
  <c r="L38" i="6"/>
  <c r="L39" i="6"/>
  <c r="L40" i="6"/>
  <c r="L41" i="6"/>
  <c r="L42" i="6"/>
  <c r="L43" i="6"/>
  <c r="L45" i="6"/>
  <c r="L37" i="6"/>
  <c r="L25" i="6"/>
  <c r="L26" i="6"/>
  <c r="L28" i="6"/>
  <c r="L31" i="6"/>
  <c r="L32" i="6"/>
  <c r="L34" i="6"/>
  <c r="L24" i="6"/>
  <c r="L9" i="6"/>
  <c r="L10" i="6"/>
  <c r="L11" i="6"/>
  <c r="L13" i="6"/>
  <c r="L16" i="6"/>
  <c r="L17" i="6"/>
  <c r="L18" i="6"/>
  <c r="L20" i="6"/>
  <c r="L8" i="6"/>
  <c r="K9" i="6"/>
  <c r="K10" i="6"/>
  <c r="K11" i="6"/>
  <c r="K13" i="6"/>
  <c r="K16" i="6"/>
  <c r="K17" i="6"/>
  <c r="K18" i="6"/>
  <c r="K20" i="6"/>
  <c r="K8" i="6"/>
  <c r="K38" i="6"/>
  <c r="K39" i="6"/>
  <c r="K40" i="6"/>
  <c r="K41" i="6"/>
  <c r="K42" i="6"/>
  <c r="K43" i="6"/>
  <c r="K45" i="6"/>
  <c r="K37" i="6"/>
  <c r="K25" i="6"/>
  <c r="K26" i="6"/>
  <c r="K28" i="6"/>
  <c r="K31" i="6"/>
  <c r="K32" i="6"/>
  <c r="K34" i="6"/>
  <c r="K24" i="6"/>
  <c r="J38" i="6"/>
  <c r="J39" i="6"/>
  <c r="J40" i="6"/>
  <c r="J41" i="6"/>
  <c r="J42" i="6"/>
  <c r="J43" i="6"/>
  <c r="J45" i="6"/>
  <c r="J37" i="6"/>
  <c r="J25" i="6"/>
  <c r="J26" i="6"/>
  <c r="J28" i="6"/>
  <c r="J31" i="6"/>
  <c r="J32" i="6"/>
  <c r="J34" i="6"/>
  <c r="J24" i="6"/>
  <c r="J20" i="6"/>
  <c r="J13" i="6"/>
  <c r="J18" i="6"/>
  <c r="J17" i="6"/>
  <c r="J16" i="6"/>
  <c r="J11" i="6"/>
  <c r="J10" i="6"/>
  <c r="J9" i="6"/>
  <c r="J8" i="6"/>
  <c r="L6" i="6"/>
  <c r="K6" i="6"/>
  <c r="J6" i="6"/>
  <c r="G37" i="6"/>
  <c r="G9" i="6"/>
  <c r="G10" i="6"/>
  <c r="G11" i="6"/>
  <c r="G13" i="6"/>
  <c r="G16" i="6"/>
  <c r="G17" i="6"/>
  <c r="G18" i="6"/>
  <c r="G20" i="6"/>
  <c r="G24" i="6"/>
  <c r="G25" i="6"/>
  <c r="G26" i="6"/>
  <c r="G28" i="6"/>
  <c r="G31" i="6"/>
  <c r="G32" i="6"/>
  <c r="G34" i="6"/>
  <c r="G38" i="6"/>
  <c r="G39" i="6"/>
  <c r="G40" i="6"/>
  <c r="G41" i="6"/>
  <c r="G42" i="6"/>
  <c r="G43" i="6"/>
  <c r="G45" i="6"/>
  <c r="G8" i="6"/>
  <c r="F9" i="6"/>
  <c r="F10" i="6"/>
  <c r="F11" i="6"/>
  <c r="F13" i="6"/>
  <c r="F16" i="6"/>
  <c r="F17" i="6"/>
  <c r="F18" i="6"/>
  <c r="F20" i="6"/>
  <c r="F24" i="6"/>
  <c r="F25" i="6"/>
  <c r="F26" i="6"/>
  <c r="F28" i="6"/>
  <c r="F31" i="6"/>
  <c r="F32" i="6"/>
  <c r="F34" i="6"/>
  <c r="F37" i="6"/>
  <c r="F38" i="6"/>
  <c r="F39" i="6"/>
  <c r="F40" i="6"/>
  <c r="F41" i="6"/>
  <c r="F42" i="6"/>
  <c r="F43" i="6"/>
  <c r="F45" i="6"/>
  <c r="F8" i="6"/>
  <c r="D16" i="6"/>
  <c r="D17" i="6"/>
  <c r="D18" i="6"/>
  <c r="D20" i="6"/>
  <c r="D24" i="6"/>
  <c r="D25" i="6"/>
  <c r="D26" i="6"/>
  <c r="D28" i="6"/>
  <c r="D31" i="6"/>
  <c r="D32" i="6"/>
  <c r="D38" i="6"/>
  <c r="D39" i="6"/>
  <c r="D40" i="6"/>
  <c r="D41" i="6"/>
  <c r="D42" i="6"/>
  <c r="D43" i="6"/>
  <c r="D45" i="6"/>
  <c r="C16" i="6"/>
  <c r="C17" i="6"/>
  <c r="C18" i="6"/>
  <c r="C20" i="6"/>
  <c r="C24" i="6"/>
  <c r="C25" i="6"/>
  <c r="C26" i="6"/>
  <c r="C28" i="6"/>
  <c r="C31" i="6"/>
  <c r="C32" i="6"/>
  <c r="C34" i="6"/>
  <c r="D34" i="6" s="1"/>
  <c r="C37" i="6"/>
  <c r="C38" i="6"/>
  <c r="C39" i="6"/>
  <c r="C40" i="6"/>
  <c r="C41" i="6"/>
  <c r="C42" i="6"/>
  <c r="C43" i="6"/>
  <c r="C45" i="6"/>
  <c r="D13" i="6"/>
  <c r="D9" i="6"/>
  <c r="D10" i="6"/>
  <c r="D11" i="6"/>
  <c r="D8" i="6"/>
  <c r="C9" i="6"/>
  <c r="C10" i="6"/>
  <c r="C11" i="6"/>
  <c r="C13" i="6"/>
  <c r="C8" i="6"/>
  <c r="E34" i="6"/>
  <c r="H34" i="6"/>
  <c r="B34" i="6"/>
</calcChain>
</file>

<file path=xl/sharedStrings.xml><?xml version="1.0" encoding="utf-8"?>
<sst xmlns="http://schemas.openxmlformats.org/spreadsheetml/2006/main" count="208" uniqueCount="161">
  <si>
    <t>Document and Entity Information - USD ($)</t>
  </si>
  <si>
    <t>12 Months Ended</t>
  </si>
  <si>
    <t>Dec. 31, 2016</t>
  </si>
  <si>
    <t>Jan. 25, 2017</t>
  </si>
  <si>
    <t>Jun. 30, 2016</t>
  </si>
  <si>
    <t>Document Document And Entity Information [Abstract]</t>
  </si>
  <si>
    <t>Document Type</t>
  </si>
  <si>
    <t>10-K</t>
  </si>
  <si>
    <t>Amendment Flag</t>
  </si>
  <si>
    <t>false</t>
  </si>
  <si>
    <t>Document Period End Date</t>
  </si>
  <si>
    <t>Dec. 31,
		2016</t>
  </si>
  <si>
    <t>Document Fiscal Year Focus</t>
  </si>
  <si>
    <t>Document Fiscal Period Focus</t>
  </si>
  <si>
    <t>FY</t>
  </si>
  <si>
    <t>Trading Symbol</t>
  </si>
  <si>
    <t>AMZN</t>
  </si>
  <si>
    <t>Entity Registrant Name</t>
  </si>
  <si>
    <t>AMAZON COM INC</t>
  </si>
  <si>
    <t>Entity Central Index Key</t>
  </si>
  <si>
    <t>Current Fiscal Year End Date</t>
  </si>
  <si>
    <t>--12-31</t>
  </si>
  <si>
    <t>Entity Well-known Seasoned Issuer</t>
  </si>
  <si>
    <t>Yes</t>
  </si>
  <si>
    <t>Entity Current Reporting Status</t>
  </si>
  <si>
    <t>Entity Voluntary Filers</t>
  </si>
  <si>
    <t>No</t>
  </si>
  <si>
    <t>Entity Filer Category</t>
  </si>
  <si>
    <t>Large Accelerated Filer</t>
  </si>
  <si>
    <t>Entity Public Float</t>
  </si>
  <si>
    <t>Entity Common Stock, Shares Outstanding</t>
  </si>
  <si>
    <t>Dec. 31, 2015</t>
  </si>
  <si>
    <t>Dec. 31, 2014</t>
  </si>
  <si>
    <t>CASH AND CASH EQUIVALENTS, BEGINNING OF PERIOD</t>
  </si>
  <si>
    <t>OPERATING ACTIVITIES:</t>
  </si>
  <si>
    <t>Net income (loss)</t>
  </si>
  <si>
    <t>Adjustments to reconcile net income (loss) to net cash from operating activities:</t>
  </si>
  <si>
    <t>Depreciation of property and equipment, including internal-use software and website development, and other amortization, including capitalized content costs</t>
  </si>
  <si>
    <t>Stock-based compensation</t>
  </si>
  <si>
    <t>Other operating expense, net</t>
  </si>
  <si>
    <t>Other expense (income), net</t>
  </si>
  <si>
    <t>Deferred income taxes</t>
  </si>
  <si>
    <t>Excess tax benefits from stock-based compensation</t>
  </si>
  <si>
    <t>Changes in operating assets and liabilities:</t>
  </si>
  <si>
    <t>Inventories</t>
  </si>
  <si>
    <t>Accounts receivable, net and other</t>
  </si>
  <si>
    <t>Accounts payable</t>
  </si>
  <si>
    <t>Accrued expenses and other</t>
  </si>
  <si>
    <t>Additions to unearned revenue</t>
  </si>
  <si>
    <t>Amortization of previously unearned revenue</t>
  </si>
  <si>
    <t>Net cash provided by (used in) operating activities</t>
  </si>
  <si>
    <t>INVESTING ACTIVITIES:</t>
  </si>
  <si>
    <t>Purchases of property and equipment, including internal-use software and website development, net</t>
  </si>
  <si>
    <t>Acquisitions, net of cash acquired, and other</t>
  </si>
  <si>
    <t>Sales and maturities of marketable securities</t>
  </si>
  <si>
    <t>Purchases of marketable securities</t>
  </si>
  <si>
    <t>Net cash provided by (used in) investing activities</t>
  </si>
  <si>
    <t>FINANCING ACTIVITIES:</t>
  </si>
  <si>
    <t>Proceeds from Issuance of Long-term Debt</t>
  </si>
  <si>
    <t>Repayments of long-term debt and other</t>
  </si>
  <si>
    <t>Principal repayments of capital lease obligations</t>
  </si>
  <si>
    <t>Principal repayments of finance lease obligations</t>
  </si>
  <si>
    <t>Net cash provided by (used in) financing activities</t>
  </si>
  <si>
    <t>Foreign currency effect on cash and cash equivalents</t>
  </si>
  <si>
    <t>Net increase (decrease) in cash and cash equivalents</t>
  </si>
  <si>
    <t>CASH AND CASH EQUIVALENTS, END OF PERIOD</t>
  </si>
  <si>
    <t>SUPPLEMENTAL CASH FLOW INFORMATION:</t>
  </si>
  <si>
    <t>Cash paid for interest on long-term debt</t>
  </si>
  <si>
    <t>Cash paid for interest on capital and finance lease obligations</t>
  </si>
  <si>
    <t>Cash paid for income taxes, net of refunds</t>
  </si>
  <si>
    <t>Assets held under capital leases</t>
  </si>
  <si>
    <t>Property and equipment acquired</t>
  </si>
  <si>
    <t>Assets held under build-to-suit leases</t>
  </si>
  <si>
    <t>Net product sales</t>
  </si>
  <si>
    <t>Net service sales</t>
  </si>
  <si>
    <t>Total net sales</t>
  </si>
  <si>
    <t>Cost of sales</t>
  </si>
  <si>
    <t>Fulfillment</t>
  </si>
  <si>
    <t>Marketing</t>
  </si>
  <si>
    <t>Technology and content</t>
  </si>
  <si>
    <t>General and administrative</t>
  </si>
  <si>
    <t>Total operating expenses</t>
  </si>
  <si>
    <t>Operating income</t>
  </si>
  <si>
    <t>Interest income</t>
  </si>
  <si>
    <t>Interest expense</t>
  </si>
  <si>
    <t>Other income (expense), net</t>
  </si>
  <si>
    <t>Total non-operating income (expense)</t>
  </si>
  <si>
    <t>Income (loss) before income taxes</t>
  </si>
  <si>
    <t>Provision for income taxes</t>
  </si>
  <si>
    <t>Equity-method investment activity, net of tax</t>
  </si>
  <si>
    <t>Basic earnings per share</t>
  </si>
  <si>
    <t>Diluted earnings per share</t>
  </si>
  <si>
    <t>Weighted-average shares used in computation of earnings per share:</t>
  </si>
  <si>
    <t>Basic</t>
  </si>
  <si>
    <t>Diluted</t>
  </si>
  <si>
    <t>Consolidated Statements of Comprehensive Income - USD ($) $ in Millions</t>
  </si>
  <si>
    <t>Other comprehensive income (loss):</t>
  </si>
  <si>
    <t>Foreign currency translation adjustments, net of tax of $(3), $10, and $(49)</t>
  </si>
  <si>
    <t>Net change in unrealized gains (losses) on available-for-sale securities:</t>
  </si>
  <si>
    <t>Unrealized gains (losses), net of tax of $1, $(5), and $(12)</t>
  </si>
  <si>
    <t>Reclassification adjustment for losses (gains) included in “Other income (expense), net,” net of tax of $(1), $0, and $0</t>
  </si>
  <si>
    <t>Net unrealized gains (losses) on available-for-sale securities</t>
  </si>
  <si>
    <t>Total other comprehensive income (loss)</t>
  </si>
  <si>
    <t>Comprehensive income (loss)</t>
  </si>
  <si>
    <t>Consolidated Statements of Comprehensive Income (Parenthetical) - USD ($) $ in Millions</t>
  </si>
  <si>
    <t>Statement of Comprehensive Income [Abstract]</t>
  </si>
  <si>
    <t>Foreign currency translation adjustments, tax</t>
  </si>
  <si>
    <t>Unrealized gains (losses), tax</t>
  </si>
  <si>
    <t>Reclassification adjustment for losses (gains) included in other income (expense), net, tax</t>
  </si>
  <si>
    <t>Cash and cash equivalents</t>
  </si>
  <si>
    <t>Marketable securities</t>
  </si>
  <si>
    <t>Total current assets</t>
  </si>
  <si>
    <t>Property and equipment, net</t>
  </si>
  <si>
    <t>Goodwill</t>
  </si>
  <si>
    <t>Other assets</t>
  </si>
  <si>
    <t>Total assets</t>
  </si>
  <si>
    <t>Unearned revenue</t>
  </si>
  <si>
    <t>Total current liabilities</t>
  </si>
  <si>
    <t>Long-term debt</t>
  </si>
  <si>
    <t>Other long-term liabilities</t>
  </si>
  <si>
    <t xml:space="preserve"> </t>
  </si>
  <si>
    <t>Preferred stock, $0.01 par value: Authorized shares - 500 Issued and outstanding shares - none</t>
  </si>
  <si>
    <t>Common stock, $0.01 par value: Authorized shares - 5,000 Issued shares - 494 and 500 Outstanding shares - 471 and 477</t>
  </si>
  <si>
    <t>Treasury stock, at cost</t>
  </si>
  <si>
    <t>Additional paid-in capital</t>
  </si>
  <si>
    <t>Accumulated other comprehensive loss</t>
  </si>
  <si>
    <t>Retained earnings</t>
  </si>
  <si>
    <t>Total stockholders’ equity</t>
  </si>
  <si>
    <t>Total liabilities and stockholders’ equity</t>
  </si>
  <si>
    <t>Amazon Co.</t>
  </si>
  <si>
    <t>Horizontal &amp; Vertical Analysis of Balance Sheets</t>
  </si>
  <si>
    <t>For the Years ended December 31, 2016, December 31, 2015, and December 31, 2014</t>
  </si>
  <si>
    <t xml:space="preserve"> USD ($) $ in Millions</t>
  </si>
  <si>
    <t>ASSETS</t>
  </si>
  <si>
    <t>Non-current assets</t>
  </si>
  <si>
    <t>Current assets</t>
  </si>
  <si>
    <t>Long term Liabilities</t>
  </si>
  <si>
    <t>LIABILITIES</t>
  </si>
  <si>
    <t>Current liabilities</t>
  </si>
  <si>
    <t>Total Liabilities</t>
  </si>
  <si>
    <t>$ Change</t>
  </si>
  <si>
    <t>% Change</t>
  </si>
  <si>
    <t>-</t>
  </si>
  <si>
    <t>STOCKHOLDER'S EQUITY</t>
  </si>
  <si>
    <t>Common Size Percents</t>
  </si>
  <si>
    <t>Horizontal &amp; Vertical Analysis of Income Statement</t>
  </si>
  <si>
    <t>Sales</t>
  </si>
  <si>
    <t xml:space="preserve">Gross profit </t>
  </si>
  <si>
    <t xml:space="preserve">$ Change </t>
  </si>
  <si>
    <t>Operating expenses</t>
  </si>
  <si>
    <t>Horizontal &amp; Vertical Analysis of Statement of Cash Flows</t>
  </si>
  <si>
    <t xml:space="preserve">Ratios </t>
  </si>
  <si>
    <t>Acid-test ratio</t>
  </si>
  <si>
    <t>Current ratio</t>
  </si>
  <si>
    <t>Accounts recievable turnover</t>
  </si>
  <si>
    <t>Inventory turnover</t>
  </si>
  <si>
    <t>Days' sales uncollected</t>
  </si>
  <si>
    <t>Total asset turnover</t>
  </si>
  <si>
    <t>Debt-to-equity ratio</t>
  </si>
  <si>
    <t>Profit Margin</t>
  </si>
  <si>
    <t>Return on total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</si>
</sst>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 &quot;#,##0_);_(&quot;$ &quot;\(#,##0\)"/>
    <numFmt numFmtId="165" formatCode="_(&quot;$ &quot;#,##0.00_);_(&quot;$ &quot;\(#,##0.00\)"/>
    <numFmt numFmtId="171" formatCode="_(&quot;$&quot;* #,##0_);_(&quot;$&quot;* \(#,##0\);_(&quot;$&quot;* &quot;-&quot;??_);_(@_)"/>
    <numFmt numFmtId="176" formatCode="[$-409]mmmm\ d\,\ yyyy;@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name val="Calibri"/>
      <family val="2"/>
    </font>
    <font>
      <b/>
      <sz val="10"/>
      <color theme="1"/>
      <name val="Arial Black"/>
      <family val="2"/>
    </font>
    <font>
      <sz val="11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3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37" fontId="2" fillId="0" borderId="0" xfId="0" applyNumberFormat="1" applyFont="1" applyAlignment="1">
      <alignment horizontal="right" vertical="top"/>
    </xf>
    <xf numFmtId="164" fontId="2" fillId="0" borderId="0" xfId="0" applyNumberFormat="1" applyFont="1" applyAlignment="1">
      <alignment horizontal="right" vertical="top"/>
    </xf>
    <xf numFmtId="165" fontId="2" fillId="0" borderId="0" xfId="0" applyNumberFormat="1" applyFont="1" applyAlignment="1">
      <alignment horizontal="right" vertical="top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top" wrapText="1" indent="2"/>
    </xf>
    <xf numFmtId="0" fontId="2" fillId="0" borderId="0" xfId="0" applyFont="1" applyAlignment="1">
      <alignment horizontal="left" vertical="top" wrapText="1" indent="1"/>
    </xf>
    <xf numFmtId="0" fontId="2" fillId="0" borderId="0" xfId="0" applyFont="1" applyAlignment="1">
      <alignment horizontal="left" vertical="top" wrapText="1" indent="2"/>
    </xf>
    <xf numFmtId="0" fontId="2" fillId="0" borderId="0" xfId="0" applyFont="1" applyAlignment="1">
      <alignment horizontal="left" vertical="top" wrapText="1" indent="3"/>
    </xf>
    <xf numFmtId="0" fontId="2" fillId="0" borderId="0" xfId="0" applyFont="1" applyAlignment="1">
      <alignment horizontal="left" vertical="top" wrapText="1" indent="4"/>
    </xf>
    <xf numFmtId="0" fontId="2" fillId="0" borderId="0" xfId="0" applyFont="1" applyAlignment="1">
      <alignment horizontal="left" vertical="top" wrapText="1" indent="5"/>
    </xf>
    <xf numFmtId="0" fontId="6" fillId="0" borderId="0" xfId="0" applyFont="1" applyAlignment="1">
      <alignment horizontal="left" vertical="top" wrapText="1" indent="5"/>
    </xf>
    <xf numFmtId="37" fontId="2" fillId="0" borderId="1" xfId="0" applyNumberFormat="1" applyFont="1" applyBorder="1" applyAlignment="1">
      <alignment horizontal="right"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 indent="3"/>
    </xf>
    <xf numFmtId="0" fontId="6" fillId="0" borderId="0" xfId="0" applyFont="1" applyAlignment="1">
      <alignment horizontal="left" vertical="top" wrapText="1" indent="4"/>
    </xf>
    <xf numFmtId="0" fontId="6" fillId="0" borderId="0" xfId="0" applyFont="1" applyAlignment="1">
      <alignment horizontal="left" vertical="top" wrapText="1"/>
    </xf>
    <xf numFmtId="41" fontId="2" fillId="0" borderId="0" xfId="0" applyNumberFormat="1" applyFont="1" applyAlignment="1">
      <alignment horizontal="right" vertical="top"/>
    </xf>
    <xf numFmtId="41" fontId="0" fillId="0" borderId="0" xfId="0" applyNumberFormat="1" applyAlignment="1">
      <alignment horizontal="right" vertical="top"/>
    </xf>
    <xf numFmtId="41" fontId="2" fillId="0" borderId="1" xfId="0" applyNumberFormat="1" applyFont="1" applyBorder="1" applyAlignment="1">
      <alignment horizontal="right" vertical="top"/>
    </xf>
    <xf numFmtId="41" fontId="0" fillId="0" borderId="1" xfId="0" applyNumberFormat="1" applyBorder="1" applyAlignment="1">
      <alignment horizontal="right" vertical="top"/>
    </xf>
    <xf numFmtId="41" fontId="0" fillId="0" borderId="0" xfId="0" applyNumberFormat="1"/>
    <xf numFmtId="41" fontId="2" fillId="0" borderId="0" xfId="0" applyNumberFormat="1" applyFont="1" applyAlignment="1">
      <alignment vertical="top" wrapText="1"/>
    </xf>
    <xf numFmtId="41" fontId="0" fillId="0" borderId="0" xfId="0" applyNumberFormat="1" applyAlignment="1">
      <alignment vertical="top" wrapText="1"/>
    </xf>
    <xf numFmtId="171" fontId="2" fillId="0" borderId="0" xfId="2" applyNumberFormat="1" applyFont="1" applyAlignment="1">
      <alignment horizontal="right" vertical="top"/>
    </xf>
    <xf numFmtId="41" fontId="6" fillId="0" borderId="0" xfId="0" applyNumberFormat="1" applyFont="1" applyAlignment="1">
      <alignment horizontal="right" vertical="top"/>
    </xf>
    <xf numFmtId="41" fontId="4" fillId="0" borderId="0" xfId="0" applyNumberFormat="1" applyFont="1" applyAlignment="1">
      <alignment horizontal="right" vertical="top"/>
    </xf>
    <xf numFmtId="171" fontId="6" fillId="0" borderId="2" xfId="2" applyNumberFormat="1" applyFont="1" applyBorder="1" applyAlignment="1">
      <alignment horizontal="right" vertical="top"/>
    </xf>
    <xf numFmtId="171" fontId="4" fillId="0" borderId="2" xfId="2" applyNumberFormat="1" applyFont="1" applyBorder="1" applyAlignment="1">
      <alignment horizontal="right" vertical="top"/>
    </xf>
    <xf numFmtId="171" fontId="6" fillId="0" borderId="2" xfId="2" applyNumberFormat="1" applyFont="1" applyBorder="1" applyAlignment="1">
      <alignment vertical="top" wrapText="1"/>
    </xf>
    <xf numFmtId="171" fontId="0" fillId="0" borderId="0" xfId="0" applyNumberFormat="1"/>
    <xf numFmtId="0" fontId="6" fillId="0" borderId="1" xfId="0" applyFont="1" applyBorder="1" applyAlignment="1">
      <alignment horizontal="center" vertical="center" wrapText="1"/>
    </xf>
    <xf numFmtId="9" fontId="2" fillId="0" borderId="0" xfId="3" applyFont="1" applyAlignment="1">
      <alignment horizontal="right" vertical="top"/>
    </xf>
    <xf numFmtId="41" fontId="2" fillId="0" borderId="0" xfId="2" applyNumberFormat="1" applyFont="1" applyAlignment="1">
      <alignment horizontal="right" vertical="top"/>
    </xf>
    <xf numFmtId="41" fontId="2" fillId="0" borderId="1" xfId="2" applyNumberFormat="1" applyFont="1" applyBorder="1" applyAlignment="1">
      <alignment horizontal="right" vertical="top"/>
    </xf>
    <xf numFmtId="171" fontId="2" fillId="0" borderId="1" xfId="2" applyNumberFormat="1" applyFont="1" applyBorder="1" applyAlignment="1">
      <alignment horizontal="right" vertical="top"/>
    </xf>
    <xf numFmtId="41" fontId="7" fillId="0" borderId="0" xfId="0" applyNumberFormat="1" applyFont="1" applyAlignment="1">
      <alignment horizontal="center"/>
    </xf>
    <xf numFmtId="41" fontId="6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71" fontId="6" fillId="0" borderId="0" xfId="2" applyNumberFormat="1" applyFont="1" applyAlignment="1">
      <alignment horizontal="right" vertical="top"/>
    </xf>
    <xf numFmtId="41" fontId="6" fillId="0" borderId="0" xfId="2" applyNumberFormat="1" applyFont="1" applyAlignment="1">
      <alignment horizontal="right" vertical="top"/>
    </xf>
    <xf numFmtId="41" fontId="6" fillId="0" borderId="2" xfId="2" applyNumberFormat="1" applyFont="1" applyBorder="1" applyAlignment="1">
      <alignment horizontal="right" vertical="top"/>
    </xf>
    <xf numFmtId="171" fontId="6" fillId="0" borderId="2" xfId="2" applyNumberFormat="1" applyFont="1" applyBorder="1" applyAlignment="1">
      <alignment vertical="top"/>
    </xf>
    <xf numFmtId="41" fontId="2" fillId="0" borderId="0" xfId="0" applyNumberFormat="1" applyFont="1" applyBorder="1" applyAlignment="1">
      <alignment horizontal="right" vertical="top"/>
    </xf>
    <xf numFmtId="41" fontId="0" fillId="0" borderId="0" xfId="0" applyNumberFormat="1" applyBorder="1" applyAlignment="1">
      <alignment horizontal="right" vertical="top"/>
    </xf>
    <xf numFmtId="0" fontId="5" fillId="0" borderId="0" xfId="0" applyFont="1" applyAlignment="1"/>
    <xf numFmtId="0" fontId="7" fillId="0" borderId="0" xfId="0" applyFont="1" applyAlignment="1"/>
    <xf numFmtId="9" fontId="0" fillId="0" borderId="0" xfId="3" applyFont="1"/>
    <xf numFmtId="0" fontId="1" fillId="0" borderId="0" xfId="0" applyFont="1" applyAlignment="1">
      <alignment vertical="center" wrapText="1"/>
    </xf>
    <xf numFmtId="0" fontId="4" fillId="0" borderId="0" xfId="0" applyFont="1" applyAlignment="1"/>
    <xf numFmtId="0" fontId="2" fillId="0" borderId="0" xfId="0" applyFont="1" applyAlignment="1">
      <alignment horizontal="left" vertical="top" wrapText="1" indent="11"/>
    </xf>
    <xf numFmtId="0" fontId="6" fillId="0" borderId="0" xfId="0" applyFont="1" applyAlignment="1">
      <alignment horizontal="left" vertical="top" wrapText="1" indent="11"/>
    </xf>
    <xf numFmtId="0" fontId="8" fillId="0" borderId="0" xfId="0" applyFont="1" applyAlignment="1">
      <alignment horizontal="left" vertical="top" wrapText="1" indent="2"/>
    </xf>
    <xf numFmtId="37" fontId="6" fillId="0" borderId="0" xfId="0" applyNumberFormat="1" applyFont="1" applyAlignment="1">
      <alignment horizontal="right" vertical="top"/>
    </xf>
    <xf numFmtId="37" fontId="8" fillId="0" borderId="1" xfId="0" applyNumberFormat="1" applyFont="1" applyBorder="1" applyAlignment="1">
      <alignment horizontal="right" vertical="top"/>
    </xf>
    <xf numFmtId="164" fontId="2" fillId="0" borderId="1" xfId="0" applyNumberFormat="1" applyFont="1" applyBorder="1" applyAlignment="1">
      <alignment horizontal="right" vertical="top"/>
    </xf>
    <xf numFmtId="164" fontId="6" fillId="0" borderId="3" xfId="0" applyNumberFormat="1" applyFont="1" applyBorder="1" applyAlignment="1">
      <alignment horizontal="right" vertical="top"/>
    </xf>
    <xf numFmtId="37" fontId="6" fillId="0" borderId="3" xfId="0" applyNumberFormat="1" applyFont="1" applyBorder="1" applyAlignment="1">
      <alignment horizontal="right" vertical="top"/>
    </xf>
    <xf numFmtId="41" fontId="6" fillId="0" borderId="3" xfId="0" applyNumberFormat="1" applyFont="1" applyBorder="1" applyAlignment="1">
      <alignment horizontal="right" vertical="top"/>
    </xf>
    <xf numFmtId="0" fontId="4" fillId="0" borderId="1" xfId="0" applyFont="1" applyBorder="1" applyAlignment="1">
      <alignment horizontal="center"/>
    </xf>
    <xf numFmtId="0" fontId="0" fillId="0" borderId="0" xfId="0" applyBorder="1"/>
    <xf numFmtId="0" fontId="10" fillId="0" borderId="0" xfId="0" applyFont="1" applyAlignment="1">
      <alignment horizontal="center"/>
    </xf>
    <xf numFmtId="10" fontId="0" fillId="0" borderId="0" xfId="3" applyNumberFormat="1" applyFont="1"/>
    <xf numFmtId="10" fontId="0" fillId="0" borderId="1" xfId="3" applyNumberFormat="1" applyFont="1" applyBorder="1"/>
    <xf numFmtId="10" fontId="4" fillId="0" borderId="0" xfId="3" applyNumberFormat="1" applyFont="1"/>
    <xf numFmtId="10" fontId="4" fillId="0" borderId="3" xfId="3" applyNumberFormat="1" applyFont="1" applyBorder="1"/>
    <xf numFmtId="176" fontId="0" fillId="0" borderId="0" xfId="0" applyNumberFormat="1" applyAlignment="1">
      <alignment horizontal="center"/>
    </xf>
    <xf numFmtId="43" fontId="0" fillId="0" borderId="0" xfId="1" applyFont="1" applyAlignment="1"/>
    <xf numFmtId="43" fontId="0" fillId="0" borderId="0" xfId="1" applyFont="1" applyAlignment="1">
      <alignment horizontal="center"/>
    </xf>
    <xf numFmtId="176" fontId="0" fillId="0" borderId="0" xfId="0" applyNumberFormat="1" applyAlignment="1"/>
    <xf numFmtId="44" fontId="0" fillId="0" borderId="0" xfId="2" applyFont="1" applyAlignment="1">
      <alignment horizontal="center"/>
    </xf>
    <xf numFmtId="10" fontId="0" fillId="0" borderId="0" xfId="3" applyNumberFormat="1" applyFont="1" applyAlignment="1">
      <alignment horizontal="right"/>
    </xf>
    <xf numFmtId="10" fontId="2" fillId="0" borderId="0" xfId="3" applyNumberFormat="1" applyFont="1" applyAlignment="1">
      <alignment horizontal="right" vertical="top"/>
    </xf>
    <xf numFmtId="10" fontId="0" fillId="0" borderId="0" xfId="0" applyNumberFormat="1"/>
    <xf numFmtId="44" fontId="2" fillId="0" borderId="3" xfId="2" applyFont="1" applyBorder="1" applyAlignment="1">
      <alignment horizontal="right" vertical="top"/>
    </xf>
    <xf numFmtId="171" fontId="2" fillId="0" borderId="3" xfId="2" applyNumberFormat="1" applyFont="1" applyBorder="1" applyAlignment="1">
      <alignment horizontal="right" vertical="top"/>
    </xf>
    <xf numFmtId="41" fontId="6" fillId="0" borderId="1" xfId="0" applyNumberFormat="1" applyFont="1" applyBorder="1" applyAlignment="1">
      <alignment horizontal="right" vertical="top"/>
    </xf>
    <xf numFmtId="171" fontId="6" fillId="0" borderId="1" xfId="2" applyNumberFormat="1" applyFont="1" applyBorder="1" applyAlignment="1">
      <alignment horizontal="right" vertical="top"/>
    </xf>
    <xf numFmtId="41" fontId="6" fillId="0" borderId="1" xfId="2" applyNumberFormat="1" applyFont="1" applyBorder="1" applyAlignment="1">
      <alignment horizontal="right" vertical="top"/>
    </xf>
    <xf numFmtId="41" fontId="4" fillId="0" borderId="1" xfId="0" applyNumberFormat="1" applyFont="1" applyBorder="1" applyAlignment="1">
      <alignment horizontal="right" vertical="top"/>
    </xf>
    <xf numFmtId="0" fontId="4" fillId="0" borderId="0" xfId="0" applyFont="1"/>
    <xf numFmtId="43" fontId="2" fillId="0" borderId="0" xfId="2" applyNumberFormat="1" applyFont="1" applyAlignment="1">
      <alignment horizontal="right" vertical="top"/>
    </xf>
    <xf numFmtId="10" fontId="2" fillId="0" borderId="1" xfId="3" applyNumberFormat="1" applyFont="1" applyBorder="1" applyAlignment="1">
      <alignment horizontal="right" vertical="top"/>
    </xf>
    <xf numFmtId="10" fontId="6" fillId="0" borderId="0" xfId="3" applyNumberFormat="1" applyFont="1" applyAlignment="1">
      <alignment horizontal="right" vertical="top"/>
    </xf>
    <xf numFmtId="10" fontId="6" fillId="0" borderId="3" xfId="3" applyNumberFormat="1" applyFont="1" applyBorder="1" applyAlignment="1">
      <alignment horizontal="right" vertical="top"/>
    </xf>
    <xf numFmtId="10" fontId="6" fillId="0" borderId="2" xfId="3" applyNumberFormat="1" applyFont="1" applyBorder="1" applyAlignment="1">
      <alignment horizontal="right" vertical="top"/>
    </xf>
    <xf numFmtId="10" fontId="8" fillId="0" borderId="0" xfId="3" applyNumberFormat="1" applyFont="1" applyAlignment="1">
      <alignment horizontal="right" vertical="top"/>
    </xf>
    <xf numFmtId="10" fontId="6" fillId="0" borderId="1" xfId="3" applyNumberFormat="1" applyFont="1" applyBorder="1" applyAlignment="1">
      <alignment horizontal="right" vertical="top"/>
    </xf>
    <xf numFmtId="10" fontId="4" fillId="0" borderId="2" xfId="3" applyNumberFormat="1" applyFont="1" applyBorder="1"/>
    <xf numFmtId="10" fontId="4" fillId="0" borderId="1" xfId="3" applyNumberFormat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sqref="A1:A2"/>
    </sheetView>
  </sheetViews>
  <sheetFormatPr defaultRowHeight="15" x14ac:dyDescent="0.25"/>
  <cols>
    <col min="1" max="1" width="52" customWidth="1"/>
    <col min="2" max="2" width="24" customWidth="1"/>
    <col min="3" max="3" width="14" customWidth="1"/>
    <col min="4" max="4" width="17" customWidth="1"/>
  </cols>
  <sheetData>
    <row r="1" spans="1:4" x14ac:dyDescent="0.25">
      <c r="A1" s="7" t="s">
        <v>0</v>
      </c>
      <c r="B1" s="1" t="s">
        <v>1</v>
      </c>
    </row>
    <row r="2" spans="1:4" x14ac:dyDescent="0.25">
      <c r="A2" s="8"/>
      <c r="B2" s="1" t="s">
        <v>2</v>
      </c>
      <c r="C2" s="1" t="s">
        <v>3</v>
      </c>
      <c r="D2" s="1" t="s">
        <v>4</v>
      </c>
    </row>
    <row r="3" spans="1:4" x14ac:dyDescent="0.25">
      <c r="A3" s="2" t="s">
        <v>5</v>
      </c>
    </row>
    <row r="4" spans="1:4" x14ac:dyDescent="0.25">
      <c r="A4" s="3" t="s">
        <v>6</v>
      </c>
      <c r="B4" s="3" t="s">
        <v>7</v>
      </c>
    </row>
    <row r="5" spans="1:4" x14ac:dyDescent="0.25">
      <c r="A5" s="3" t="s">
        <v>8</v>
      </c>
      <c r="B5" s="3" t="s">
        <v>9</v>
      </c>
    </row>
    <row r="6" spans="1:4" ht="30" x14ac:dyDescent="0.25">
      <c r="A6" s="3" t="s">
        <v>10</v>
      </c>
      <c r="B6" s="3" t="s">
        <v>11</v>
      </c>
    </row>
    <row r="7" spans="1:4" x14ac:dyDescent="0.25">
      <c r="A7" s="3" t="s">
        <v>12</v>
      </c>
      <c r="B7" s="4">
        <v>2016</v>
      </c>
    </row>
    <row r="8" spans="1:4" x14ac:dyDescent="0.25">
      <c r="A8" s="3" t="s">
        <v>13</v>
      </c>
      <c r="B8" s="3" t="s">
        <v>14</v>
      </c>
    </row>
    <row r="9" spans="1:4" x14ac:dyDescent="0.25">
      <c r="A9" s="3" t="s">
        <v>15</v>
      </c>
      <c r="B9" s="3" t="s">
        <v>16</v>
      </c>
    </row>
    <row r="10" spans="1:4" x14ac:dyDescent="0.25">
      <c r="A10" s="3" t="s">
        <v>17</v>
      </c>
      <c r="B10" s="3" t="s">
        <v>18</v>
      </c>
    </row>
    <row r="11" spans="1:4" x14ac:dyDescent="0.25">
      <c r="A11" s="3" t="s">
        <v>19</v>
      </c>
      <c r="B11" s="4">
        <v>1018724</v>
      </c>
    </row>
    <row r="12" spans="1:4" x14ac:dyDescent="0.25">
      <c r="A12" s="3" t="s">
        <v>20</v>
      </c>
      <c r="B12" s="3" t="s">
        <v>21</v>
      </c>
    </row>
    <row r="13" spans="1:4" x14ac:dyDescent="0.25">
      <c r="A13" s="3" t="s">
        <v>22</v>
      </c>
      <c r="B13" s="3" t="s">
        <v>23</v>
      </c>
    </row>
    <row r="14" spans="1:4" x14ac:dyDescent="0.25">
      <c r="A14" s="3" t="s">
        <v>24</v>
      </c>
      <c r="B14" s="3" t="s">
        <v>23</v>
      </c>
    </row>
    <row r="15" spans="1:4" x14ac:dyDescent="0.25">
      <c r="A15" s="3" t="s">
        <v>25</v>
      </c>
      <c r="B15" s="3" t="s">
        <v>26</v>
      </c>
    </row>
    <row r="16" spans="1:4" x14ac:dyDescent="0.25">
      <c r="A16" s="3" t="s">
        <v>27</v>
      </c>
      <c r="B16" s="3" t="s">
        <v>28</v>
      </c>
    </row>
    <row r="17" spans="1:4" x14ac:dyDescent="0.25">
      <c r="A17" s="3" t="s">
        <v>29</v>
      </c>
      <c r="D17" s="5">
        <v>280129378534</v>
      </c>
    </row>
    <row r="18" spans="1:4" x14ac:dyDescent="0.25">
      <c r="A18" s="3" t="s">
        <v>30</v>
      </c>
      <c r="C18" s="4">
        <v>477170618</v>
      </c>
    </row>
  </sheetData>
  <mergeCells count="1">
    <mergeCell ref="A1:A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6"/>
  <sheetViews>
    <sheetView zoomScale="70" zoomScaleNormal="70" workbookViewId="0">
      <selection activeCell="G7" sqref="G7:G36"/>
    </sheetView>
  </sheetViews>
  <sheetFormatPr defaultRowHeight="15" x14ac:dyDescent="0.25"/>
  <cols>
    <col min="1" max="1" width="80" customWidth="1"/>
    <col min="2" max="4" width="16" customWidth="1"/>
    <col min="5" max="8" width="14" customWidth="1"/>
    <col min="9" max="9" width="3.7109375" customWidth="1"/>
    <col min="10" max="12" width="16.7109375" customWidth="1"/>
  </cols>
  <sheetData>
    <row r="1" spans="1:12" ht="18.75" x14ac:dyDescent="0.4">
      <c r="A1" s="12" t="s">
        <v>129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ht="18.75" x14ac:dyDescent="0.4">
      <c r="A2" s="12" t="s">
        <v>145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ht="15.75" x14ac:dyDescent="0.3">
      <c r="A3" s="14" t="s">
        <v>131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ht="15.75" x14ac:dyDescent="0.3">
      <c r="A4" s="14" t="s">
        <v>132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1:12" ht="15.75" x14ac:dyDescent="0.25">
      <c r="A5" s="61"/>
      <c r="B5" s="9"/>
      <c r="C5" s="9"/>
      <c r="D5" s="9"/>
      <c r="E5" s="8"/>
      <c r="F5" s="8"/>
      <c r="G5" s="8"/>
      <c r="H5" s="8"/>
      <c r="J5" s="74" t="s">
        <v>144</v>
      </c>
      <c r="K5" s="74"/>
      <c r="L5" s="74"/>
    </row>
    <row r="6" spans="1:12" ht="15.75" x14ac:dyDescent="0.25">
      <c r="A6" s="62" t="s">
        <v>146</v>
      </c>
      <c r="B6" s="50" t="s">
        <v>2</v>
      </c>
      <c r="C6" s="43" t="s">
        <v>140</v>
      </c>
      <c r="D6" s="43" t="s">
        <v>141</v>
      </c>
      <c r="E6" s="50" t="s">
        <v>31</v>
      </c>
      <c r="F6" s="43" t="s">
        <v>148</v>
      </c>
      <c r="G6" s="43" t="s">
        <v>141</v>
      </c>
      <c r="H6" s="50" t="s">
        <v>32</v>
      </c>
      <c r="I6" s="73"/>
      <c r="J6" s="72" t="str">
        <f>B6</f>
        <v>Dec. 31, 2016</v>
      </c>
      <c r="K6" s="72" t="str">
        <f>E6</f>
        <v>Dec. 31, 2015</v>
      </c>
      <c r="L6" s="72" t="str">
        <f>H6</f>
        <v>Dec. 31, 2014</v>
      </c>
    </row>
    <row r="7" spans="1:12" x14ac:dyDescent="0.25">
      <c r="A7" s="21" t="s">
        <v>73</v>
      </c>
      <c r="B7" s="5">
        <v>94665</v>
      </c>
      <c r="C7" s="5">
        <f>B7-E7</f>
        <v>15397</v>
      </c>
      <c r="D7" s="85">
        <f>C7/E7</f>
        <v>0.19423979411616288</v>
      </c>
      <c r="E7" s="5">
        <v>79268</v>
      </c>
      <c r="F7" s="5">
        <f>E7-H7</f>
        <v>9188</v>
      </c>
      <c r="G7" s="85">
        <f>F7/H7</f>
        <v>0.13110730593607306</v>
      </c>
      <c r="H7" s="5">
        <v>70080</v>
      </c>
      <c r="J7" s="75">
        <f>B7/$B$9</f>
        <v>0.69613271856868675</v>
      </c>
      <c r="K7" s="75">
        <f>E7/$E$9</f>
        <v>0.7407808907911706</v>
      </c>
      <c r="L7" s="75">
        <f>H7/$H$9</f>
        <v>0.78752191306693042</v>
      </c>
    </row>
    <row r="8" spans="1:12" x14ac:dyDescent="0.25">
      <c r="A8" s="21" t="s">
        <v>74</v>
      </c>
      <c r="B8" s="4">
        <v>41322</v>
      </c>
      <c r="C8" s="29">
        <f t="shared" ref="C8:C11" si="0">B8-E8</f>
        <v>13584</v>
      </c>
      <c r="D8" s="85">
        <f t="shared" ref="D8:D36" si="1">C8/E8</f>
        <v>0.48972528661042614</v>
      </c>
      <c r="E8" s="4">
        <v>27738</v>
      </c>
      <c r="F8" s="29">
        <f t="shared" ref="F8:F36" si="2">E8-H8</f>
        <v>8830</v>
      </c>
      <c r="G8" s="85">
        <f t="shared" ref="G8:G36" si="3">F8/H8</f>
        <v>0.46699809604400255</v>
      </c>
      <c r="H8" s="4">
        <v>18908</v>
      </c>
      <c r="J8" s="75">
        <f t="shared" ref="J8:J36" si="4">B8/$B$9</f>
        <v>0.30386728143131331</v>
      </c>
      <c r="K8" s="75">
        <f t="shared" ref="K8:K36" si="5">E8/$E$9</f>
        <v>0.2592191092088294</v>
      </c>
      <c r="L8" s="75">
        <f t="shared" ref="L8:L36" si="6">H8/$H$9</f>
        <v>0.21247808693306963</v>
      </c>
    </row>
    <row r="9" spans="1:12" x14ac:dyDescent="0.25">
      <c r="A9" s="21" t="s">
        <v>75</v>
      </c>
      <c r="B9" s="4">
        <v>135987</v>
      </c>
      <c r="C9" s="29">
        <f t="shared" si="0"/>
        <v>28981</v>
      </c>
      <c r="D9" s="85">
        <f t="shared" si="1"/>
        <v>0.27083528026465803</v>
      </c>
      <c r="E9" s="4">
        <v>107006</v>
      </c>
      <c r="F9" s="29">
        <f t="shared" si="2"/>
        <v>18018</v>
      </c>
      <c r="G9" s="85">
        <f t="shared" si="3"/>
        <v>0.20247673843664316</v>
      </c>
      <c r="H9" s="4">
        <v>88988</v>
      </c>
      <c r="J9" s="75">
        <f t="shared" si="4"/>
        <v>1</v>
      </c>
      <c r="K9" s="75">
        <f t="shared" si="5"/>
        <v>1</v>
      </c>
      <c r="L9" s="75">
        <f t="shared" si="6"/>
        <v>1</v>
      </c>
    </row>
    <row r="10" spans="1:12" x14ac:dyDescent="0.25">
      <c r="A10" s="21" t="s">
        <v>76</v>
      </c>
      <c r="B10" s="24">
        <v>88265</v>
      </c>
      <c r="C10" s="31">
        <f t="shared" si="0"/>
        <v>16614</v>
      </c>
      <c r="D10" s="95">
        <f t="shared" si="1"/>
        <v>0.23187394453671267</v>
      </c>
      <c r="E10" s="24">
        <v>71651</v>
      </c>
      <c r="F10" s="31">
        <f t="shared" si="2"/>
        <v>8899</v>
      </c>
      <c r="G10" s="95">
        <f t="shared" si="3"/>
        <v>0.14181221315655279</v>
      </c>
      <c r="H10" s="24">
        <v>62752</v>
      </c>
      <c r="J10" s="76">
        <f t="shared" si="4"/>
        <v>0.64906939633935601</v>
      </c>
      <c r="K10" s="76">
        <f t="shared" si="5"/>
        <v>0.66959796646916991</v>
      </c>
      <c r="L10" s="76">
        <f t="shared" si="6"/>
        <v>0.70517373128961214</v>
      </c>
    </row>
    <row r="11" spans="1:12" x14ac:dyDescent="0.25">
      <c r="A11" s="64" t="s">
        <v>147</v>
      </c>
      <c r="B11" s="66">
        <f>B9-B10</f>
        <v>47722</v>
      </c>
      <c r="C11" s="37">
        <f t="shared" si="0"/>
        <v>12367</v>
      </c>
      <c r="D11" s="96">
        <f t="shared" si="1"/>
        <v>0.34979493706689296</v>
      </c>
      <c r="E11" s="66">
        <f>E9-E10</f>
        <v>35355</v>
      </c>
      <c r="F11" s="37">
        <f t="shared" si="2"/>
        <v>9119</v>
      </c>
      <c r="G11" s="96">
        <f t="shared" si="3"/>
        <v>0.34757584997713065</v>
      </c>
      <c r="H11" s="66">
        <f>H9-H10</f>
        <v>26236</v>
      </c>
      <c r="J11" s="77">
        <f t="shared" si="4"/>
        <v>0.35093060366064405</v>
      </c>
      <c r="K11" s="77">
        <f t="shared" si="5"/>
        <v>0.33040203353083003</v>
      </c>
      <c r="L11" s="77">
        <f t="shared" si="6"/>
        <v>0.29482626871038792</v>
      </c>
    </row>
    <row r="12" spans="1:12" x14ac:dyDescent="0.25">
      <c r="D12" s="85"/>
      <c r="F12" s="29"/>
      <c r="G12" s="85"/>
      <c r="J12" s="75"/>
      <c r="K12" s="75"/>
      <c r="L12" s="75"/>
    </row>
    <row r="13" spans="1:12" x14ac:dyDescent="0.25">
      <c r="A13" s="25" t="s">
        <v>149</v>
      </c>
      <c r="D13" s="85"/>
      <c r="F13" s="29"/>
      <c r="G13" s="85"/>
      <c r="J13" s="75"/>
      <c r="K13" s="75"/>
      <c r="L13" s="75"/>
    </row>
    <row r="14" spans="1:12" x14ac:dyDescent="0.25">
      <c r="A14" s="21" t="s">
        <v>77</v>
      </c>
      <c r="B14" s="4">
        <v>17619</v>
      </c>
      <c r="C14" s="4">
        <f>B14-E14</f>
        <v>4209</v>
      </c>
      <c r="D14" s="85">
        <f t="shared" si="1"/>
        <v>0.31387024608501118</v>
      </c>
      <c r="E14" s="4">
        <v>13410</v>
      </c>
      <c r="F14" s="29">
        <f t="shared" si="2"/>
        <v>2644</v>
      </c>
      <c r="G14" s="85">
        <f t="shared" si="3"/>
        <v>0.24558796210291658</v>
      </c>
      <c r="H14" s="4">
        <v>10766</v>
      </c>
      <c r="J14" s="75">
        <f t="shared" si="4"/>
        <v>0.12956385536852788</v>
      </c>
      <c r="K14" s="75">
        <f t="shared" si="5"/>
        <v>0.1253200755097845</v>
      </c>
      <c r="L14" s="75">
        <f t="shared" si="6"/>
        <v>0.12098260439609836</v>
      </c>
    </row>
    <row r="15" spans="1:12" x14ac:dyDescent="0.25">
      <c r="A15" s="21" t="s">
        <v>78</v>
      </c>
      <c r="B15" s="4">
        <v>7233</v>
      </c>
      <c r="C15" s="4">
        <f t="shared" ref="C15:C20" si="7">B15-E15</f>
        <v>1979</v>
      </c>
      <c r="D15" s="85">
        <f t="shared" si="1"/>
        <v>0.37666539779215835</v>
      </c>
      <c r="E15" s="4">
        <v>5254</v>
      </c>
      <c r="F15" s="29">
        <f t="shared" si="2"/>
        <v>922</v>
      </c>
      <c r="G15" s="85">
        <f t="shared" si="3"/>
        <v>0.21283471837488457</v>
      </c>
      <c r="H15" s="4">
        <v>4332</v>
      </c>
      <c r="J15" s="75">
        <f t="shared" si="4"/>
        <v>5.3188907763242074E-2</v>
      </c>
      <c r="K15" s="75">
        <f t="shared" si="5"/>
        <v>4.9100050464459935E-2</v>
      </c>
      <c r="L15" s="75">
        <f t="shared" si="6"/>
        <v>4.8680720996089361E-2</v>
      </c>
    </row>
    <row r="16" spans="1:12" x14ac:dyDescent="0.25">
      <c r="A16" s="21" t="s">
        <v>79</v>
      </c>
      <c r="B16" s="4">
        <v>16085</v>
      </c>
      <c r="C16" s="4">
        <f t="shared" si="7"/>
        <v>3545</v>
      </c>
      <c r="D16" s="85">
        <f t="shared" si="1"/>
        <v>0.28269537480063794</v>
      </c>
      <c r="E16" s="4">
        <v>12540</v>
      </c>
      <c r="F16" s="29">
        <f t="shared" si="2"/>
        <v>3265</v>
      </c>
      <c r="G16" s="85">
        <f t="shared" si="3"/>
        <v>0.35202156334231804</v>
      </c>
      <c r="H16" s="4">
        <v>9275</v>
      </c>
      <c r="J16" s="75">
        <f t="shared" si="4"/>
        <v>0.11828336532168517</v>
      </c>
      <c r="K16" s="75">
        <f t="shared" si="5"/>
        <v>0.11718969029774032</v>
      </c>
      <c r="L16" s="75">
        <f t="shared" si="6"/>
        <v>0.10422753629702881</v>
      </c>
    </row>
    <row r="17" spans="1:12" x14ac:dyDescent="0.25">
      <c r="A17" s="21" t="s">
        <v>80</v>
      </c>
      <c r="B17" s="4">
        <v>2432</v>
      </c>
      <c r="C17" s="4">
        <f t="shared" si="7"/>
        <v>685</v>
      </c>
      <c r="D17" s="85">
        <f t="shared" si="1"/>
        <v>0.39210074413279911</v>
      </c>
      <c r="E17" s="4">
        <v>1747</v>
      </c>
      <c r="F17" s="29">
        <f t="shared" si="2"/>
        <v>195</v>
      </c>
      <c r="G17" s="85">
        <f t="shared" si="3"/>
        <v>0.12564432989690721</v>
      </c>
      <c r="H17" s="4">
        <v>1552</v>
      </c>
      <c r="J17" s="75">
        <f t="shared" si="4"/>
        <v>1.7884062447145684E-2</v>
      </c>
      <c r="K17" s="75">
        <f t="shared" si="5"/>
        <v>1.6326187316599069E-2</v>
      </c>
      <c r="L17" s="75">
        <f t="shared" si="6"/>
        <v>1.7440553782532477E-2</v>
      </c>
    </row>
    <row r="18" spans="1:12" x14ac:dyDescent="0.25">
      <c r="A18" s="21" t="s">
        <v>39</v>
      </c>
      <c r="B18" s="4">
        <v>167</v>
      </c>
      <c r="C18" s="4">
        <f t="shared" si="7"/>
        <v>-4</v>
      </c>
      <c r="D18" s="85">
        <f t="shared" si="1"/>
        <v>-2.3391812865497075E-2</v>
      </c>
      <c r="E18" s="4">
        <v>171</v>
      </c>
      <c r="F18" s="29">
        <f t="shared" si="2"/>
        <v>38</v>
      </c>
      <c r="G18" s="85">
        <f t="shared" si="3"/>
        <v>0.2857142857142857</v>
      </c>
      <c r="H18" s="4">
        <v>133</v>
      </c>
      <c r="J18" s="75">
        <f t="shared" si="4"/>
        <v>1.2280585644215991E-3</v>
      </c>
      <c r="K18" s="75">
        <f t="shared" si="5"/>
        <v>1.5980412313328224E-3</v>
      </c>
      <c r="L18" s="75">
        <f t="shared" si="6"/>
        <v>1.4945835393536206E-3</v>
      </c>
    </row>
    <row r="19" spans="1:12" x14ac:dyDescent="0.25">
      <c r="A19" s="21" t="s">
        <v>81</v>
      </c>
      <c r="B19" s="24">
        <v>131801</v>
      </c>
      <c r="C19" s="67">
        <f t="shared" si="7"/>
        <v>27028</v>
      </c>
      <c r="D19" s="95">
        <f t="shared" si="1"/>
        <v>0.25796722438032699</v>
      </c>
      <c r="E19" s="24">
        <v>104773</v>
      </c>
      <c r="F19" s="31">
        <f t="shared" si="2"/>
        <v>15963</v>
      </c>
      <c r="G19" s="95">
        <f t="shared" si="3"/>
        <v>0.17974327215403671</v>
      </c>
      <c r="H19" s="24">
        <v>88810</v>
      </c>
      <c r="J19" s="76">
        <f t="shared" si="4"/>
        <v>0.96921764580437841</v>
      </c>
      <c r="K19" s="76">
        <f t="shared" si="5"/>
        <v>0.97913201128908656</v>
      </c>
      <c r="L19" s="76">
        <f t="shared" si="6"/>
        <v>0.99799973030071465</v>
      </c>
    </row>
    <row r="20" spans="1:12" x14ac:dyDescent="0.25">
      <c r="A20" s="63" t="s">
        <v>82</v>
      </c>
      <c r="B20" s="4">
        <v>4186</v>
      </c>
      <c r="C20" s="4">
        <f t="shared" si="7"/>
        <v>1953</v>
      </c>
      <c r="D20" s="85">
        <f t="shared" si="1"/>
        <v>0.87460815047021945</v>
      </c>
      <c r="E20" s="4">
        <v>2233</v>
      </c>
      <c r="F20" s="29">
        <f t="shared" si="2"/>
        <v>2055</v>
      </c>
      <c r="G20" s="85">
        <f t="shared" si="3"/>
        <v>11.544943820224718</v>
      </c>
      <c r="H20" s="4">
        <v>178</v>
      </c>
      <c r="J20" s="75">
        <f t="shared" si="4"/>
        <v>3.0782354195621642E-2</v>
      </c>
      <c r="K20" s="75">
        <f t="shared" si="5"/>
        <v>2.0867988710913405E-2</v>
      </c>
      <c r="L20" s="75">
        <f t="shared" si="6"/>
        <v>2.000269699285297E-3</v>
      </c>
    </row>
    <row r="21" spans="1:12" x14ac:dyDescent="0.25">
      <c r="A21" s="21"/>
      <c r="B21" s="4"/>
      <c r="C21" s="4"/>
      <c r="D21" s="85"/>
      <c r="E21" s="4"/>
      <c r="F21" s="29"/>
      <c r="G21" s="85"/>
      <c r="H21" s="4"/>
      <c r="J21" s="75"/>
      <c r="K21" s="75"/>
      <c r="L21" s="75"/>
    </row>
    <row r="22" spans="1:12" x14ac:dyDescent="0.25">
      <c r="A22" s="21" t="s">
        <v>83</v>
      </c>
      <c r="B22" s="4">
        <v>100</v>
      </c>
      <c r="C22" s="4">
        <f>B22-E22</f>
        <v>50</v>
      </c>
      <c r="D22" s="85">
        <f t="shared" si="1"/>
        <v>1</v>
      </c>
      <c r="E22" s="4">
        <v>50</v>
      </c>
      <c r="F22" s="29">
        <f t="shared" si="2"/>
        <v>11</v>
      </c>
      <c r="G22" s="85">
        <f t="shared" si="3"/>
        <v>0.28205128205128205</v>
      </c>
      <c r="H22" s="4">
        <v>39</v>
      </c>
      <c r="J22" s="75">
        <f t="shared" si="4"/>
        <v>7.3536440983329291E-4</v>
      </c>
      <c r="K22" s="75">
        <f t="shared" si="5"/>
        <v>4.6726351793357384E-4</v>
      </c>
      <c r="L22" s="75">
        <f t="shared" si="6"/>
        <v>4.3826133860745269E-4</v>
      </c>
    </row>
    <row r="23" spans="1:12" x14ac:dyDescent="0.25">
      <c r="A23" s="21" t="s">
        <v>84</v>
      </c>
      <c r="B23" s="4">
        <v>-484</v>
      </c>
      <c r="C23" s="4">
        <f t="shared" ref="C23:C36" si="8">B23-E23</f>
        <v>-25</v>
      </c>
      <c r="D23" s="85">
        <f t="shared" si="1"/>
        <v>5.4466230936819175E-2</v>
      </c>
      <c r="E23" s="4">
        <v>-459</v>
      </c>
      <c r="F23" s="29">
        <f t="shared" si="2"/>
        <v>-249</v>
      </c>
      <c r="G23" s="85">
        <f t="shared" si="3"/>
        <v>1.1857142857142857</v>
      </c>
      <c r="H23" s="4">
        <v>-210</v>
      </c>
      <c r="J23" s="75">
        <f t="shared" si="4"/>
        <v>-3.5591637435931378E-3</v>
      </c>
      <c r="K23" s="75">
        <f t="shared" si="5"/>
        <v>-4.2894790946302079E-3</v>
      </c>
      <c r="L23" s="75">
        <f t="shared" si="6"/>
        <v>-2.3598687463478223E-3</v>
      </c>
    </row>
    <row r="24" spans="1:12" x14ac:dyDescent="0.25">
      <c r="A24" s="21" t="s">
        <v>85</v>
      </c>
      <c r="B24" s="24">
        <v>90</v>
      </c>
      <c r="C24" s="24">
        <f t="shared" si="8"/>
        <v>346</v>
      </c>
      <c r="D24" s="95">
        <f t="shared" si="1"/>
        <v>-1.3515625</v>
      </c>
      <c r="E24" s="24">
        <v>-256</v>
      </c>
      <c r="F24" s="31">
        <f t="shared" si="2"/>
        <v>-138</v>
      </c>
      <c r="G24" s="95">
        <f t="shared" si="3"/>
        <v>1.1694915254237288</v>
      </c>
      <c r="H24" s="24">
        <v>-118</v>
      </c>
      <c r="J24" s="76">
        <f t="shared" si="4"/>
        <v>6.6182796884996361E-4</v>
      </c>
      <c r="K24" s="76">
        <f t="shared" si="5"/>
        <v>-2.392389211819898E-3</v>
      </c>
      <c r="L24" s="76">
        <f t="shared" si="6"/>
        <v>-1.3260214860430621E-3</v>
      </c>
    </row>
    <row r="25" spans="1:12" x14ac:dyDescent="0.25">
      <c r="A25" s="63" t="s">
        <v>86</v>
      </c>
      <c r="B25" s="4">
        <v>-294</v>
      </c>
      <c r="C25" s="4">
        <f t="shared" si="8"/>
        <v>371</v>
      </c>
      <c r="D25" s="85">
        <f t="shared" si="1"/>
        <v>-0.55789473684210522</v>
      </c>
      <c r="E25" s="4">
        <v>-665</v>
      </c>
      <c r="F25" s="29">
        <f t="shared" si="2"/>
        <v>-376</v>
      </c>
      <c r="G25" s="85">
        <f t="shared" si="3"/>
        <v>1.301038062283737</v>
      </c>
      <c r="H25" s="4">
        <v>-289</v>
      </c>
      <c r="J25" s="75">
        <f t="shared" si="4"/>
        <v>-2.1619713649098809E-3</v>
      </c>
      <c r="K25" s="75">
        <f t="shared" si="5"/>
        <v>-6.2146047885165319E-3</v>
      </c>
      <c r="L25" s="75">
        <f t="shared" si="6"/>
        <v>-3.2476288937834316E-3</v>
      </c>
    </row>
    <row r="26" spans="1:12" x14ac:dyDescent="0.25">
      <c r="A26" s="63"/>
      <c r="B26" s="4"/>
      <c r="C26" s="4"/>
      <c r="D26" s="85"/>
      <c r="E26" s="4"/>
      <c r="F26" s="29"/>
      <c r="G26" s="85"/>
      <c r="H26" s="4"/>
      <c r="J26" s="75"/>
      <c r="K26" s="75"/>
      <c r="L26" s="75"/>
    </row>
    <row r="27" spans="1:12" x14ac:dyDescent="0.25">
      <c r="A27" s="21" t="s">
        <v>87</v>
      </c>
      <c r="B27" s="4">
        <v>3892</v>
      </c>
      <c r="C27" s="4">
        <f t="shared" si="8"/>
        <v>2324</v>
      </c>
      <c r="D27" s="85">
        <f t="shared" si="1"/>
        <v>1.4821428571428572</v>
      </c>
      <c r="E27" s="4">
        <v>1568</v>
      </c>
      <c r="F27" s="29">
        <f t="shared" si="2"/>
        <v>1679</v>
      </c>
      <c r="G27" s="85">
        <f t="shared" si="3"/>
        <v>-15.126126126126126</v>
      </c>
      <c r="H27" s="4">
        <v>-111</v>
      </c>
      <c r="J27" s="75">
        <f t="shared" si="4"/>
        <v>2.862038283071176E-2</v>
      </c>
      <c r="K27" s="75">
        <f t="shared" si="5"/>
        <v>1.4653383922396875E-2</v>
      </c>
      <c r="L27" s="75">
        <f t="shared" si="6"/>
        <v>-1.2473591944981346E-3</v>
      </c>
    </row>
    <row r="28" spans="1:12" x14ac:dyDescent="0.25">
      <c r="A28" s="21" t="s">
        <v>88</v>
      </c>
      <c r="B28" s="4">
        <v>-1425</v>
      </c>
      <c r="C28" s="4">
        <f t="shared" si="8"/>
        <v>-475</v>
      </c>
      <c r="D28" s="85">
        <f t="shared" si="1"/>
        <v>0.5</v>
      </c>
      <c r="E28" s="4">
        <v>-950</v>
      </c>
      <c r="F28" s="29">
        <f t="shared" si="2"/>
        <v>-783</v>
      </c>
      <c r="G28" s="85">
        <f t="shared" si="3"/>
        <v>4.6886227544910177</v>
      </c>
      <c r="H28" s="4">
        <v>-167</v>
      </c>
      <c r="J28" s="75">
        <f t="shared" si="4"/>
        <v>-1.0478942840124423E-2</v>
      </c>
      <c r="K28" s="75">
        <f t="shared" si="5"/>
        <v>-8.878006840737902E-3</v>
      </c>
      <c r="L28" s="75">
        <f t="shared" si="6"/>
        <v>-1.8766575268575538E-3</v>
      </c>
    </row>
    <row r="29" spans="1:12" x14ac:dyDescent="0.25">
      <c r="A29" s="21" t="s">
        <v>89</v>
      </c>
      <c r="B29" s="24">
        <v>-96</v>
      </c>
      <c r="C29" s="24">
        <f t="shared" si="8"/>
        <v>-74</v>
      </c>
      <c r="D29" s="95">
        <f t="shared" si="1"/>
        <v>3.3636363636363638</v>
      </c>
      <c r="E29" s="24">
        <v>-22</v>
      </c>
      <c r="F29" s="31">
        <f t="shared" si="2"/>
        <v>-59</v>
      </c>
      <c r="G29" s="95">
        <f t="shared" si="3"/>
        <v>-1.5945945945945945</v>
      </c>
      <c r="H29" s="24">
        <v>37</v>
      </c>
      <c r="J29" s="76">
        <f t="shared" si="4"/>
        <v>-7.0594983343996113E-4</v>
      </c>
      <c r="K29" s="76">
        <f t="shared" si="5"/>
        <v>-2.0559594789077248E-4</v>
      </c>
      <c r="L29" s="76">
        <f t="shared" si="6"/>
        <v>4.1578639816604486E-4</v>
      </c>
    </row>
    <row r="30" spans="1:12" ht="15.75" thickBot="1" x14ac:dyDescent="0.3">
      <c r="A30" s="64" t="s">
        <v>35</v>
      </c>
      <c r="B30" s="69">
        <v>2371</v>
      </c>
      <c r="C30" s="70">
        <f t="shared" si="8"/>
        <v>1775</v>
      </c>
      <c r="D30" s="97">
        <f t="shared" si="1"/>
        <v>2.9781879194630871</v>
      </c>
      <c r="E30" s="69">
        <v>596</v>
      </c>
      <c r="F30" s="71">
        <f t="shared" si="2"/>
        <v>837</v>
      </c>
      <c r="G30" s="97">
        <f t="shared" si="3"/>
        <v>-3.4730290456431536</v>
      </c>
      <c r="H30" s="69">
        <v>-241</v>
      </c>
      <c r="J30" s="78">
        <f t="shared" si="4"/>
        <v>1.7435490157147373E-2</v>
      </c>
      <c r="K30" s="78">
        <f t="shared" si="5"/>
        <v>5.5697811337681999E-3</v>
      </c>
      <c r="L30" s="78">
        <f t="shared" si="6"/>
        <v>-2.7082303231896437E-3</v>
      </c>
    </row>
    <row r="31" spans="1:12" ht="15.75" thickTop="1" x14ac:dyDescent="0.25">
      <c r="A31" s="21"/>
      <c r="B31" s="5"/>
      <c r="C31" s="4"/>
      <c r="D31" s="85"/>
      <c r="E31" s="5"/>
      <c r="F31" s="29"/>
      <c r="G31" s="85"/>
      <c r="H31" s="5"/>
      <c r="J31" s="75"/>
      <c r="K31" s="75"/>
      <c r="L31" s="75"/>
    </row>
    <row r="32" spans="1:12" x14ac:dyDescent="0.25">
      <c r="A32" s="65" t="s">
        <v>90</v>
      </c>
      <c r="B32" s="6">
        <v>5.01</v>
      </c>
      <c r="C32" s="4">
        <f t="shared" si="8"/>
        <v>3.7299999999999995</v>
      </c>
      <c r="D32" s="85">
        <f t="shared" si="1"/>
        <v>2.9140624999999996</v>
      </c>
      <c r="E32" s="6">
        <v>1.28</v>
      </c>
      <c r="F32" s="29">
        <f t="shared" si="2"/>
        <v>1.8</v>
      </c>
      <c r="G32" s="85">
        <f t="shared" si="3"/>
        <v>-3.4615384615384617</v>
      </c>
      <c r="H32" s="6">
        <v>-0.52</v>
      </c>
      <c r="J32" s="75">
        <f t="shared" si="4"/>
        <v>3.6841756932647971E-5</v>
      </c>
      <c r="K32" s="75">
        <f t="shared" si="5"/>
        <v>1.196194605909949E-5</v>
      </c>
      <c r="L32" s="75">
        <f t="shared" si="6"/>
        <v>-5.8434845147660358E-6</v>
      </c>
    </row>
    <row r="33" spans="1:12" x14ac:dyDescent="0.25">
      <c r="A33" s="19" t="s">
        <v>91</v>
      </c>
      <c r="B33" s="6">
        <v>4.9000000000000004</v>
      </c>
      <c r="C33" s="4">
        <f t="shared" si="8"/>
        <v>3.6500000000000004</v>
      </c>
      <c r="D33" s="85">
        <f t="shared" si="1"/>
        <v>2.9200000000000004</v>
      </c>
      <c r="E33" s="6">
        <v>1.25</v>
      </c>
      <c r="F33" s="29">
        <f t="shared" si="2"/>
        <v>1.77</v>
      </c>
      <c r="G33" s="85">
        <f t="shared" si="3"/>
        <v>-3.4038461538461537</v>
      </c>
      <c r="H33" s="6">
        <v>-0.52</v>
      </c>
      <c r="J33" s="75">
        <f t="shared" si="4"/>
        <v>3.6032856081831357E-5</v>
      </c>
      <c r="K33" s="75">
        <f t="shared" si="5"/>
        <v>1.1681587948339346E-5</v>
      </c>
      <c r="L33" s="75">
        <f t="shared" si="6"/>
        <v>-5.8434845147660358E-6</v>
      </c>
    </row>
    <row r="34" spans="1:12" x14ac:dyDescent="0.25">
      <c r="A34" s="2" t="s">
        <v>92</v>
      </c>
      <c r="C34" s="4"/>
      <c r="D34" s="85"/>
      <c r="F34" s="29"/>
      <c r="G34" s="85"/>
      <c r="J34" s="60"/>
      <c r="K34" s="60"/>
      <c r="L34" s="60"/>
    </row>
    <row r="35" spans="1:12" x14ac:dyDescent="0.25">
      <c r="A35" s="19" t="s">
        <v>93</v>
      </c>
      <c r="B35" s="4">
        <v>474</v>
      </c>
      <c r="C35" s="4">
        <f t="shared" si="8"/>
        <v>7</v>
      </c>
      <c r="D35" s="85">
        <f t="shared" si="1"/>
        <v>1.4989293361884369E-2</v>
      </c>
      <c r="E35" s="4">
        <v>467</v>
      </c>
      <c r="F35" s="29">
        <f t="shared" si="2"/>
        <v>5</v>
      </c>
      <c r="G35" s="85">
        <f t="shared" si="3"/>
        <v>1.0822510822510822E-2</v>
      </c>
      <c r="H35" s="4">
        <v>462</v>
      </c>
      <c r="J35" s="60">
        <f t="shared" si="4"/>
        <v>3.4856273026098081E-3</v>
      </c>
      <c r="K35" s="60">
        <f t="shared" si="5"/>
        <v>4.3642412574995794E-3</v>
      </c>
      <c r="L35" s="60">
        <f t="shared" si="6"/>
        <v>5.191711241965209E-3</v>
      </c>
    </row>
    <row r="36" spans="1:12" x14ac:dyDescent="0.25">
      <c r="A36" s="19" t="s">
        <v>94</v>
      </c>
      <c r="B36" s="4">
        <v>484</v>
      </c>
      <c r="C36" s="4">
        <f t="shared" si="8"/>
        <v>7</v>
      </c>
      <c r="D36" s="85">
        <f t="shared" si="1"/>
        <v>1.4675052410901468E-2</v>
      </c>
      <c r="E36" s="4">
        <v>477</v>
      </c>
      <c r="F36" s="29">
        <f t="shared" si="2"/>
        <v>15</v>
      </c>
      <c r="G36" s="85">
        <f t="shared" si="3"/>
        <v>3.2467532467532464E-2</v>
      </c>
      <c r="H36" s="4">
        <v>462</v>
      </c>
      <c r="J36" s="60">
        <f t="shared" si="4"/>
        <v>3.5591637435931378E-3</v>
      </c>
      <c r="K36" s="60">
        <f t="shared" si="5"/>
        <v>4.4576939610862943E-3</v>
      </c>
      <c r="L36" s="60">
        <f t="shared" si="6"/>
        <v>5.191711241965209E-3</v>
      </c>
    </row>
  </sheetData>
  <mergeCells count="6">
    <mergeCell ref="B5:H5"/>
    <mergeCell ref="A1:L1"/>
    <mergeCell ref="A2:L2"/>
    <mergeCell ref="A3:L3"/>
    <mergeCell ref="A4:L4"/>
    <mergeCell ref="J5:L5"/>
  </mergeCells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sqref="A1:A2"/>
    </sheetView>
  </sheetViews>
  <sheetFormatPr defaultRowHeight="15" x14ac:dyDescent="0.25"/>
  <cols>
    <col min="1" max="1" width="80" customWidth="1"/>
    <col min="2" max="2" width="16" customWidth="1"/>
    <col min="3" max="4" width="14" customWidth="1"/>
  </cols>
  <sheetData>
    <row r="1" spans="1:4" x14ac:dyDescent="0.25">
      <c r="A1" s="7" t="s">
        <v>95</v>
      </c>
      <c r="B1" s="9" t="s">
        <v>1</v>
      </c>
      <c r="C1" s="8"/>
      <c r="D1" s="8"/>
    </row>
    <row r="2" spans="1:4" x14ac:dyDescent="0.25">
      <c r="A2" s="8"/>
      <c r="B2" s="1" t="s">
        <v>2</v>
      </c>
      <c r="C2" s="1" t="s">
        <v>31</v>
      </c>
      <c r="D2" s="1" t="s">
        <v>32</v>
      </c>
    </row>
    <row r="3" spans="1:4" x14ac:dyDescent="0.25">
      <c r="A3" s="3" t="s">
        <v>35</v>
      </c>
      <c r="B3" s="5">
        <v>2371</v>
      </c>
      <c r="C3" s="5">
        <v>596</v>
      </c>
      <c r="D3" s="5">
        <v>-241</v>
      </c>
    </row>
    <row r="4" spans="1:4" x14ac:dyDescent="0.25">
      <c r="A4" s="2" t="s">
        <v>96</v>
      </c>
    </row>
    <row r="5" spans="1:4" x14ac:dyDescent="0.25">
      <c r="A5" s="3" t="s">
        <v>97</v>
      </c>
      <c r="B5" s="4">
        <v>-279</v>
      </c>
      <c r="C5" s="4">
        <v>-210</v>
      </c>
      <c r="D5" s="4">
        <v>-325</v>
      </c>
    </row>
    <row r="6" spans="1:4" x14ac:dyDescent="0.25">
      <c r="A6" s="2" t="s">
        <v>98</v>
      </c>
    </row>
    <row r="7" spans="1:4" x14ac:dyDescent="0.25">
      <c r="A7" s="3" t="s">
        <v>99</v>
      </c>
      <c r="B7" s="4">
        <v>9</v>
      </c>
      <c r="C7" s="4">
        <v>-7</v>
      </c>
      <c r="D7" s="4">
        <v>2</v>
      </c>
    </row>
    <row r="8" spans="1:4" ht="30" x14ac:dyDescent="0.25">
      <c r="A8" s="3" t="s">
        <v>100</v>
      </c>
      <c r="B8" s="4">
        <v>8</v>
      </c>
      <c r="C8" s="4">
        <v>5</v>
      </c>
      <c r="D8" s="4">
        <v>-3</v>
      </c>
    </row>
    <row r="9" spans="1:4" x14ac:dyDescent="0.25">
      <c r="A9" s="3" t="s">
        <v>101</v>
      </c>
      <c r="B9" s="4">
        <v>17</v>
      </c>
      <c r="C9" s="4">
        <v>-2</v>
      </c>
      <c r="D9" s="4">
        <v>-1</v>
      </c>
    </row>
    <row r="10" spans="1:4" x14ac:dyDescent="0.25">
      <c r="A10" s="3" t="s">
        <v>102</v>
      </c>
      <c r="B10" s="4">
        <v>-262</v>
      </c>
      <c r="C10" s="4">
        <v>-212</v>
      </c>
      <c r="D10" s="4">
        <v>-326</v>
      </c>
    </row>
    <row r="11" spans="1:4" x14ac:dyDescent="0.25">
      <c r="A11" s="3" t="s">
        <v>103</v>
      </c>
      <c r="B11" s="5">
        <v>2109</v>
      </c>
      <c r="C11" s="5">
        <v>384</v>
      </c>
      <c r="D11" s="5">
        <v>-567</v>
      </c>
    </row>
  </sheetData>
  <mergeCells count="2">
    <mergeCell ref="A1:A2"/>
    <mergeCell ref="B1:D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sqref="A1:A2"/>
    </sheetView>
  </sheetViews>
  <sheetFormatPr defaultRowHeight="15" x14ac:dyDescent="0.25"/>
  <cols>
    <col min="1" max="1" width="80" customWidth="1"/>
    <col min="2" max="2" width="16" customWidth="1"/>
    <col min="3" max="4" width="14" customWidth="1"/>
  </cols>
  <sheetData>
    <row r="1" spans="1:4" x14ac:dyDescent="0.25">
      <c r="A1" s="7" t="s">
        <v>104</v>
      </c>
      <c r="B1" s="9" t="s">
        <v>1</v>
      </c>
      <c r="C1" s="8"/>
      <c r="D1" s="8"/>
    </row>
    <row r="2" spans="1:4" x14ac:dyDescent="0.25">
      <c r="A2" s="8"/>
      <c r="B2" s="1" t="s">
        <v>2</v>
      </c>
      <c r="C2" s="1" t="s">
        <v>31</v>
      </c>
      <c r="D2" s="1" t="s">
        <v>32</v>
      </c>
    </row>
    <row r="3" spans="1:4" x14ac:dyDescent="0.25">
      <c r="A3" s="2" t="s">
        <v>105</v>
      </c>
    </row>
    <row r="4" spans="1:4" x14ac:dyDescent="0.25">
      <c r="A4" s="3" t="s">
        <v>106</v>
      </c>
      <c r="B4" s="5">
        <v>-49</v>
      </c>
      <c r="C4" s="5">
        <v>10</v>
      </c>
      <c r="D4" s="5">
        <v>-3</v>
      </c>
    </row>
    <row r="5" spans="1:4" x14ac:dyDescent="0.25">
      <c r="A5" s="3" t="s">
        <v>107</v>
      </c>
      <c r="B5" s="4">
        <v>-12</v>
      </c>
      <c r="C5" s="4">
        <v>-5</v>
      </c>
      <c r="D5" s="4">
        <v>1</v>
      </c>
    </row>
    <row r="6" spans="1:4" ht="30" x14ac:dyDescent="0.25">
      <c r="A6" s="3" t="s">
        <v>108</v>
      </c>
      <c r="B6" s="5">
        <v>0</v>
      </c>
      <c r="C6" s="5">
        <v>0</v>
      </c>
      <c r="D6" s="5">
        <v>-1</v>
      </c>
    </row>
  </sheetData>
  <mergeCells count="2">
    <mergeCell ref="A1:A2"/>
    <mergeCell ref="B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6"/>
  <sheetViews>
    <sheetView topLeftCell="A8" zoomScale="55" zoomScaleNormal="55" workbookViewId="0">
      <selection activeCell="Q17" sqref="Q17"/>
    </sheetView>
  </sheetViews>
  <sheetFormatPr defaultRowHeight="15" x14ac:dyDescent="0.25"/>
  <cols>
    <col min="1" max="1" width="80" customWidth="1"/>
    <col min="2" max="5" width="14" customWidth="1"/>
    <col min="6" max="6" width="14" style="33" customWidth="1"/>
    <col min="7" max="8" width="14" customWidth="1"/>
    <col min="9" max="9" width="3.5703125" customWidth="1"/>
    <col min="10" max="12" width="16.7109375" customWidth="1"/>
  </cols>
  <sheetData>
    <row r="1" spans="1:12" ht="18.75" x14ac:dyDescent="0.4">
      <c r="A1" s="12" t="s">
        <v>129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ht="18.75" x14ac:dyDescent="0.4">
      <c r="A2" s="12" t="s">
        <v>130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ht="15.75" x14ac:dyDescent="0.3">
      <c r="A3" s="14" t="s">
        <v>131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ht="15.75" x14ac:dyDescent="0.3">
      <c r="A4" s="14" t="s">
        <v>132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1:12" ht="15.75" x14ac:dyDescent="0.3">
      <c r="A5" s="15"/>
      <c r="B5" s="15"/>
      <c r="C5" s="15"/>
      <c r="D5" s="15"/>
      <c r="E5" s="15"/>
      <c r="F5" s="48"/>
      <c r="G5" s="15"/>
      <c r="H5" s="15"/>
      <c r="J5" s="11" t="s">
        <v>144</v>
      </c>
      <c r="K5" s="11"/>
      <c r="L5" s="11"/>
    </row>
    <row r="6" spans="1:12" ht="15.75" x14ac:dyDescent="0.25">
      <c r="A6" s="16" t="s">
        <v>133</v>
      </c>
      <c r="B6" s="50" t="s">
        <v>2</v>
      </c>
      <c r="C6" s="43" t="s">
        <v>140</v>
      </c>
      <c r="D6" s="43" t="s">
        <v>141</v>
      </c>
      <c r="E6" s="50" t="s">
        <v>31</v>
      </c>
      <c r="F6" s="49" t="s">
        <v>140</v>
      </c>
      <c r="G6" s="43" t="s">
        <v>141</v>
      </c>
      <c r="H6" s="51" t="s">
        <v>32</v>
      </c>
      <c r="J6" s="13" t="str">
        <f>B6</f>
        <v>Dec. 31, 2016</v>
      </c>
      <c r="K6" s="13" t="str">
        <f>E6</f>
        <v>Dec. 31, 2015</v>
      </c>
      <c r="L6" s="13" t="str">
        <f>H6</f>
        <v>Dec. 31, 2014</v>
      </c>
    </row>
    <row r="7" spans="1:12" x14ac:dyDescent="0.25">
      <c r="A7" s="26" t="s">
        <v>135</v>
      </c>
    </row>
    <row r="8" spans="1:12" x14ac:dyDescent="0.25">
      <c r="A8" s="22" t="s">
        <v>109</v>
      </c>
      <c r="B8" s="36">
        <v>19334</v>
      </c>
      <c r="C8" s="36">
        <f>B8-E8</f>
        <v>3444</v>
      </c>
      <c r="D8" s="85">
        <f>C8/E8</f>
        <v>0.21674008810572687</v>
      </c>
      <c r="E8" s="36">
        <v>15890</v>
      </c>
      <c r="F8" s="36">
        <f>E8-H8</f>
        <v>1333</v>
      </c>
      <c r="G8" s="85">
        <f>F8/H8</f>
        <v>9.1571065466785742E-2</v>
      </c>
      <c r="H8" s="36">
        <v>14557</v>
      </c>
      <c r="J8" s="75">
        <f>B8/$B$20</f>
        <v>0.23181698280616772</v>
      </c>
      <c r="K8" s="75">
        <f>E8/$E$20</f>
        <v>0.24541677606684478</v>
      </c>
      <c r="L8" s="75">
        <f>H8/$H$20</f>
        <v>0.26707641500779744</v>
      </c>
    </row>
    <row r="9" spans="1:12" x14ac:dyDescent="0.25">
      <c r="A9" s="22" t="s">
        <v>110</v>
      </c>
      <c r="B9" s="29">
        <v>6647</v>
      </c>
      <c r="C9" s="45">
        <f t="shared" ref="C9:C45" si="0">B9-E9</f>
        <v>2729</v>
      </c>
      <c r="D9" s="85">
        <f t="shared" ref="D9:D45" si="1">C9/E9</f>
        <v>0.69652884124553338</v>
      </c>
      <c r="E9" s="29">
        <v>3918</v>
      </c>
      <c r="F9" s="45">
        <f t="shared" ref="F9:F45" si="2">E9-H9</f>
        <v>1059</v>
      </c>
      <c r="G9" s="85">
        <f t="shared" ref="G9:G45" si="3">F9/H9</f>
        <v>0.37040923399790138</v>
      </c>
      <c r="H9" s="30">
        <v>2859</v>
      </c>
      <c r="J9" s="75">
        <f t="shared" ref="J9:J13" si="4">B9/$B$20</f>
        <v>7.9698328577252342E-2</v>
      </c>
      <c r="K9" s="75">
        <f t="shared" ref="K9:K20" si="5">E9/$E$20</f>
        <v>6.0512456175575699E-2</v>
      </c>
      <c r="L9" s="75">
        <f t="shared" ref="L9:L20" si="6">H9/$H$20</f>
        <v>5.2453903311622786E-2</v>
      </c>
    </row>
    <row r="10" spans="1:12" x14ac:dyDescent="0.25">
      <c r="A10" s="22" t="s">
        <v>44</v>
      </c>
      <c r="B10" s="29">
        <v>11461</v>
      </c>
      <c r="C10" s="45">
        <f t="shared" si="0"/>
        <v>1218</v>
      </c>
      <c r="D10" s="85">
        <f t="shared" si="1"/>
        <v>0.11891047544664649</v>
      </c>
      <c r="E10" s="29">
        <v>10243</v>
      </c>
      <c r="F10" s="45">
        <f t="shared" si="2"/>
        <v>1944</v>
      </c>
      <c r="G10" s="85">
        <f t="shared" si="3"/>
        <v>0.23424508976985178</v>
      </c>
      <c r="H10" s="30">
        <v>8299</v>
      </c>
      <c r="J10" s="75">
        <f t="shared" si="4"/>
        <v>0.13741876693604471</v>
      </c>
      <c r="K10" s="75">
        <f t="shared" si="5"/>
        <v>0.15820037994038333</v>
      </c>
      <c r="L10" s="75">
        <f t="shared" si="6"/>
        <v>0.15226126043482249</v>
      </c>
    </row>
    <row r="11" spans="1:12" x14ac:dyDescent="0.25">
      <c r="A11" s="22" t="s">
        <v>45</v>
      </c>
      <c r="B11" s="31">
        <v>8339</v>
      </c>
      <c r="C11" s="46">
        <f t="shared" si="0"/>
        <v>2685</v>
      </c>
      <c r="D11" s="95">
        <f t="shared" si="1"/>
        <v>0.47488503714184649</v>
      </c>
      <c r="E11" s="31">
        <v>5654</v>
      </c>
      <c r="F11" s="46">
        <f t="shared" si="2"/>
        <v>42</v>
      </c>
      <c r="G11" s="95">
        <f t="shared" si="3"/>
        <v>7.483962936564505E-3</v>
      </c>
      <c r="H11" s="31">
        <v>5612</v>
      </c>
      <c r="J11" s="75">
        <f t="shared" si="4"/>
        <v>9.9985611855830797E-2</v>
      </c>
      <c r="K11" s="75">
        <f t="shared" si="5"/>
        <v>8.7324509243671522E-2</v>
      </c>
      <c r="L11" s="75">
        <f t="shared" si="6"/>
        <v>0.10296303091459499</v>
      </c>
    </row>
    <row r="12" spans="1:12" x14ac:dyDescent="0.25">
      <c r="A12" s="22"/>
      <c r="B12" s="29"/>
      <c r="C12" s="36"/>
      <c r="D12" s="85"/>
      <c r="E12" s="29"/>
      <c r="F12" s="45"/>
      <c r="G12" s="85"/>
      <c r="H12" s="30"/>
      <c r="J12" s="75"/>
      <c r="K12" s="75"/>
      <c r="L12" s="75"/>
    </row>
    <row r="13" spans="1:12" x14ac:dyDescent="0.25">
      <c r="A13" s="23" t="s">
        <v>111</v>
      </c>
      <c r="B13" s="37">
        <v>45781</v>
      </c>
      <c r="C13" s="52">
        <f t="shared" si="0"/>
        <v>10076</v>
      </c>
      <c r="D13" s="96">
        <f t="shared" si="1"/>
        <v>0.28220137235681275</v>
      </c>
      <c r="E13" s="37">
        <v>35705</v>
      </c>
      <c r="F13" s="53">
        <f t="shared" si="2"/>
        <v>4378</v>
      </c>
      <c r="G13" s="96">
        <f t="shared" si="3"/>
        <v>0.13975165192964537</v>
      </c>
      <c r="H13" s="38">
        <v>31327</v>
      </c>
      <c r="J13" s="77">
        <f t="shared" si="4"/>
        <v>0.54891969017529552</v>
      </c>
      <c r="K13" s="77">
        <f t="shared" si="5"/>
        <v>0.55145412142647532</v>
      </c>
      <c r="L13" s="77">
        <f t="shared" si="6"/>
        <v>0.57475460966883773</v>
      </c>
    </row>
    <row r="14" spans="1:12" x14ac:dyDescent="0.25">
      <c r="A14" s="3"/>
      <c r="B14" s="29"/>
      <c r="C14" s="36"/>
      <c r="D14" s="85"/>
      <c r="E14" s="29"/>
      <c r="F14" s="45"/>
      <c r="G14" s="85"/>
      <c r="H14" s="30"/>
      <c r="J14" s="86"/>
      <c r="K14" s="75"/>
      <c r="L14" s="75"/>
    </row>
    <row r="15" spans="1:12" x14ac:dyDescent="0.25">
      <c r="A15" s="26" t="s">
        <v>134</v>
      </c>
      <c r="B15" s="29"/>
      <c r="C15" s="36"/>
      <c r="D15" s="85"/>
      <c r="E15" s="29"/>
      <c r="F15" s="45"/>
      <c r="G15" s="85"/>
      <c r="H15" s="30"/>
      <c r="J15" s="86"/>
      <c r="K15" s="75"/>
      <c r="L15" s="75"/>
    </row>
    <row r="16" spans="1:12" x14ac:dyDescent="0.25">
      <c r="A16" s="22" t="s">
        <v>112</v>
      </c>
      <c r="B16" s="29">
        <v>29114</v>
      </c>
      <c r="C16" s="36">
        <f t="shared" si="0"/>
        <v>7276</v>
      </c>
      <c r="D16" s="85">
        <f t="shared" si="1"/>
        <v>0.3331806942027658</v>
      </c>
      <c r="E16" s="29">
        <v>21838</v>
      </c>
      <c r="F16" s="45">
        <f t="shared" si="2"/>
        <v>4871</v>
      </c>
      <c r="G16" s="85">
        <f t="shared" si="3"/>
        <v>0.28708669770731421</v>
      </c>
      <c r="H16" s="30">
        <v>16967</v>
      </c>
      <c r="J16" s="75">
        <f>B16/$B$20</f>
        <v>0.34908035778518498</v>
      </c>
      <c r="K16" s="75">
        <f t="shared" si="5"/>
        <v>0.33728203623333902</v>
      </c>
      <c r="L16" s="75">
        <f t="shared" si="6"/>
        <v>0.31129254196862671</v>
      </c>
    </row>
    <row r="17" spans="1:12" x14ac:dyDescent="0.25">
      <c r="A17" s="22" t="s">
        <v>113</v>
      </c>
      <c r="B17" s="29">
        <v>3784</v>
      </c>
      <c r="C17" s="36">
        <f t="shared" si="0"/>
        <v>25</v>
      </c>
      <c r="D17" s="85">
        <f t="shared" si="1"/>
        <v>6.6507049747273209E-3</v>
      </c>
      <c r="E17" s="29">
        <v>3759</v>
      </c>
      <c r="F17" s="45">
        <f t="shared" si="2"/>
        <v>440</v>
      </c>
      <c r="G17" s="85">
        <f t="shared" si="3"/>
        <v>0.13257005122024706</v>
      </c>
      <c r="H17" s="30">
        <v>3319</v>
      </c>
      <c r="J17" s="75">
        <f t="shared" ref="J17:J20" si="7">B17/$B$20</f>
        <v>4.537061461355843E-2</v>
      </c>
      <c r="K17" s="75">
        <f t="shared" si="5"/>
        <v>5.8056743941804254E-2</v>
      </c>
      <c r="L17" s="75">
        <f t="shared" si="6"/>
        <v>6.0893496009540408E-2</v>
      </c>
    </row>
    <row r="18" spans="1:12" x14ac:dyDescent="0.25">
      <c r="A18" s="22" t="s">
        <v>114</v>
      </c>
      <c r="B18" s="31">
        <v>4723</v>
      </c>
      <c r="C18" s="47">
        <f t="shared" si="0"/>
        <v>1278</v>
      </c>
      <c r="D18" s="95">
        <f t="shared" si="1"/>
        <v>0.37097242380261247</v>
      </c>
      <c r="E18" s="31">
        <v>3445</v>
      </c>
      <c r="F18" s="46">
        <f t="shared" si="2"/>
        <v>553</v>
      </c>
      <c r="G18" s="95">
        <f t="shared" si="3"/>
        <v>0.19121715076071921</v>
      </c>
      <c r="H18" s="32">
        <v>2892</v>
      </c>
      <c r="J18" s="75">
        <f t="shared" si="7"/>
        <v>5.6629337425961011E-2</v>
      </c>
      <c r="K18" s="75">
        <f t="shared" si="5"/>
        <v>5.3207098398381392E-2</v>
      </c>
      <c r="L18" s="75">
        <f t="shared" si="6"/>
        <v>5.3059352352995137E-2</v>
      </c>
    </row>
    <row r="19" spans="1:12" x14ac:dyDescent="0.25">
      <c r="A19" s="22"/>
      <c r="B19" s="29"/>
      <c r="C19" s="36"/>
      <c r="D19" s="85"/>
      <c r="E19" s="29"/>
      <c r="F19" s="45"/>
      <c r="G19" s="85"/>
      <c r="H19" s="30"/>
      <c r="J19" s="75"/>
      <c r="K19" s="75"/>
      <c r="L19" s="75"/>
    </row>
    <row r="20" spans="1:12" ht="15.75" thickBot="1" x14ac:dyDescent="0.3">
      <c r="A20" s="23" t="s">
        <v>115</v>
      </c>
      <c r="B20" s="39">
        <v>83402</v>
      </c>
      <c r="C20" s="39">
        <f t="shared" si="0"/>
        <v>18655</v>
      </c>
      <c r="D20" s="98">
        <f t="shared" si="1"/>
        <v>0.28812145736481998</v>
      </c>
      <c r="E20" s="39">
        <v>64747</v>
      </c>
      <c r="F20" s="54">
        <f t="shared" si="2"/>
        <v>10242</v>
      </c>
      <c r="G20" s="98">
        <f t="shared" si="3"/>
        <v>0.18790936611320064</v>
      </c>
      <c r="H20" s="40">
        <v>54505</v>
      </c>
      <c r="J20" s="101">
        <f t="shared" si="7"/>
        <v>1</v>
      </c>
      <c r="K20" s="101">
        <f t="shared" si="5"/>
        <v>1</v>
      </c>
      <c r="L20" s="101">
        <f t="shared" si="6"/>
        <v>1</v>
      </c>
    </row>
    <row r="21" spans="1:12" ht="15.75" thickTop="1" x14ac:dyDescent="0.25">
      <c r="A21" s="23"/>
      <c r="B21" s="29"/>
      <c r="C21" s="36"/>
      <c r="D21" s="85"/>
      <c r="E21" s="29"/>
      <c r="F21" s="45"/>
      <c r="G21" s="85"/>
      <c r="H21" s="30"/>
      <c r="J21" s="86"/>
      <c r="K21" s="86"/>
      <c r="L21" s="86"/>
    </row>
    <row r="22" spans="1:12" x14ac:dyDescent="0.25">
      <c r="A22" s="28" t="s">
        <v>137</v>
      </c>
      <c r="B22" s="29"/>
      <c r="C22" s="36"/>
      <c r="D22" s="85"/>
      <c r="E22" s="29"/>
      <c r="F22" s="45"/>
      <c r="G22" s="85"/>
      <c r="H22" s="30"/>
      <c r="J22" s="86"/>
      <c r="K22" s="86"/>
      <c r="L22" s="86"/>
    </row>
    <row r="23" spans="1:12" x14ac:dyDescent="0.25">
      <c r="A23" s="26" t="s">
        <v>138</v>
      </c>
      <c r="B23" s="33"/>
      <c r="C23" s="36"/>
      <c r="D23" s="85"/>
      <c r="E23" s="33"/>
      <c r="F23" s="45"/>
      <c r="G23" s="85"/>
      <c r="H23" s="33"/>
      <c r="J23" s="86"/>
      <c r="K23" s="86"/>
      <c r="L23" s="86"/>
    </row>
    <row r="24" spans="1:12" x14ac:dyDescent="0.25">
      <c r="A24" s="22" t="s">
        <v>46</v>
      </c>
      <c r="B24" s="29">
        <v>25309</v>
      </c>
      <c r="C24" s="36">
        <f t="shared" si="0"/>
        <v>4912</v>
      </c>
      <c r="D24" s="85">
        <f t="shared" si="1"/>
        <v>0.24081972839143012</v>
      </c>
      <c r="E24" s="29">
        <v>20397</v>
      </c>
      <c r="F24" s="45">
        <f t="shared" si="2"/>
        <v>3938</v>
      </c>
      <c r="G24" s="85">
        <f t="shared" si="3"/>
        <v>0.23926119448326144</v>
      </c>
      <c r="H24" s="30">
        <v>16459</v>
      </c>
      <c r="J24" s="75">
        <f>B24/$B$34</f>
        <v>0.39473150646474414</v>
      </c>
      <c r="K24" s="75">
        <f>C24/$C$34</f>
        <v>0.38513407558413049</v>
      </c>
      <c r="L24" s="75">
        <f>H24/$H$34</f>
        <v>0.37608536696828443</v>
      </c>
    </row>
    <row r="25" spans="1:12" x14ac:dyDescent="0.25">
      <c r="A25" s="22" t="s">
        <v>47</v>
      </c>
      <c r="B25" s="29">
        <v>13739</v>
      </c>
      <c r="C25" s="36">
        <f t="shared" si="0"/>
        <v>3367</v>
      </c>
      <c r="D25" s="85">
        <f t="shared" si="1"/>
        <v>0.32462398765908212</v>
      </c>
      <c r="E25" s="29">
        <v>10372</v>
      </c>
      <c r="F25" s="45">
        <f t="shared" si="2"/>
        <v>565</v>
      </c>
      <c r="G25" s="85">
        <f t="shared" si="3"/>
        <v>5.7611909860303866E-2</v>
      </c>
      <c r="H25" s="30">
        <v>9807</v>
      </c>
      <c r="J25" s="75">
        <f t="shared" ref="J25:J34" si="8">B25/$B$34</f>
        <v>0.21428014411154608</v>
      </c>
      <c r="K25" s="75">
        <f t="shared" ref="K25:K34" si="9">C25/$C$34</f>
        <v>0.26399560922063664</v>
      </c>
      <c r="L25" s="75">
        <f t="shared" ref="L25:L34" si="10">H25/$H$34</f>
        <v>0.22408829174664108</v>
      </c>
    </row>
    <row r="26" spans="1:12" x14ac:dyDescent="0.25">
      <c r="A26" s="22" t="s">
        <v>116</v>
      </c>
      <c r="B26" s="31">
        <v>4768</v>
      </c>
      <c r="C26" s="47">
        <f t="shared" si="0"/>
        <v>1650</v>
      </c>
      <c r="D26" s="95">
        <f t="shared" si="1"/>
        <v>0.52918537524053877</v>
      </c>
      <c r="E26" s="31">
        <v>3118</v>
      </c>
      <c r="F26" s="46">
        <f t="shared" si="2"/>
        <v>1295</v>
      </c>
      <c r="G26" s="95">
        <f t="shared" si="3"/>
        <v>0.71036752605595177</v>
      </c>
      <c r="H26" s="32">
        <v>1823</v>
      </c>
      <c r="J26" s="75">
        <f t="shared" si="8"/>
        <v>7.4364053215215928E-2</v>
      </c>
      <c r="K26" s="75">
        <f t="shared" si="9"/>
        <v>0.12937117766975068</v>
      </c>
      <c r="L26" s="75">
        <f t="shared" si="10"/>
        <v>4.165524175121104E-2</v>
      </c>
    </row>
    <row r="27" spans="1:12" x14ac:dyDescent="0.25">
      <c r="A27" s="22"/>
      <c r="B27" s="29"/>
      <c r="C27" s="36"/>
      <c r="D27" s="85"/>
      <c r="E27" s="29"/>
      <c r="F27" s="45"/>
      <c r="G27" s="85"/>
      <c r="H27" s="30"/>
      <c r="J27" s="75"/>
      <c r="K27" s="75"/>
      <c r="L27" s="75"/>
    </row>
    <row r="28" spans="1:12" x14ac:dyDescent="0.25">
      <c r="A28" s="23" t="s">
        <v>117</v>
      </c>
      <c r="B28" s="37">
        <v>43816</v>
      </c>
      <c r="C28" s="52">
        <f t="shared" si="0"/>
        <v>9929</v>
      </c>
      <c r="D28" s="96">
        <f t="shared" si="1"/>
        <v>0.29300321657272699</v>
      </c>
      <c r="E28" s="37">
        <v>33887</v>
      </c>
      <c r="F28" s="53">
        <f t="shared" si="2"/>
        <v>5798</v>
      </c>
      <c r="G28" s="96">
        <f t="shared" si="3"/>
        <v>0.20641532272419807</v>
      </c>
      <c r="H28" s="38">
        <v>28089</v>
      </c>
      <c r="J28" s="77">
        <f t="shared" si="8"/>
        <v>0.68337570379150614</v>
      </c>
      <c r="K28" s="77">
        <f t="shared" si="9"/>
        <v>0.77850086247451777</v>
      </c>
      <c r="L28" s="77">
        <f t="shared" si="10"/>
        <v>0.6418289004661365</v>
      </c>
    </row>
    <row r="29" spans="1:12" x14ac:dyDescent="0.25">
      <c r="A29" s="27"/>
      <c r="B29" s="29"/>
      <c r="C29" s="36"/>
      <c r="D29" s="85"/>
      <c r="E29" s="29"/>
      <c r="F29" s="45"/>
      <c r="G29" s="85"/>
      <c r="H29" s="30"/>
      <c r="J29" s="75"/>
      <c r="K29" s="75"/>
      <c r="L29" s="75"/>
    </row>
    <row r="30" spans="1:12" x14ac:dyDescent="0.25">
      <c r="A30" s="26" t="s">
        <v>136</v>
      </c>
      <c r="B30" s="29"/>
      <c r="C30" s="36"/>
      <c r="D30" s="85"/>
      <c r="E30" s="29"/>
      <c r="F30" s="45"/>
      <c r="G30" s="85"/>
      <c r="H30" s="30"/>
      <c r="J30" s="75"/>
      <c r="K30" s="75"/>
      <c r="L30" s="75"/>
    </row>
    <row r="31" spans="1:12" x14ac:dyDescent="0.25">
      <c r="A31" s="22" t="s">
        <v>118</v>
      </c>
      <c r="B31" s="29">
        <v>7694</v>
      </c>
      <c r="C31" s="36">
        <f t="shared" si="0"/>
        <v>-533</v>
      </c>
      <c r="D31" s="85">
        <f t="shared" si="1"/>
        <v>-6.4786678011425791E-2</v>
      </c>
      <c r="E31" s="29">
        <v>8227</v>
      </c>
      <c r="F31" s="45">
        <f t="shared" si="2"/>
        <v>-38</v>
      </c>
      <c r="G31" s="85">
        <f t="shared" si="3"/>
        <v>-4.5977011494252873E-3</v>
      </c>
      <c r="H31" s="30">
        <v>8265</v>
      </c>
      <c r="J31" s="75">
        <f t="shared" si="8"/>
        <v>0.11999937614049316</v>
      </c>
      <c r="K31" s="75">
        <f t="shared" si="9"/>
        <v>-4.1790810726046727E-2</v>
      </c>
      <c r="L31" s="75">
        <f t="shared" si="10"/>
        <v>0.18885385248149164</v>
      </c>
    </row>
    <row r="32" spans="1:12" x14ac:dyDescent="0.25">
      <c r="A32" s="22" t="s">
        <v>119</v>
      </c>
      <c r="B32" s="31">
        <v>12607</v>
      </c>
      <c r="C32" s="47">
        <f t="shared" si="0"/>
        <v>3358</v>
      </c>
      <c r="D32" s="95">
        <f t="shared" si="1"/>
        <v>0.36306627743539843</v>
      </c>
      <c r="E32" s="31">
        <v>9249</v>
      </c>
      <c r="F32" s="46">
        <f t="shared" si="2"/>
        <v>1839</v>
      </c>
      <c r="G32" s="95">
        <f t="shared" si="3"/>
        <v>0.24817813765182187</v>
      </c>
      <c r="H32" s="32">
        <v>7410</v>
      </c>
      <c r="J32" s="75">
        <f t="shared" si="8"/>
        <v>0.1966249200680007</v>
      </c>
      <c r="K32" s="75">
        <f t="shared" si="9"/>
        <v>0.2632899482515289</v>
      </c>
      <c r="L32" s="75">
        <f t="shared" si="10"/>
        <v>0.16931724705237181</v>
      </c>
    </row>
    <row r="33" spans="1:12" x14ac:dyDescent="0.25">
      <c r="A33" s="3"/>
      <c r="B33" s="34" t="s">
        <v>120</v>
      </c>
      <c r="C33" s="36"/>
      <c r="D33" s="85"/>
      <c r="E33" s="33"/>
      <c r="F33" s="45"/>
      <c r="G33" s="85"/>
      <c r="H33" s="35" t="s">
        <v>120</v>
      </c>
      <c r="J33" s="75"/>
      <c r="K33" s="75"/>
      <c r="L33" s="75"/>
    </row>
    <row r="34" spans="1:12" ht="15.75" thickBot="1" x14ac:dyDescent="0.3">
      <c r="A34" s="23" t="s">
        <v>139</v>
      </c>
      <c r="B34" s="55">
        <f>B28+B31+B32</f>
        <v>64117</v>
      </c>
      <c r="C34" s="39">
        <f t="shared" si="0"/>
        <v>12754</v>
      </c>
      <c r="D34" s="98">
        <f t="shared" si="1"/>
        <v>0.24831104102174717</v>
      </c>
      <c r="E34" s="41">
        <f t="shared" ref="E34:H34" si="11">E28+E31+E32</f>
        <v>51363</v>
      </c>
      <c r="F34" s="54">
        <f t="shared" si="2"/>
        <v>7599</v>
      </c>
      <c r="G34" s="98">
        <f t="shared" si="3"/>
        <v>0.1736358650945983</v>
      </c>
      <c r="H34" s="41">
        <f t="shared" si="11"/>
        <v>43764</v>
      </c>
      <c r="J34" s="101">
        <f t="shared" si="8"/>
        <v>1</v>
      </c>
      <c r="K34" s="101">
        <f t="shared" si="9"/>
        <v>1</v>
      </c>
      <c r="L34" s="101">
        <f t="shared" si="10"/>
        <v>1</v>
      </c>
    </row>
    <row r="35" spans="1:12" ht="15.75" thickTop="1" x14ac:dyDescent="0.25">
      <c r="A35" s="3"/>
      <c r="B35" s="34"/>
      <c r="C35" s="36"/>
      <c r="D35" s="85"/>
      <c r="E35" s="33"/>
      <c r="F35" s="45"/>
      <c r="G35" s="85"/>
      <c r="H35" s="35"/>
      <c r="J35" s="86"/>
      <c r="K35" s="86"/>
      <c r="L35" s="86"/>
    </row>
    <row r="36" spans="1:12" x14ac:dyDescent="0.25">
      <c r="A36" s="25" t="s">
        <v>143</v>
      </c>
      <c r="B36" s="33"/>
      <c r="C36" s="36"/>
      <c r="D36" s="85"/>
      <c r="E36" s="33"/>
      <c r="F36" s="45"/>
      <c r="G36" s="85"/>
      <c r="H36" s="33"/>
      <c r="J36" s="86"/>
      <c r="K36" s="86"/>
      <c r="L36" s="86"/>
    </row>
    <row r="37" spans="1:12" ht="30" x14ac:dyDescent="0.25">
      <c r="A37" s="22" t="s">
        <v>121</v>
      </c>
      <c r="B37" s="29">
        <v>0</v>
      </c>
      <c r="C37" s="94">
        <f t="shared" si="0"/>
        <v>0</v>
      </c>
      <c r="D37" s="99" t="s">
        <v>142</v>
      </c>
      <c r="E37" s="29">
        <v>0</v>
      </c>
      <c r="F37" s="45">
        <f t="shared" si="2"/>
        <v>0</v>
      </c>
      <c r="G37" s="85">
        <f>-G3</f>
        <v>0</v>
      </c>
      <c r="H37" s="30">
        <v>0</v>
      </c>
      <c r="J37" s="75">
        <f>B37/$B$45</f>
        <v>0</v>
      </c>
      <c r="K37" s="75">
        <f>C37/$C$45</f>
        <v>0</v>
      </c>
      <c r="L37" s="75">
        <f>H37/$H$45</f>
        <v>0</v>
      </c>
    </row>
    <row r="38" spans="1:12" ht="30" x14ac:dyDescent="0.25">
      <c r="A38" s="22" t="s">
        <v>122</v>
      </c>
      <c r="B38" s="29">
        <v>5</v>
      </c>
      <c r="C38" s="94">
        <f t="shared" si="0"/>
        <v>0</v>
      </c>
      <c r="D38" s="85">
        <f t="shared" si="1"/>
        <v>0</v>
      </c>
      <c r="E38" s="29">
        <v>5</v>
      </c>
      <c r="F38" s="45">
        <f t="shared" si="2"/>
        <v>0</v>
      </c>
      <c r="G38" s="85">
        <f t="shared" si="3"/>
        <v>0</v>
      </c>
      <c r="H38" s="30">
        <v>5</v>
      </c>
      <c r="J38" s="75">
        <f t="shared" ref="J38:J45" si="12">B38/$B$45</f>
        <v>5.9950600705019066E-5</v>
      </c>
      <c r="K38" s="75">
        <f t="shared" ref="K38:K45" si="13">C38/$C$45</f>
        <v>0</v>
      </c>
      <c r="L38" s="75">
        <f t="shared" ref="L38:L45" si="14">H38/$H$45</f>
        <v>9.1734703238235019E-5</v>
      </c>
    </row>
    <row r="39" spans="1:12" x14ac:dyDescent="0.25">
      <c r="A39" s="22" t="s">
        <v>123</v>
      </c>
      <c r="B39" s="29">
        <v>-1837</v>
      </c>
      <c r="C39" s="36">
        <f t="shared" si="0"/>
        <v>0</v>
      </c>
      <c r="D39" s="85">
        <f t="shared" si="1"/>
        <v>0</v>
      </c>
      <c r="E39" s="29">
        <v>-1837</v>
      </c>
      <c r="F39" s="45">
        <f t="shared" si="2"/>
        <v>0</v>
      </c>
      <c r="G39" s="85">
        <f t="shared" si="3"/>
        <v>0</v>
      </c>
      <c r="H39" s="30">
        <v>-1837</v>
      </c>
      <c r="J39" s="75">
        <f t="shared" si="12"/>
        <v>-2.2025850699024005E-2</v>
      </c>
      <c r="K39" s="75">
        <f t="shared" si="13"/>
        <v>0</v>
      </c>
      <c r="L39" s="75">
        <f t="shared" si="14"/>
        <v>-3.3703329969727545E-2</v>
      </c>
    </row>
    <row r="40" spans="1:12" x14ac:dyDescent="0.25">
      <c r="A40" s="22" t="s">
        <v>124</v>
      </c>
      <c r="B40" s="29">
        <v>17186</v>
      </c>
      <c r="C40" s="36">
        <f t="shared" si="0"/>
        <v>3792</v>
      </c>
      <c r="D40" s="85">
        <f t="shared" si="1"/>
        <v>0.28311184112289084</v>
      </c>
      <c r="E40" s="29">
        <v>13394</v>
      </c>
      <c r="F40" s="45">
        <f t="shared" si="2"/>
        <v>2259</v>
      </c>
      <c r="G40" s="85">
        <f t="shared" si="3"/>
        <v>0.20287382128423889</v>
      </c>
      <c r="H40" s="30">
        <v>11135</v>
      </c>
      <c r="J40" s="75">
        <f t="shared" si="12"/>
        <v>0.20606220474329154</v>
      </c>
      <c r="K40" s="75">
        <f t="shared" si="13"/>
        <v>0.20326990083087645</v>
      </c>
      <c r="L40" s="75">
        <f t="shared" si="14"/>
        <v>0.2042931841115494</v>
      </c>
    </row>
    <row r="41" spans="1:12" x14ac:dyDescent="0.25">
      <c r="A41" s="22" t="s">
        <v>125</v>
      </c>
      <c r="B41" s="29">
        <v>-985</v>
      </c>
      <c r="C41" s="36">
        <f t="shared" si="0"/>
        <v>-262</v>
      </c>
      <c r="D41" s="85">
        <f t="shared" si="1"/>
        <v>0.36237897648686029</v>
      </c>
      <c r="E41" s="29">
        <v>-723</v>
      </c>
      <c r="F41" s="45">
        <f t="shared" si="2"/>
        <v>-212</v>
      </c>
      <c r="G41" s="85">
        <f t="shared" si="3"/>
        <v>0.41487279843444225</v>
      </c>
      <c r="H41" s="30">
        <v>-511</v>
      </c>
      <c r="J41" s="75">
        <f t="shared" si="12"/>
        <v>-1.1810268338888756E-2</v>
      </c>
      <c r="K41" s="75">
        <f t="shared" si="13"/>
        <v>-1.4044492093272581E-2</v>
      </c>
      <c r="L41" s="75">
        <f t="shared" si="14"/>
        <v>-9.3752866709476187E-3</v>
      </c>
    </row>
    <row r="42" spans="1:12" x14ac:dyDescent="0.25">
      <c r="A42" s="22" t="s">
        <v>126</v>
      </c>
      <c r="B42" s="29">
        <v>4916</v>
      </c>
      <c r="C42" s="36">
        <f t="shared" si="0"/>
        <v>2371</v>
      </c>
      <c r="D42" s="85">
        <f t="shared" si="1"/>
        <v>0.93163064833005893</v>
      </c>
      <c r="E42" s="29">
        <v>2545</v>
      </c>
      <c r="F42" s="45">
        <f t="shared" si="2"/>
        <v>596</v>
      </c>
      <c r="G42" s="85">
        <f t="shared" si="3"/>
        <v>0.30579784504874297</v>
      </c>
      <c r="H42" s="30">
        <v>1949</v>
      </c>
      <c r="J42" s="75">
        <f t="shared" si="12"/>
        <v>5.8943430613174745E-2</v>
      </c>
      <c r="K42" s="75">
        <f t="shared" si="13"/>
        <v>0.12709729295095148</v>
      </c>
      <c r="L42" s="75">
        <f t="shared" si="14"/>
        <v>3.5758187322264011E-2</v>
      </c>
    </row>
    <row r="43" spans="1:12" x14ac:dyDescent="0.25">
      <c r="A43" s="23" t="s">
        <v>127</v>
      </c>
      <c r="B43" s="89">
        <v>19285</v>
      </c>
      <c r="C43" s="90">
        <f t="shared" si="0"/>
        <v>5901</v>
      </c>
      <c r="D43" s="100">
        <f t="shared" si="1"/>
        <v>0.44089958158995818</v>
      </c>
      <c r="E43" s="89">
        <v>13384</v>
      </c>
      <c r="F43" s="91">
        <f t="shared" si="2"/>
        <v>2643</v>
      </c>
      <c r="G43" s="100">
        <f t="shared" si="3"/>
        <v>0.24606647425751793</v>
      </c>
      <c r="H43" s="92">
        <v>10741</v>
      </c>
      <c r="I43" s="93"/>
      <c r="J43" s="102">
        <f t="shared" si="12"/>
        <v>0.23122946691925853</v>
      </c>
      <c r="K43" s="102">
        <f t="shared" si="13"/>
        <v>0.31632270168855536</v>
      </c>
      <c r="L43" s="102">
        <f t="shared" si="14"/>
        <v>0.19706448949637648</v>
      </c>
    </row>
    <row r="44" spans="1:12" x14ac:dyDescent="0.25">
      <c r="A44" s="22"/>
      <c r="B44" s="56"/>
      <c r="C44" s="36"/>
      <c r="D44" s="85"/>
      <c r="E44" s="56"/>
      <c r="F44" s="45"/>
      <c r="G44" s="85"/>
      <c r="H44" s="57"/>
      <c r="J44" s="75"/>
      <c r="K44" s="75"/>
      <c r="L44" s="75"/>
    </row>
    <row r="45" spans="1:12" ht="15.75" thickBot="1" x14ac:dyDescent="0.3">
      <c r="A45" s="23" t="s">
        <v>128</v>
      </c>
      <c r="B45" s="39">
        <v>83402</v>
      </c>
      <c r="C45" s="39">
        <f t="shared" si="0"/>
        <v>18655</v>
      </c>
      <c r="D45" s="98">
        <f t="shared" si="1"/>
        <v>0.28812145736481998</v>
      </c>
      <c r="E45" s="39">
        <v>64747</v>
      </c>
      <c r="F45" s="54">
        <f t="shared" si="2"/>
        <v>10242</v>
      </c>
      <c r="G45" s="98">
        <f t="shared" si="3"/>
        <v>0.18790936611320064</v>
      </c>
      <c r="H45" s="39">
        <v>54505</v>
      </c>
      <c r="J45" s="101">
        <f t="shared" si="12"/>
        <v>1</v>
      </c>
      <c r="K45" s="101">
        <f t="shared" si="13"/>
        <v>1</v>
      </c>
      <c r="L45" s="101">
        <f t="shared" si="14"/>
        <v>1</v>
      </c>
    </row>
    <row r="46" spans="1:12" ht="15.75" thickTop="1" x14ac:dyDescent="0.25">
      <c r="J46" s="42"/>
    </row>
  </sheetData>
  <mergeCells count="5">
    <mergeCell ref="J5:L5"/>
    <mergeCell ref="A1:L1"/>
    <mergeCell ref="A2:L2"/>
    <mergeCell ref="A3:L3"/>
    <mergeCell ref="A4:L4"/>
  </mergeCells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2"/>
  <sheetViews>
    <sheetView topLeftCell="A19" zoomScale="85" zoomScaleNormal="85" workbookViewId="0">
      <selection activeCell="A52" sqref="A52"/>
    </sheetView>
  </sheetViews>
  <sheetFormatPr defaultRowHeight="15" x14ac:dyDescent="0.25"/>
  <cols>
    <col min="1" max="1" width="80" customWidth="1"/>
    <col min="2" max="4" width="16" customWidth="1"/>
    <col min="5" max="8" width="14" customWidth="1"/>
  </cols>
  <sheetData>
    <row r="1" spans="1:16" ht="18.75" x14ac:dyDescent="0.4">
      <c r="A1" s="12" t="s">
        <v>129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58"/>
      <c r="N1" s="58"/>
      <c r="O1" s="58"/>
      <c r="P1" s="58"/>
    </row>
    <row r="2" spans="1:16" ht="18.75" x14ac:dyDescent="0.4">
      <c r="A2" s="12" t="s">
        <v>150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58"/>
      <c r="N2" s="58"/>
      <c r="O2" s="58"/>
      <c r="P2" s="58"/>
    </row>
    <row r="3" spans="1:16" ht="18.75" x14ac:dyDescent="0.4">
      <c r="A3" s="12" t="s">
        <v>131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59"/>
      <c r="N3" s="59"/>
      <c r="O3" s="59"/>
      <c r="P3" s="59"/>
    </row>
    <row r="4" spans="1:16" ht="18.75" x14ac:dyDescent="0.4">
      <c r="A4" s="12" t="s">
        <v>132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59"/>
      <c r="N4" s="59"/>
      <c r="O4" s="59"/>
      <c r="P4" s="59"/>
    </row>
    <row r="6" spans="1:16" ht="15.75" x14ac:dyDescent="0.25">
      <c r="A6" s="2" t="s">
        <v>34</v>
      </c>
      <c r="B6" s="50" t="s">
        <v>2</v>
      </c>
      <c r="C6" s="43" t="s">
        <v>140</v>
      </c>
      <c r="D6" s="43" t="s">
        <v>141</v>
      </c>
      <c r="E6" s="50" t="s">
        <v>31</v>
      </c>
      <c r="F6" s="43" t="s">
        <v>140</v>
      </c>
      <c r="G6" s="43" t="str">
        <f>D6</f>
        <v>% Change</v>
      </c>
      <c r="H6" s="50" t="s">
        <v>32</v>
      </c>
    </row>
    <row r="7" spans="1:16" x14ac:dyDescent="0.25">
      <c r="A7" s="18" t="s">
        <v>35</v>
      </c>
      <c r="B7" s="4">
        <v>2371</v>
      </c>
      <c r="C7" s="4">
        <f>B7-E7</f>
        <v>1775</v>
      </c>
      <c r="D7" s="85">
        <f>C7/E7</f>
        <v>2.9781879194630871</v>
      </c>
      <c r="E7" s="4">
        <v>596</v>
      </c>
      <c r="F7" s="4">
        <f>E7-H7</f>
        <v>837</v>
      </c>
      <c r="G7" s="85">
        <f>F7/H7</f>
        <v>-3.4730290456431536</v>
      </c>
      <c r="H7" s="4">
        <v>-241</v>
      </c>
    </row>
    <row r="8" spans="1:16" x14ac:dyDescent="0.25">
      <c r="A8" s="17" t="s">
        <v>36</v>
      </c>
      <c r="C8" s="4"/>
      <c r="D8" s="85"/>
      <c r="F8" s="4"/>
      <c r="G8" s="85"/>
    </row>
    <row r="9" spans="1:16" ht="30" x14ac:dyDescent="0.25">
      <c r="A9" s="20" t="s">
        <v>37</v>
      </c>
      <c r="B9" s="4">
        <v>8116</v>
      </c>
      <c r="C9" s="4">
        <f t="shared" ref="C9:C51" si="0">B9-E9</f>
        <v>1835</v>
      </c>
      <c r="D9" s="85">
        <f t="shared" ref="D9:D51" si="1">C9/E9</f>
        <v>0.29215093138035347</v>
      </c>
      <c r="E9" s="4">
        <v>6281</v>
      </c>
      <c r="F9" s="4">
        <f t="shared" ref="F9:F51" si="2">E9-H9</f>
        <v>1535</v>
      </c>
      <c r="G9" s="85">
        <f t="shared" ref="G9:G51" si="3">F9/H9</f>
        <v>0.32343025705857564</v>
      </c>
      <c r="H9" s="4">
        <v>4746</v>
      </c>
    </row>
    <row r="10" spans="1:16" x14ac:dyDescent="0.25">
      <c r="A10" s="20" t="s">
        <v>38</v>
      </c>
      <c r="B10" s="4">
        <v>2975</v>
      </c>
      <c r="C10" s="4">
        <f t="shared" si="0"/>
        <v>856</v>
      </c>
      <c r="D10" s="85">
        <f t="shared" si="1"/>
        <v>0.4039641340254837</v>
      </c>
      <c r="E10" s="4">
        <v>2119</v>
      </c>
      <c r="F10" s="4">
        <f t="shared" si="2"/>
        <v>622</v>
      </c>
      <c r="G10" s="85">
        <f t="shared" si="3"/>
        <v>0.41549766199064797</v>
      </c>
      <c r="H10" s="4">
        <v>1497</v>
      </c>
    </row>
    <row r="11" spans="1:16" x14ac:dyDescent="0.25">
      <c r="A11" s="20" t="s">
        <v>39</v>
      </c>
      <c r="B11" s="4">
        <v>160</v>
      </c>
      <c r="C11" s="4">
        <f t="shared" si="0"/>
        <v>5</v>
      </c>
      <c r="D11" s="85">
        <f t="shared" si="1"/>
        <v>3.2258064516129031E-2</v>
      </c>
      <c r="E11" s="4">
        <v>155</v>
      </c>
      <c r="F11" s="4">
        <f t="shared" si="2"/>
        <v>26</v>
      </c>
      <c r="G11" s="85">
        <f t="shared" si="3"/>
        <v>0.20155038759689922</v>
      </c>
      <c r="H11" s="4">
        <v>129</v>
      </c>
    </row>
    <row r="12" spans="1:16" x14ac:dyDescent="0.25">
      <c r="A12" s="20" t="s">
        <v>40</v>
      </c>
      <c r="B12" s="4">
        <v>-20</v>
      </c>
      <c r="C12" s="4">
        <f t="shared" si="0"/>
        <v>-270</v>
      </c>
      <c r="D12" s="85">
        <f t="shared" si="1"/>
        <v>-1.08</v>
      </c>
      <c r="E12" s="4">
        <v>250</v>
      </c>
      <c r="F12" s="4">
        <f t="shared" si="2"/>
        <v>191</v>
      </c>
      <c r="G12" s="85">
        <f t="shared" si="3"/>
        <v>3.2372881355932202</v>
      </c>
      <c r="H12" s="4">
        <v>59</v>
      </c>
    </row>
    <row r="13" spans="1:16" x14ac:dyDescent="0.25">
      <c r="A13" s="20" t="s">
        <v>41</v>
      </c>
      <c r="B13" s="4">
        <v>-246</v>
      </c>
      <c r="C13" s="4">
        <f t="shared" si="0"/>
        <v>-327</v>
      </c>
      <c r="D13" s="85">
        <f t="shared" si="1"/>
        <v>-4.0370370370370372</v>
      </c>
      <c r="E13" s="4">
        <v>81</v>
      </c>
      <c r="F13" s="4">
        <f t="shared" si="2"/>
        <v>397</v>
      </c>
      <c r="G13" s="85">
        <f t="shared" si="3"/>
        <v>-1.2563291139240507</v>
      </c>
      <c r="H13" s="4">
        <v>-316</v>
      </c>
    </row>
    <row r="14" spans="1:16" x14ac:dyDescent="0.25">
      <c r="A14" s="20" t="s">
        <v>42</v>
      </c>
      <c r="B14" s="4">
        <v>-829</v>
      </c>
      <c r="C14" s="4">
        <f t="shared" si="0"/>
        <v>-710</v>
      </c>
      <c r="D14" s="85">
        <f t="shared" si="1"/>
        <v>5.9663865546218489</v>
      </c>
      <c r="E14" s="4">
        <v>-119</v>
      </c>
      <c r="F14" s="4">
        <f t="shared" si="2"/>
        <v>-113</v>
      </c>
      <c r="G14" s="85">
        <f t="shared" si="3"/>
        <v>18.833333333333332</v>
      </c>
      <c r="H14" s="4">
        <v>-6</v>
      </c>
    </row>
    <row r="15" spans="1:16" x14ac:dyDescent="0.25">
      <c r="A15" s="17" t="s">
        <v>43</v>
      </c>
      <c r="C15" s="4"/>
      <c r="D15" s="85"/>
      <c r="F15" s="4"/>
      <c r="G15" s="85"/>
    </row>
    <row r="16" spans="1:16" x14ac:dyDescent="0.25">
      <c r="A16" s="20" t="s">
        <v>44</v>
      </c>
      <c r="B16" s="4">
        <v>-1426</v>
      </c>
      <c r="C16" s="4">
        <f t="shared" si="0"/>
        <v>761</v>
      </c>
      <c r="D16" s="85">
        <f t="shared" si="1"/>
        <v>-0.34796524919981708</v>
      </c>
      <c r="E16" s="4">
        <v>-2187</v>
      </c>
      <c r="F16" s="4">
        <f t="shared" si="2"/>
        <v>-994</v>
      </c>
      <c r="G16" s="85">
        <f t="shared" si="3"/>
        <v>0.8331936295054484</v>
      </c>
      <c r="H16" s="4">
        <v>-1193</v>
      </c>
    </row>
    <row r="17" spans="1:8" x14ac:dyDescent="0.25">
      <c r="A17" s="20" t="s">
        <v>45</v>
      </c>
      <c r="B17" s="4">
        <v>-3367</v>
      </c>
      <c r="C17" s="4">
        <f t="shared" si="0"/>
        <v>-1612</v>
      </c>
      <c r="D17" s="85">
        <f t="shared" si="1"/>
        <v>0.91851851851851851</v>
      </c>
      <c r="E17" s="4">
        <v>-1755</v>
      </c>
      <c r="F17" s="4">
        <f t="shared" si="2"/>
        <v>-716</v>
      </c>
      <c r="G17" s="85">
        <f t="shared" si="3"/>
        <v>0.68912415784408088</v>
      </c>
      <c r="H17" s="4">
        <v>-1039</v>
      </c>
    </row>
    <row r="18" spans="1:8" x14ac:dyDescent="0.25">
      <c r="A18" s="20" t="s">
        <v>46</v>
      </c>
      <c r="B18" s="4">
        <v>5030</v>
      </c>
      <c r="C18" s="4">
        <f t="shared" si="0"/>
        <v>736</v>
      </c>
      <c r="D18" s="85">
        <f t="shared" si="1"/>
        <v>0.17140195621797857</v>
      </c>
      <c r="E18" s="4">
        <v>4294</v>
      </c>
      <c r="F18" s="4">
        <f t="shared" si="2"/>
        <v>2535</v>
      </c>
      <c r="G18" s="85">
        <f t="shared" si="3"/>
        <v>1.4411597498578739</v>
      </c>
      <c r="H18" s="4">
        <v>1759</v>
      </c>
    </row>
    <row r="19" spans="1:8" x14ac:dyDescent="0.25">
      <c r="A19" s="20" t="s">
        <v>47</v>
      </c>
      <c r="B19" s="4">
        <v>1724</v>
      </c>
      <c r="C19" s="4">
        <f t="shared" si="0"/>
        <v>811</v>
      </c>
      <c r="D19" s="85">
        <f t="shared" si="1"/>
        <v>0.88828039430449068</v>
      </c>
      <c r="E19" s="4">
        <v>913</v>
      </c>
      <c r="F19" s="4">
        <f t="shared" si="2"/>
        <v>207</v>
      </c>
      <c r="G19" s="85">
        <f t="shared" si="3"/>
        <v>0.29320113314447593</v>
      </c>
      <c r="H19" s="4">
        <v>706</v>
      </c>
    </row>
    <row r="20" spans="1:8" x14ac:dyDescent="0.25">
      <c r="A20" s="20" t="s">
        <v>48</v>
      </c>
      <c r="B20" s="4">
        <v>11931</v>
      </c>
      <c r="C20" s="4">
        <f t="shared" si="0"/>
        <v>4530</v>
      </c>
      <c r="D20" s="85">
        <f t="shared" si="1"/>
        <v>0.61207944872314557</v>
      </c>
      <c r="E20" s="4">
        <v>7401</v>
      </c>
      <c r="F20" s="4">
        <f t="shared" si="2"/>
        <v>2968</v>
      </c>
      <c r="G20" s="85">
        <f t="shared" si="3"/>
        <v>0.66952402436273406</v>
      </c>
      <c r="H20" s="4">
        <v>4433</v>
      </c>
    </row>
    <row r="21" spans="1:8" x14ac:dyDescent="0.25">
      <c r="A21" s="20" t="s">
        <v>49</v>
      </c>
      <c r="B21" s="4">
        <v>-9976</v>
      </c>
      <c r="C21" s="4">
        <f t="shared" si="0"/>
        <v>-3867</v>
      </c>
      <c r="D21" s="85">
        <f t="shared" si="1"/>
        <v>0.63300049107873624</v>
      </c>
      <c r="E21" s="4">
        <v>-6109</v>
      </c>
      <c r="F21" s="4">
        <f t="shared" si="2"/>
        <v>-2417</v>
      </c>
      <c r="G21" s="85">
        <f t="shared" si="3"/>
        <v>0.65465872156013005</v>
      </c>
      <c r="H21" s="4">
        <v>-3692</v>
      </c>
    </row>
    <row r="22" spans="1:8" x14ac:dyDescent="0.25">
      <c r="A22" s="20" t="s">
        <v>50</v>
      </c>
      <c r="B22" s="4">
        <v>16443</v>
      </c>
      <c r="C22" s="4">
        <f t="shared" si="0"/>
        <v>4523</v>
      </c>
      <c r="D22" s="85">
        <f t="shared" si="1"/>
        <v>0.3794463087248322</v>
      </c>
      <c r="E22" s="4">
        <v>11920</v>
      </c>
      <c r="F22" s="4">
        <f t="shared" si="2"/>
        <v>5078</v>
      </c>
      <c r="G22" s="85">
        <f t="shared" si="3"/>
        <v>0.74218064893306046</v>
      </c>
      <c r="H22" s="4">
        <v>6842</v>
      </c>
    </row>
    <row r="23" spans="1:8" x14ac:dyDescent="0.25">
      <c r="A23" s="2" t="s">
        <v>51</v>
      </c>
      <c r="C23" s="4"/>
      <c r="D23" s="85"/>
      <c r="F23" s="4"/>
      <c r="G23" s="85"/>
    </row>
    <row r="24" spans="1:8" ht="30" x14ac:dyDescent="0.25">
      <c r="A24" s="20" t="s">
        <v>52</v>
      </c>
      <c r="B24" s="4">
        <v>-6737</v>
      </c>
      <c r="C24" s="4">
        <f t="shared" si="0"/>
        <v>-2148</v>
      </c>
      <c r="D24" s="85">
        <f t="shared" si="1"/>
        <v>0.46807583351492699</v>
      </c>
      <c r="E24" s="4">
        <v>-4589</v>
      </c>
      <c r="F24" s="4">
        <f t="shared" si="2"/>
        <v>304</v>
      </c>
      <c r="G24" s="85">
        <f t="shared" si="3"/>
        <v>-6.2129572859186591E-2</v>
      </c>
      <c r="H24" s="4">
        <v>-4893</v>
      </c>
    </row>
    <row r="25" spans="1:8" x14ac:dyDescent="0.25">
      <c r="A25" s="20" t="s">
        <v>53</v>
      </c>
      <c r="B25" s="4">
        <v>-116</v>
      </c>
      <c r="C25" s="4">
        <f t="shared" si="0"/>
        <v>679</v>
      </c>
      <c r="D25" s="85">
        <f t="shared" si="1"/>
        <v>-0.85408805031446544</v>
      </c>
      <c r="E25" s="4">
        <v>-795</v>
      </c>
      <c r="F25" s="4">
        <f t="shared" si="2"/>
        <v>184</v>
      </c>
      <c r="G25" s="85">
        <f t="shared" si="3"/>
        <v>-0.18794688457609807</v>
      </c>
      <c r="H25" s="4">
        <v>-979</v>
      </c>
    </row>
    <row r="26" spans="1:8" x14ac:dyDescent="0.25">
      <c r="A26" s="20" t="s">
        <v>54</v>
      </c>
      <c r="B26" s="4">
        <v>4733</v>
      </c>
      <c r="C26" s="4">
        <f t="shared" si="0"/>
        <v>1708</v>
      </c>
      <c r="D26" s="85">
        <f t="shared" si="1"/>
        <v>0.56462809917355372</v>
      </c>
      <c r="E26" s="4">
        <v>3025</v>
      </c>
      <c r="F26" s="4">
        <f t="shared" si="2"/>
        <v>-324</v>
      </c>
      <c r="G26" s="85">
        <f t="shared" si="3"/>
        <v>-9.6745297103613015E-2</v>
      </c>
      <c r="H26" s="4">
        <v>3349</v>
      </c>
    </row>
    <row r="27" spans="1:8" x14ac:dyDescent="0.25">
      <c r="A27" s="20" t="s">
        <v>55</v>
      </c>
      <c r="B27" s="4">
        <v>-7756</v>
      </c>
      <c r="C27" s="4">
        <f t="shared" si="0"/>
        <v>-3665</v>
      </c>
      <c r="D27" s="85">
        <f t="shared" si="1"/>
        <v>0.89586898068931797</v>
      </c>
      <c r="E27" s="4">
        <v>-4091</v>
      </c>
      <c r="F27" s="4">
        <f t="shared" si="2"/>
        <v>-1549</v>
      </c>
      <c r="G27" s="85">
        <f t="shared" si="3"/>
        <v>0.60936270653029112</v>
      </c>
      <c r="H27" s="4">
        <v>-2542</v>
      </c>
    </row>
    <row r="28" spans="1:8" x14ac:dyDescent="0.25">
      <c r="A28" s="20" t="s">
        <v>56</v>
      </c>
      <c r="B28" s="4">
        <v>-9876</v>
      </c>
      <c r="C28" s="4">
        <f t="shared" si="0"/>
        <v>-3426</v>
      </c>
      <c r="D28" s="85">
        <f t="shared" si="1"/>
        <v>0.53116279069767447</v>
      </c>
      <c r="E28" s="4">
        <v>-6450</v>
      </c>
      <c r="F28" s="4">
        <f t="shared" si="2"/>
        <v>-1385</v>
      </c>
      <c r="G28" s="85">
        <f t="shared" si="3"/>
        <v>0.27344521224086871</v>
      </c>
      <c r="H28" s="4">
        <v>-5065</v>
      </c>
    </row>
    <row r="29" spans="1:8" x14ac:dyDescent="0.25">
      <c r="A29" s="2" t="s">
        <v>57</v>
      </c>
      <c r="C29" s="4"/>
      <c r="D29" s="85"/>
      <c r="F29" s="4"/>
      <c r="G29" s="85"/>
    </row>
    <row r="30" spans="1:8" x14ac:dyDescent="0.25">
      <c r="A30" s="19" t="s">
        <v>42</v>
      </c>
      <c r="B30" s="4">
        <v>829</v>
      </c>
      <c r="C30" s="4">
        <f t="shared" si="0"/>
        <v>710</v>
      </c>
      <c r="D30" s="85">
        <f t="shared" si="1"/>
        <v>5.9663865546218489</v>
      </c>
      <c r="E30" s="4">
        <v>119</v>
      </c>
      <c r="F30" s="4">
        <f t="shared" si="2"/>
        <v>113</v>
      </c>
      <c r="G30" s="85">
        <f t="shared" si="3"/>
        <v>18.833333333333332</v>
      </c>
      <c r="H30" s="4">
        <v>6</v>
      </c>
    </row>
    <row r="31" spans="1:8" x14ac:dyDescent="0.25">
      <c r="A31" s="20" t="s">
        <v>58</v>
      </c>
      <c r="B31" s="4">
        <v>621</v>
      </c>
      <c r="C31" s="4">
        <f t="shared" si="0"/>
        <v>268</v>
      </c>
      <c r="D31" s="85">
        <f t="shared" si="1"/>
        <v>0.75920679886685549</v>
      </c>
      <c r="E31" s="4">
        <v>353</v>
      </c>
      <c r="F31" s="4">
        <f t="shared" si="2"/>
        <v>-6006</v>
      </c>
      <c r="G31" s="85">
        <f t="shared" si="3"/>
        <v>-0.94448812706400376</v>
      </c>
      <c r="H31" s="4">
        <v>6359</v>
      </c>
    </row>
    <row r="32" spans="1:8" x14ac:dyDescent="0.25">
      <c r="A32" s="20" t="s">
        <v>59</v>
      </c>
      <c r="B32" s="4">
        <v>-354</v>
      </c>
      <c r="C32" s="4">
        <f t="shared" si="0"/>
        <v>1298</v>
      </c>
      <c r="D32" s="85">
        <f t="shared" si="1"/>
        <v>-0.7857142857142857</v>
      </c>
      <c r="E32" s="4">
        <v>-1652</v>
      </c>
      <c r="F32" s="4">
        <f t="shared" si="2"/>
        <v>-1139</v>
      </c>
      <c r="G32" s="85">
        <f t="shared" si="3"/>
        <v>2.2202729044834308</v>
      </c>
      <c r="H32" s="4">
        <v>-513</v>
      </c>
    </row>
    <row r="33" spans="1:8" x14ac:dyDescent="0.25">
      <c r="A33" s="20" t="s">
        <v>60</v>
      </c>
      <c r="B33" s="4">
        <v>-3860</v>
      </c>
      <c r="C33" s="4">
        <f t="shared" si="0"/>
        <v>-1398</v>
      </c>
      <c r="D33" s="85">
        <f t="shared" si="1"/>
        <v>0.56783103168155968</v>
      </c>
      <c r="E33" s="4">
        <v>-2462</v>
      </c>
      <c r="F33" s="4">
        <f t="shared" si="2"/>
        <v>-1177</v>
      </c>
      <c r="G33" s="85">
        <f t="shared" si="3"/>
        <v>0.91595330739299607</v>
      </c>
      <c r="H33" s="4">
        <v>-1285</v>
      </c>
    </row>
    <row r="34" spans="1:8" x14ac:dyDescent="0.25">
      <c r="A34" s="20" t="s">
        <v>61</v>
      </c>
      <c r="B34" s="4">
        <v>-147</v>
      </c>
      <c r="C34" s="4">
        <f t="shared" si="0"/>
        <v>-26</v>
      </c>
      <c r="D34" s="85">
        <f t="shared" si="1"/>
        <v>0.21487603305785125</v>
      </c>
      <c r="E34" s="4">
        <v>-121</v>
      </c>
      <c r="F34" s="4">
        <f t="shared" si="2"/>
        <v>14</v>
      </c>
      <c r="G34" s="85">
        <f t="shared" si="3"/>
        <v>-0.1037037037037037</v>
      </c>
      <c r="H34" s="4">
        <v>-135</v>
      </c>
    </row>
    <row r="35" spans="1:8" x14ac:dyDescent="0.25">
      <c r="A35" s="20" t="s">
        <v>62</v>
      </c>
      <c r="B35" s="4">
        <v>-2911</v>
      </c>
      <c r="C35" s="4">
        <f t="shared" si="0"/>
        <v>852</v>
      </c>
      <c r="D35" s="85">
        <f t="shared" si="1"/>
        <v>-0.22641509433962265</v>
      </c>
      <c r="E35" s="4">
        <v>-3763</v>
      </c>
      <c r="F35" s="4">
        <f t="shared" si="2"/>
        <v>-8195</v>
      </c>
      <c r="G35" s="85">
        <f t="shared" si="3"/>
        <v>-1.8490523465703972</v>
      </c>
      <c r="H35" s="4">
        <v>4432</v>
      </c>
    </row>
    <row r="36" spans="1:8" x14ac:dyDescent="0.25">
      <c r="A36" s="20" t="s">
        <v>63</v>
      </c>
      <c r="B36" s="4">
        <v>-212</v>
      </c>
      <c r="C36" s="4">
        <f t="shared" si="0"/>
        <v>162</v>
      </c>
      <c r="D36" s="85">
        <f t="shared" si="1"/>
        <v>-0.43315508021390375</v>
      </c>
      <c r="E36" s="4">
        <v>-374</v>
      </c>
      <c r="F36" s="4">
        <f t="shared" si="2"/>
        <v>-64</v>
      </c>
      <c r="G36" s="85">
        <f t="shared" si="3"/>
        <v>0.20645161290322581</v>
      </c>
      <c r="H36" s="4">
        <v>-310</v>
      </c>
    </row>
    <row r="37" spans="1:8" x14ac:dyDescent="0.25">
      <c r="D37" s="86"/>
      <c r="G37" s="86"/>
    </row>
    <row r="38" spans="1:8" x14ac:dyDescent="0.25">
      <c r="A38" s="26" t="s">
        <v>64</v>
      </c>
      <c r="B38" s="4">
        <v>3444</v>
      </c>
      <c r="C38" s="4">
        <f>B38-E38</f>
        <v>2111</v>
      </c>
      <c r="D38" s="85">
        <f>C38/E38</f>
        <v>1.5836459114778694</v>
      </c>
      <c r="E38" s="4">
        <v>1333</v>
      </c>
      <c r="F38" s="4">
        <f>E38-H38</f>
        <v>-4566</v>
      </c>
      <c r="G38" s="85">
        <f>F38/H38</f>
        <v>-0.77402949652483477</v>
      </c>
      <c r="H38" s="4">
        <v>5899</v>
      </c>
    </row>
    <row r="39" spans="1:8" x14ac:dyDescent="0.25">
      <c r="A39" s="26" t="s">
        <v>33</v>
      </c>
      <c r="B39" s="68">
        <v>15890</v>
      </c>
      <c r="C39" s="24">
        <f>B39-E39</f>
        <v>1333</v>
      </c>
      <c r="D39" s="85">
        <f>C39/E39</f>
        <v>9.1571065466785742E-2</v>
      </c>
      <c r="E39" s="68">
        <v>14557</v>
      </c>
      <c r="F39" s="24">
        <f>E39-H39</f>
        <v>5899</v>
      </c>
      <c r="G39" s="85">
        <f>F39/H39</f>
        <v>0.68133518133518134</v>
      </c>
      <c r="H39" s="68">
        <v>8658</v>
      </c>
    </row>
    <row r="40" spans="1:8" ht="15.75" thickBot="1" x14ac:dyDescent="0.3">
      <c r="A40" s="26" t="s">
        <v>65</v>
      </c>
      <c r="B40" s="88">
        <v>19334</v>
      </c>
      <c r="C40" s="4">
        <f>B40-E40</f>
        <v>3444</v>
      </c>
      <c r="D40" s="85">
        <f>C40/E40</f>
        <v>0.21674008810572687</v>
      </c>
      <c r="E40" s="87">
        <v>15890</v>
      </c>
      <c r="F40" s="4">
        <f>E40-H40</f>
        <v>1333</v>
      </c>
      <c r="G40" s="85">
        <f>F40/H40</f>
        <v>9.1571065466785742E-2</v>
      </c>
      <c r="H40" s="87">
        <v>14557</v>
      </c>
    </row>
    <row r="41" spans="1:8" ht="15.75" thickTop="1" x14ac:dyDescent="0.25">
      <c r="D41" s="86"/>
      <c r="G41" s="86"/>
    </row>
    <row r="42" spans="1:8" x14ac:dyDescent="0.25">
      <c r="A42" s="2" t="s">
        <v>66</v>
      </c>
      <c r="C42" s="4"/>
      <c r="D42" s="85"/>
      <c r="F42" s="4"/>
      <c r="G42" s="85"/>
    </row>
    <row r="43" spans="1:8" x14ac:dyDescent="0.25">
      <c r="A43" s="20" t="s">
        <v>67</v>
      </c>
      <c r="B43" s="4">
        <v>290</v>
      </c>
      <c r="C43" s="4">
        <f t="shared" si="0"/>
        <v>-35</v>
      </c>
      <c r="D43" s="85">
        <f t="shared" si="1"/>
        <v>-0.1076923076923077</v>
      </c>
      <c r="E43" s="4">
        <v>325</v>
      </c>
      <c r="F43" s="4">
        <f t="shared" si="2"/>
        <v>234</v>
      </c>
      <c r="G43" s="85">
        <f t="shared" si="3"/>
        <v>2.5714285714285716</v>
      </c>
      <c r="H43" s="4">
        <v>91</v>
      </c>
    </row>
    <row r="44" spans="1:8" x14ac:dyDescent="0.25">
      <c r="A44" s="20" t="s">
        <v>68</v>
      </c>
      <c r="B44" s="4">
        <v>206</v>
      </c>
      <c r="C44" s="4">
        <f t="shared" si="0"/>
        <v>53</v>
      </c>
      <c r="D44" s="85">
        <f t="shared" si="1"/>
        <v>0.34640522875816993</v>
      </c>
      <c r="E44" s="4">
        <v>153</v>
      </c>
      <c r="F44" s="4">
        <f t="shared" si="2"/>
        <v>67</v>
      </c>
      <c r="G44" s="85">
        <f t="shared" si="3"/>
        <v>0.77906976744186052</v>
      </c>
      <c r="H44" s="4">
        <v>86</v>
      </c>
    </row>
    <row r="45" spans="1:8" x14ac:dyDescent="0.25">
      <c r="A45" s="20" t="s">
        <v>69</v>
      </c>
      <c r="B45" s="4">
        <v>412</v>
      </c>
      <c r="C45" s="4">
        <f t="shared" si="0"/>
        <v>139</v>
      </c>
      <c r="D45" s="85">
        <f t="shared" si="1"/>
        <v>0.50915750915750912</v>
      </c>
      <c r="E45" s="4">
        <v>273</v>
      </c>
      <c r="F45" s="4">
        <f t="shared" si="2"/>
        <v>96</v>
      </c>
      <c r="G45" s="85">
        <f t="shared" si="3"/>
        <v>0.5423728813559322</v>
      </c>
      <c r="H45" s="4">
        <v>177</v>
      </c>
    </row>
    <row r="46" spans="1:8" x14ac:dyDescent="0.25">
      <c r="A46" s="20" t="s">
        <v>70</v>
      </c>
      <c r="C46" s="4"/>
      <c r="D46" s="85"/>
      <c r="F46" s="4"/>
      <c r="G46" s="85"/>
    </row>
    <row r="47" spans="1:8" x14ac:dyDescent="0.25">
      <c r="A47" s="2" t="s">
        <v>66</v>
      </c>
      <c r="C47" s="4"/>
      <c r="D47" s="85"/>
      <c r="F47" s="4"/>
      <c r="G47" s="85"/>
    </row>
    <row r="48" spans="1:8" x14ac:dyDescent="0.25">
      <c r="A48" s="20" t="s">
        <v>71</v>
      </c>
      <c r="B48" s="4">
        <v>5704</v>
      </c>
      <c r="C48" s="4">
        <f t="shared" si="0"/>
        <v>987</v>
      </c>
      <c r="D48" s="85">
        <f t="shared" si="1"/>
        <v>0.20924316302734788</v>
      </c>
      <c r="E48" s="4">
        <v>4717</v>
      </c>
      <c r="F48" s="4">
        <f t="shared" si="2"/>
        <v>709</v>
      </c>
      <c r="G48" s="85">
        <f t="shared" si="3"/>
        <v>0.17689620758483035</v>
      </c>
      <c r="H48" s="4">
        <v>4008</v>
      </c>
    </row>
    <row r="49" spans="1:8" x14ac:dyDescent="0.25">
      <c r="A49" s="20" t="s">
        <v>72</v>
      </c>
      <c r="C49" s="4"/>
      <c r="D49" s="85"/>
      <c r="F49" s="4"/>
      <c r="G49" s="85"/>
    </row>
    <row r="50" spans="1:8" x14ac:dyDescent="0.25">
      <c r="A50" s="2" t="s">
        <v>66</v>
      </c>
      <c r="C50" s="4"/>
      <c r="D50" s="85"/>
      <c r="F50" s="4"/>
      <c r="G50" s="85"/>
    </row>
    <row r="51" spans="1:8" x14ac:dyDescent="0.25">
      <c r="A51" s="20" t="s">
        <v>71</v>
      </c>
      <c r="B51" s="5">
        <v>1209</v>
      </c>
      <c r="C51" s="4">
        <f t="shared" si="0"/>
        <v>665</v>
      </c>
      <c r="D51" s="85">
        <f t="shared" si="1"/>
        <v>1.2224264705882353</v>
      </c>
      <c r="E51" s="5">
        <v>544</v>
      </c>
      <c r="F51" s="4">
        <f t="shared" si="2"/>
        <v>-376</v>
      </c>
      <c r="G51" s="85">
        <f t="shared" si="3"/>
        <v>-0.40869565217391307</v>
      </c>
      <c r="H51" s="5">
        <v>920</v>
      </c>
    </row>
    <row r="52" spans="1:8" x14ac:dyDescent="0.25">
      <c r="C52" s="4"/>
      <c r="D52" s="44"/>
      <c r="F52" s="4"/>
      <c r="G52" s="85"/>
    </row>
  </sheetData>
  <mergeCells count="4">
    <mergeCell ref="A1:L1"/>
    <mergeCell ref="A2:L2"/>
    <mergeCell ref="A3:L3"/>
    <mergeCell ref="A4:L4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3BADB-55EF-4DAB-9758-5BC1C8C5C6E5}">
  <dimension ref="A1:L27"/>
  <sheetViews>
    <sheetView tabSelected="1" workbookViewId="0">
      <selection activeCell="K22" sqref="K22"/>
    </sheetView>
  </sheetViews>
  <sheetFormatPr defaultRowHeight="15" x14ac:dyDescent="0.25"/>
  <cols>
    <col min="6" max="6" width="9.7109375" bestFit="1" customWidth="1"/>
    <col min="8" max="8" width="9.7109375" bestFit="1" customWidth="1"/>
  </cols>
  <sheetData>
    <row r="1" spans="1:12" ht="18.75" x14ac:dyDescent="0.4">
      <c r="A1" s="12" t="s">
        <v>129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ht="18.75" x14ac:dyDescent="0.4">
      <c r="A2" s="12" t="s">
        <v>151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ht="18.75" x14ac:dyDescent="0.4">
      <c r="A3" s="12" t="s">
        <v>131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5" spans="1:12" x14ac:dyDescent="0.25">
      <c r="D5" s="79">
        <v>42735</v>
      </c>
      <c r="E5" s="79"/>
      <c r="F5" s="79">
        <v>42369</v>
      </c>
      <c r="G5" s="79"/>
      <c r="H5" s="79">
        <v>42004</v>
      </c>
      <c r="I5" s="79"/>
      <c r="K5" s="82"/>
    </row>
    <row r="6" spans="1:12" x14ac:dyDescent="0.25">
      <c r="K6" s="82"/>
    </row>
    <row r="7" spans="1:12" x14ac:dyDescent="0.25">
      <c r="A7" t="s">
        <v>153</v>
      </c>
      <c r="D7" s="81">
        <f>'Consolidated Balance Sheets'!B13/'Consolidated Balance Sheets'!B28</f>
        <v>1.0448466313675371</v>
      </c>
      <c r="E7" s="81"/>
      <c r="F7" s="81">
        <f>'Consolidated Balance Sheets'!E13/'Consolidated Balance Sheets'!E28</f>
        <v>1.0536488919054505</v>
      </c>
      <c r="G7" s="81"/>
      <c r="H7" s="81">
        <f>'Consolidated Balance Sheets'!H13/'Consolidated Balance Sheets'!H28</f>
        <v>1.1152764427355903</v>
      </c>
      <c r="I7" s="81"/>
      <c r="K7" s="80"/>
    </row>
    <row r="8" spans="1:12" x14ac:dyDescent="0.25">
      <c r="D8" s="81"/>
      <c r="E8" s="81"/>
      <c r="F8" s="81"/>
      <c r="G8" s="81"/>
      <c r="H8" s="81"/>
      <c r="I8" s="81"/>
      <c r="K8" s="80"/>
    </row>
    <row r="9" spans="1:12" x14ac:dyDescent="0.25">
      <c r="A9" t="s">
        <v>152</v>
      </c>
      <c r="D9" s="81">
        <f>('Consolidated Balance Sheets'!B8+'Consolidated Balance Sheets'!B11+'Consolidated Balance Sheets'!B9)/'Consolidated Balance Sheets'!B28</f>
        <v>0.78327551579331756</v>
      </c>
      <c r="E9" s="81"/>
      <c r="F9" s="81">
        <f>('Consolidated Balance Sheets'!E8+'Consolidated Balance Sheets'!E11+'Consolidated Balance Sheets'!E9)/'Consolidated Balance Sheets'!E28</f>
        <v>0.75137958509162805</v>
      </c>
      <c r="G9" s="81"/>
      <c r="H9" s="81">
        <f>('Consolidated Balance Sheets'!H8+'Consolidated Balance Sheets'!H11+'Consolidated Balance Sheets'!H9)/'Consolidated Balance Sheets'!H28</f>
        <v>0.81982270639752219</v>
      </c>
      <c r="I9" s="81"/>
      <c r="K9" s="80"/>
    </row>
    <row r="10" spans="1:12" x14ac:dyDescent="0.25">
      <c r="D10" s="81"/>
      <c r="E10" s="81"/>
      <c r="F10" s="81"/>
      <c r="G10" s="81"/>
      <c r="H10" s="81"/>
      <c r="I10" s="81"/>
      <c r="K10" s="80"/>
    </row>
    <row r="11" spans="1:12" x14ac:dyDescent="0.25">
      <c r="A11" t="s">
        <v>154</v>
      </c>
      <c r="D11" s="81">
        <f>'Consolidated Statements Of Oper'!B9/(('Consolidated Balance Sheets'!E11+'Consolidated Balance Sheets'!B11)/2)</f>
        <v>19.436432501965268</v>
      </c>
      <c r="E11" s="81"/>
      <c r="F11" s="81">
        <f>'Consolidated Statements Of Oper'!E9/(('Consolidated Balance Sheets'!H11+'Consolidated Balance Sheets'!E11)/2)</f>
        <v>18.996271968755547</v>
      </c>
      <c r="G11" s="81"/>
      <c r="H11" s="81"/>
      <c r="I11" s="81"/>
      <c r="K11" s="80"/>
    </row>
    <row r="12" spans="1:12" x14ac:dyDescent="0.25">
      <c r="D12" s="81"/>
      <c r="E12" s="81"/>
      <c r="F12" s="81"/>
      <c r="G12" s="81"/>
      <c r="H12" s="81"/>
      <c r="I12" s="81"/>
      <c r="K12" s="80"/>
    </row>
    <row r="13" spans="1:12" x14ac:dyDescent="0.25">
      <c r="A13" t="s">
        <v>155</v>
      </c>
      <c r="D13" s="81">
        <f>'Consolidated Statements Of Oper'!B10/(('Consolidated Balance Sheets'!B10+'Consolidated Balance Sheets'!E10)/2)</f>
        <v>8.1335237744194622</v>
      </c>
      <c r="E13" s="81"/>
      <c r="F13" s="81">
        <f>'Consolidated Statements Of Oper'!E10/(('Consolidated Balance Sheets'!E10+'Consolidated Balance Sheets'!H10)/2)</f>
        <v>7.7285082515370513</v>
      </c>
      <c r="G13" s="81"/>
      <c r="H13" s="81"/>
      <c r="I13" s="81"/>
      <c r="K13" s="80"/>
    </row>
    <row r="14" spans="1:12" x14ac:dyDescent="0.25">
      <c r="D14" s="81"/>
      <c r="E14" s="81"/>
      <c r="F14" s="81"/>
      <c r="G14" s="81"/>
      <c r="H14" s="81"/>
      <c r="I14" s="81"/>
      <c r="K14" s="80"/>
    </row>
    <row r="15" spans="1:12" x14ac:dyDescent="0.25">
      <c r="A15" t="s">
        <v>156</v>
      </c>
      <c r="D15" s="81">
        <f>('Consolidated Balance Sheets'!B11/'Consolidated Statements Of Oper'!B9)*365</f>
        <v>22.382543919639378</v>
      </c>
      <c r="E15" s="81"/>
      <c r="F15" s="81">
        <f>('Consolidated Balance Sheets'!E11/'Consolidated Statements Of Oper'!E9)*365</f>
        <v>19.285927891893913</v>
      </c>
      <c r="G15" s="81"/>
      <c r="H15" s="81">
        <f>('Consolidated Balance Sheets'!H11/'Consolidated Statements Of Oper'!H9)*365</f>
        <v>23.018609250685486</v>
      </c>
      <c r="I15" s="81"/>
      <c r="K15" s="80"/>
    </row>
    <row r="16" spans="1:12" x14ac:dyDescent="0.25">
      <c r="D16" s="81"/>
      <c r="E16" s="81"/>
      <c r="F16" s="81"/>
      <c r="G16" s="81"/>
      <c r="H16" s="81"/>
      <c r="I16" s="81"/>
      <c r="K16" s="80"/>
    </row>
    <row r="17" spans="1:11" x14ac:dyDescent="0.25">
      <c r="A17" t="s">
        <v>157</v>
      </c>
      <c r="D17" s="81">
        <f>'Consolidated Statements Of Oper'!B9/(('Consolidated Balance Sheets'!B20+'Consolidated Balance Sheets'!E20)/2)</f>
        <v>1.8358139440698216</v>
      </c>
      <c r="E17" s="81"/>
      <c r="F17" s="81">
        <f>'Consolidated Statements Of Oper'!E9/(('Consolidated Balance Sheets'!E20+'Consolidated Balance Sheets'!H20)/2)</f>
        <v>1.7946197967329689</v>
      </c>
      <c r="G17" s="81"/>
      <c r="H17" s="81"/>
      <c r="I17" s="81"/>
      <c r="K17" s="80"/>
    </row>
    <row r="18" spans="1:11" x14ac:dyDescent="0.25">
      <c r="D18" s="81"/>
      <c r="E18" s="81"/>
      <c r="F18" s="81"/>
      <c r="G18" s="81"/>
      <c r="H18" s="81"/>
      <c r="I18" s="81"/>
      <c r="K18" s="80"/>
    </row>
    <row r="19" spans="1:11" x14ac:dyDescent="0.25">
      <c r="A19" t="s">
        <v>158</v>
      </c>
      <c r="D19" s="81">
        <f>'Consolidated Balance Sheets'!B34/'Consolidated Balance Sheets'!B43</f>
        <v>3.3247083225304639</v>
      </c>
      <c r="E19" s="81"/>
      <c r="F19" s="81">
        <f>'Consolidated Balance Sheets'!E34/'Consolidated Balance Sheets'!E43</f>
        <v>3.8376419605499104</v>
      </c>
      <c r="G19" s="81"/>
      <c r="H19" s="81">
        <f>'Consolidated Balance Sheets'!H34/'Consolidated Balance Sheets'!H43</f>
        <v>4.0744809608043946</v>
      </c>
      <c r="I19" s="81"/>
      <c r="K19" s="80"/>
    </row>
    <row r="20" spans="1:11" x14ac:dyDescent="0.25">
      <c r="D20" s="81"/>
      <c r="E20" s="81"/>
      <c r="F20" s="81"/>
      <c r="G20" s="81"/>
      <c r="H20" s="81"/>
      <c r="I20" s="81"/>
      <c r="K20" s="80"/>
    </row>
    <row r="21" spans="1:11" x14ac:dyDescent="0.25">
      <c r="A21" t="s">
        <v>159</v>
      </c>
      <c r="D21" s="84">
        <f>'Consolidated Statements Of Oper'!B30/'Consolidated Statements Of Oper'!B9</f>
        <v>1.7435490157147373E-2</v>
      </c>
      <c r="E21" s="84"/>
      <c r="F21" s="84">
        <f>'Consolidated Statements Of Oper'!E30/'Consolidated Statements Of Oper'!E9</f>
        <v>5.5697811337681999E-3</v>
      </c>
      <c r="G21" s="84"/>
      <c r="H21" s="84">
        <f>'Consolidated Statements Of Oper'!H30/'Consolidated Statements Of Oper'!H9</f>
        <v>-2.7082303231896437E-3</v>
      </c>
      <c r="I21" s="84"/>
      <c r="K21" s="80"/>
    </row>
    <row r="22" spans="1:11" x14ac:dyDescent="0.25">
      <c r="D22" s="81"/>
      <c r="E22" s="81"/>
      <c r="F22" s="81"/>
      <c r="G22" s="81"/>
      <c r="H22" s="81"/>
      <c r="I22" s="81"/>
      <c r="K22" s="80"/>
    </row>
    <row r="23" spans="1:11" x14ac:dyDescent="0.25">
      <c r="A23" t="s">
        <v>160</v>
      </c>
      <c r="D23" s="81">
        <f>'Consolidated Statements Of Oper'!B30/(('Consolidated Balance Sheets'!B20+'Consolidated Balance Sheets'!E20)/2)</f>
        <v>3.2008315952183272E-2</v>
      </c>
      <c r="E23" s="81"/>
      <c r="F23" s="81">
        <f>'Consolidated Statements Of Oper'!E30/(('Consolidated Balance Sheets'!E20+'Consolidated Balance Sheets'!H20)/2)</f>
        <v>9.9956394861302113E-3</v>
      </c>
      <c r="G23" s="81"/>
      <c r="H23" s="81"/>
      <c r="I23" s="81"/>
      <c r="K23" s="80"/>
    </row>
    <row r="24" spans="1:11" x14ac:dyDescent="0.25">
      <c r="D24" s="81"/>
      <c r="E24" s="81"/>
      <c r="F24" s="81"/>
      <c r="G24" s="81"/>
      <c r="H24" s="81"/>
      <c r="I24" s="81"/>
      <c r="K24" s="80"/>
    </row>
    <row r="25" spans="1:11" x14ac:dyDescent="0.25">
      <c r="A25" t="s">
        <v>90</v>
      </c>
      <c r="D25" s="83">
        <f>'Consolidated Statements Of Oper'!B32</f>
        <v>5.01</v>
      </c>
      <c r="E25" s="83"/>
      <c r="F25" s="83">
        <f>'Consolidated Statements Of Oper'!E32</f>
        <v>1.28</v>
      </c>
      <c r="G25" s="83"/>
      <c r="H25" s="83">
        <f>'Consolidated Statements Of Oper'!H32</f>
        <v>-0.52</v>
      </c>
      <c r="I25" s="83"/>
      <c r="K25" s="80"/>
    </row>
    <row r="26" spans="1:11" x14ac:dyDescent="0.25">
      <c r="D26" s="10"/>
      <c r="E26" s="10"/>
      <c r="F26" s="10"/>
      <c r="G26" s="10"/>
      <c r="H26" s="10"/>
      <c r="I26" s="10"/>
    </row>
    <row r="27" spans="1:11" x14ac:dyDescent="0.25">
      <c r="A27" t="s">
        <v>91</v>
      </c>
      <c r="D27" s="83">
        <f>'Consolidated Statements Of Oper'!B33</f>
        <v>4.9000000000000004</v>
      </c>
      <c r="E27" s="83"/>
      <c r="F27" s="83">
        <f>'Consolidated Statements Of Oper'!E33</f>
        <v>1.25</v>
      </c>
      <c r="G27" s="83"/>
      <c r="H27" s="83">
        <f>'Consolidated Statements Of Oper'!H33</f>
        <v>-0.52</v>
      </c>
      <c r="I27" s="83"/>
    </row>
  </sheetData>
  <mergeCells count="69">
    <mergeCell ref="H27:I27"/>
    <mergeCell ref="D26:E26"/>
    <mergeCell ref="F26:G26"/>
    <mergeCell ref="H26:I26"/>
    <mergeCell ref="D22:E22"/>
    <mergeCell ref="D23:E23"/>
    <mergeCell ref="D24:E24"/>
    <mergeCell ref="D25:E25"/>
    <mergeCell ref="D27:E27"/>
    <mergeCell ref="F27:G27"/>
    <mergeCell ref="D16:E16"/>
    <mergeCell ref="D17:E17"/>
    <mergeCell ref="D18:E18"/>
    <mergeCell ref="D19:E19"/>
    <mergeCell ref="D20:E20"/>
    <mergeCell ref="D21:E21"/>
    <mergeCell ref="D10:E10"/>
    <mergeCell ref="D11:E11"/>
    <mergeCell ref="D12:E12"/>
    <mergeCell ref="D13:E13"/>
    <mergeCell ref="D14:E14"/>
    <mergeCell ref="D15:E15"/>
    <mergeCell ref="D5:E5"/>
    <mergeCell ref="F5:G5"/>
    <mergeCell ref="H5:I5"/>
    <mergeCell ref="D7:E7"/>
    <mergeCell ref="D8:E8"/>
    <mergeCell ref="D9:E9"/>
    <mergeCell ref="F24:G24"/>
    <mergeCell ref="F25:G25"/>
    <mergeCell ref="H20:I20"/>
    <mergeCell ref="H21:I21"/>
    <mergeCell ref="H22:I22"/>
    <mergeCell ref="H23:I23"/>
    <mergeCell ref="H24:I24"/>
    <mergeCell ref="H25:I25"/>
    <mergeCell ref="H7:I7"/>
    <mergeCell ref="F20:G20"/>
    <mergeCell ref="F21:G21"/>
    <mergeCell ref="F22:G22"/>
    <mergeCell ref="F23:G23"/>
    <mergeCell ref="F15:G15"/>
    <mergeCell ref="F16:G16"/>
    <mergeCell ref="F17:G17"/>
    <mergeCell ref="F18:G18"/>
    <mergeCell ref="F19:G19"/>
    <mergeCell ref="F7:G7"/>
    <mergeCell ref="H18:I18"/>
    <mergeCell ref="H19:I19"/>
    <mergeCell ref="F9:G9"/>
    <mergeCell ref="F10:G10"/>
    <mergeCell ref="F11:G11"/>
    <mergeCell ref="F12:G12"/>
    <mergeCell ref="F13:G13"/>
    <mergeCell ref="F14:G14"/>
    <mergeCell ref="H15:I15"/>
    <mergeCell ref="H16:I16"/>
    <mergeCell ref="H17:I17"/>
    <mergeCell ref="H12:I12"/>
    <mergeCell ref="H13:I13"/>
    <mergeCell ref="H14:I14"/>
    <mergeCell ref="H9:I9"/>
    <mergeCell ref="H10:I10"/>
    <mergeCell ref="H11:I11"/>
    <mergeCell ref="F8:G8"/>
    <mergeCell ref="H8:I8"/>
    <mergeCell ref="A3:L3"/>
    <mergeCell ref="A1:L1"/>
    <mergeCell ref="A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Document and Entity Information</vt:lpstr>
      <vt:lpstr>Consolidated Statements Of Oper</vt:lpstr>
      <vt:lpstr>Consolidated Statements of Comp</vt:lpstr>
      <vt:lpstr>Consolidated Statements of Com5</vt:lpstr>
      <vt:lpstr>Consolidated Balance Sheets</vt:lpstr>
      <vt:lpstr>Consolidated Statements Of Cash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Austin Gray</cp:lastModifiedBy>
  <dcterms:created xsi:type="dcterms:W3CDTF">2017-02-09T17:56:40Z</dcterms:created>
  <dcterms:modified xsi:type="dcterms:W3CDTF">2017-10-02T03:46:02Z</dcterms:modified>
</cp:coreProperties>
</file>