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Austin\Documents\"/>
    </mc:Choice>
  </mc:AlternateContent>
  <bookViews>
    <workbookView xWindow="0" yWindow="0" windowWidth="20490" windowHeight="7530" xr2:uid="{00000000-000D-0000-FFFF-FFFF00000000}"/>
  </bookViews>
  <sheets>
    <sheet name="Trial Balance" sheetId="1" r:id="rId1"/>
    <sheet name="2015 Closing Entries" sheetId="7" r:id="rId2"/>
    <sheet name="2016 Income Statement" sheetId="8" r:id="rId3"/>
    <sheet name="2016 Closing Entries" sheetId="9" r:id="rId4"/>
    <sheet name="2016 Balance Sheet" sheetId="10" r:id="rId5"/>
    <sheet name="2016 Cash Flow Statement" sheetId="11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1" l="1"/>
  <c r="J32" i="11"/>
  <c r="J31" i="11"/>
  <c r="I26" i="11"/>
  <c r="I29" i="11"/>
  <c r="I28" i="11"/>
  <c r="I27" i="11"/>
  <c r="I9" i="11"/>
  <c r="I15" i="11"/>
  <c r="I23" i="11"/>
  <c r="J24" i="11" s="1"/>
  <c r="J33" i="11"/>
  <c r="I11" i="11"/>
  <c r="I12" i="11"/>
  <c r="I19" i="11"/>
  <c r="I18" i="11"/>
  <c r="I17" i="11"/>
  <c r="I16" i="11"/>
  <c r="I14" i="11"/>
  <c r="I13" i="11"/>
  <c r="I6" i="11"/>
  <c r="A1" i="11"/>
  <c r="H14" i="10"/>
  <c r="H35" i="10"/>
  <c r="H49" i="10"/>
  <c r="H50" i="10"/>
  <c r="H25" i="10"/>
  <c r="I26" i="10" s="1"/>
  <c r="H48" i="10"/>
  <c r="I51" i="10" s="1"/>
  <c r="H43" i="10"/>
  <c r="H38" i="10"/>
  <c r="H37" i="10"/>
  <c r="H36" i="10"/>
  <c r="A38" i="10"/>
  <c r="A37" i="10"/>
  <c r="A36" i="10"/>
  <c r="A35" i="10"/>
  <c r="H42" i="10"/>
  <c r="I44" i="10" s="1"/>
  <c r="H34" i="10"/>
  <c r="H29" i="10"/>
  <c r="I30" i="10" s="1"/>
  <c r="H15" i="10"/>
  <c r="I16" i="10" s="1"/>
  <c r="H24" i="10"/>
  <c r="H23" i="10"/>
  <c r="H19" i="10"/>
  <c r="I20" i="10" s="1"/>
  <c r="H10" i="10"/>
  <c r="H9" i="10"/>
  <c r="H8" i="10"/>
  <c r="H7" i="10"/>
  <c r="H6" i="10"/>
  <c r="A49" i="10"/>
  <c r="A48" i="10"/>
  <c r="A43" i="10"/>
  <c r="A42" i="10"/>
  <c r="A34" i="10"/>
  <c r="A29" i="10"/>
  <c r="A24" i="10"/>
  <c r="A23" i="10"/>
  <c r="A19" i="10"/>
  <c r="A14" i="10"/>
  <c r="A10" i="10"/>
  <c r="A9" i="10"/>
  <c r="A8" i="10"/>
  <c r="A7" i="10"/>
  <c r="A6" i="10"/>
  <c r="H21" i="9"/>
  <c r="I17" i="9"/>
  <c r="I16" i="9"/>
  <c r="I15" i="9"/>
  <c r="I14" i="9"/>
  <c r="I13" i="9"/>
  <c r="H7" i="9"/>
  <c r="H6" i="9"/>
  <c r="B22" i="9"/>
  <c r="B17" i="9"/>
  <c r="B16" i="9"/>
  <c r="B15" i="9"/>
  <c r="B14" i="9"/>
  <c r="B13" i="9"/>
  <c r="B7" i="9"/>
  <c r="B6" i="9"/>
  <c r="A1" i="9"/>
  <c r="B22" i="7"/>
  <c r="J20" i="11" l="1"/>
  <c r="I39" i="10"/>
  <c r="I45" i="10" s="1"/>
  <c r="I52" i="10" s="1"/>
  <c r="I11" i="10"/>
  <c r="I31" i="10" s="1"/>
  <c r="H12" i="9"/>
  <c r="I8" i="9"/>
  <c r="G16" i="8"/>
  <c r="G17" i="8"/>
  <c r="G15" i="8"/>
  <c r="G14" i="8"/>
  <c r="G13" i="8"/>
  <c r="G12" i="8"/>
  <c r="G8" i="8"/>
  <c r="G9" i="8" s="1"/>
  <c r="G7" i="8"/>
  <c r="G6" i="8"/>
  <c r="A6" i="8"/>
  <c r="A15" i="8"/>
  <c r="A14" i="8"/>
  <c r="A13" i="8"/>
  <c r="A12" i="8"/>
  <c r="A8" i="8"/>
  <c r="A7" i="8"/>
  <c r="A1" i="8"/>
  <c r="A1" i="7"/>
  <c r="H7" i="7"/>
  <c r="B7" i="7"/>
  <c r="I17" i="7"/>
  <c r="I16" i="7"/>
  <c r="I15" i="7"/>
  <c r="I14" i="7"/>
  <c r="I13" i="7"/>
  <c r="B17" i="7"/>
  <c r="B16" i="7"/>
  <c r="B15" i="7"/>
  <c r="B14" i="7"/>
  <c r="B13" i="7"/>
  <c r="H6" i="7"/>
  <c r="I8" i="7" s="1"/>
  <c r="B6" i="7"/>
  <c r="H12" i="7" l="1"/>
  <c r="I34" i="1"/>
  <c r="H34" i="1"/>
  <c r="I35" i="1" l="1"/>
  <c r="C34" i="1"/>
  <c r="B34" i="1"/>
  <c r="C35" i="1" l="1"/>
</calcChain>
</file>

<file path=xl/sharedStrings.xml><?xml version="1.0" encoding="utf-8"?>
<sst xmlns="http://schemas.openxmlformats.org/spreadsheetml/2006/main" count="155" uniqueCount="112">
  <si>
    <t>Account Title</t>
  </si>
  <si>
    <t>Cash and cash equivalents</t>
  </si>
  <si>
    <t>Short-term investments</t>
  </si>
  <si>
    <t>Accounts receivable</t>
  </si>
  <si>
    <t>Merchandise inventories</t>
  </si>
  <si>
    <t>Prepaid expenses and other current assets</t>
  </si>
  <si>
    <t xml:space="preserve">Property and Equipment </t>
  </si>
  <si>
    <t>Accumulated depreciation and amortization</t>
  </si>
  <si>
    <t xml:space="preserve">Long-term investments </t>
  </si>
  <si>
    <t>Goodwill</t>
  </si>
  <si>
    <t>Intangible assets, net of accumulated amortization</t>
  </si>
  <si>
    <t>Accumulated amortization of intangible assets</t>
  </si>
  <si>
    <t>Other assets</t>
  </si>
  <si>
    <t>Current installments of capital lease obligations</t>
  </si>
  <si>
    <t>Accounts payable</t>
  </si>
  <si>
    <t>Accrued payroll, bonus and other benefits due team members</t>
  </si>
  <si>
    <t>Dividends payable</t>
  </si>
  <si>
    <t>Other current liabilities</t>
  </si>
  <si>
    <t>Long-term capital lease obligations, less current installments</t>
  </si>
  <si>
    <t>Other long-term liabilities</t>
  </si>
  <si>
    <t>Common Stock</t>
  </si>
  <si>
    <t>Treasury Stock</t>
  </si>
  <si>
    <t>Retained earnings (beginning of year)</t>
  </si>
  <si>
    <t>Sales</t>
  </si>
  <si>
    <t>Cost of Goods Sold</t>
  </si>
  <si>
    <t>Selling, general and administrative expenses</t>
  </si>
  <si>
    <t>Pre-opening expenses</t>
  </si>
  <si>
    <t>Relocation, store closure and lease termination expenses</t>
  </si>
  <si>
    <t>Investment and other income</t>
  </si>
  <si>
    <t>Income tax expense</t>
  </si>
  <si>
    <t>2015 Trial Balance</t>
  </si>
  <si>
    <t>Debit</t>
  </si>
  <si>
    <t>Credit</t>
  </si>
  <si>
    <t>2016 Trial Balance</t>
  </si>
  <si>
    <t>Additional Information:</t>
  </si>
  <si>
    <t>The company purchased new equipment for $1,404, but there were no disposals of property/equipment.</t>
  </si>
  <si>
    <t>The company purchased $125 in new investments (including both short and long-term), and sold no investments during the year.</t>
  </si>
  <si>
    <t>The company made payments of $3 on its capital lease obligations, and incurred new capital lease obligations of $8.</t>
  </si>
  <si>
    <t>The company made no payments on its long-term liabilities.  Any change in this account reflects new long-term liabilities incurred.</t>
  </si>
  <si>
    <t>The company sold stock during the year, and there were no additional transactions affecting the common stock account.</t>
  </si>
  <si>
    <t>The company purchased treasury stock during the year, and there were no additional transactions affecting the treasury stock account.</t>
  </si>
  <si>
    <t>The company declared dividends of $200 during the year.</t>
  </si>
  <si>
    <t>KELLEY ENTERPRISES</t>
  </si>
  <si>
    <t>2015 Closing Entries</t>
  </si>
  <si>
    <t>Income Summary</t>
  </si>
  <si>
    <t>Income Statement</t>
  </si>
  <si>
    <t>Gross Profit</t>
  </si>
  <si>
    <t>Operating Expenses</t>
  </si>
  <si>
    <t>Revenue</t>
  </si>
  <si>
    <t>For the Year ended Dec 31, 2016</t>
  </si>
  <si>
    <t>Total Operating Expenses</t>
  </si>
  <si>
    <t>Net Income</t>
  </si>
  <si>
    <t>2016 Closing Entries</t>
  </si>
  <si>
    <t>For the year ended Dec 31, 2015</t>
  </si>
  <si>
    <t>To close revenue accounts</t>
  </si>
  <si>
    <t>To close expense accounts</t>
  </si>
  <si>
    <t>To close Income Summary account</t>
  </si>
  <si>
    <t>For the year ended Dec 31, 2016</t>
  </si>
  <si>
    <t>Balance Sheet</t>
  </si>
  <si>
    <t>For the year ended December 31, 2016</t>
  </si>
  <si>
    <t>Long-term investments</t>
  </si>
  <si>
    <t>Less accumulated amortization of intangible assets</t>
  </si>
  <si>
    <t>Less accumulated depreciation andamortization</t>
  </si>
  <si>
    <t>Current liabilities</t>
  </si>
  <si>
    <t>Intangible assets</t>
  </si>
  <si>
    <t>Plant assets</t>
  </si>
  <si>
    <t>Current assets</t>
  </si>
  <si>
    <t>Long-term liabilities</t>
  </si>
  <si>
    <t>Equity</t>
  </si>
  <si>
    <t>Total Assets</t>
  </si>
  <si>
    <t>Total assets</t>
  </si>
  <si>
    <t>Total plant assets</t>
  </si>
  <si>
    <t>Total long-term investments</t>
  </si>
  <si>
    <t>Total intangible assets</t>
  </si>
  <si>
    <t>Toatal other assets</t>
  </si>
  <si>
    <t>Total current liabilties</t>
  </si>
  <si>
    <t>Total long-term liabilities</t>
  </si>
  <si>
    <t>Total Liabilities</t>
  </si>
  <si>
    <t>Total liabilities and equity</t>
  </si>
  <si>
    <t>Total equity</t>
  </si>
  <si>
    <t>Retained earnings</t>
  </si>
  <si>
    <t>2016 Cash Flow Statement</t>
  </si>
  <si>
    <t>Cash flows from operating activities</t>
  </si>
  <si>
    <t>Net income</t>
  </si>
  <si>
    <t>Adjustments to reconcile net income to net cash provided by operating activities</t>
  </si>
  <si>
    <t>Income statement items not affecting cash</t>
  </si>
  <si>
    <t>Changes in current assets and liabilities</t>
  </si>
  <si>
    <t>Increase in short-term investments</t>
  </si>
  <si>
    <t xml:space="preserve">Increase in accounts receivable </t>
  </si>
  <si>
    <t>Increase in merchandise inventory</t>
  </si>
  <si>
    <t>Decrease in prepaid expenses and other current assets</t>
  </si>
  <si>
    <t>Increase in current installments of capital lease obligations</t>
  </si>
  <si>
    <t>Increase in accounts payable</t>
  </si>
  <si>
    <t>Increase in accrued payroll, bonus and other benefits due team members</t>
  </si>
  <si>
    <t>Increase in dividends payable</t>
  </si>
  <si>
    <t xml:space="preserve">Increase in other current liabilities </t>
  </si>
  <si>
    <t>Net cash provided by operating activities</t>
  </si>
  <si>
    <t>Cash flows from investing activities</t>
  </si>
  <si>
    <t xml:space="preserve">Cash paid for purchase of new equipment  </t>
  </si>
  <si>
    <t>Net cash used in investing activities</t>
  </si>
  <si>
    <t>Cash flows from financing activities</t>
  </si>
  <si>
    <t>Cash paid for dividends</t>
  </si>
  <si>
    <t>Net cash used in financing activities</t>
  </si>
  <si>
    <t>Net increase in cash</t>
  </si>
  <si>
    <t>Cash balance at prior year-end</t>
  </si>
  <si>
    <t xml:space="preserve">Cash balance at current year </t>
  </si>
  <si>
    <t>Depreciation and amortization expense</t>
  </si>
  <si>
    <t>Cash provided from long-term capital lease obligations</t>
  </si>
  <si>
    <t>Cash provided from sale of common stock</t>
  </si>
  <si>
    <t>Cash used from purchase of treasury stock</t>
  </si>
  <si>
    <t>Cash received for other long-term liabilities</t>
  </si>
  <si>
    <t>Cash paid for long-term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</si>
</sst>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[$$-409]* #,##0_);_([$$-409]* \(#,##0\);_([$$-409]* &quot;-&quot;??_);_(@_)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164" fontId="0" fillId="0" borderId="0" xfId="1" applyNumberFormat="1" applyFont="1" applyAlignment="1">
      <alignment horizontal="right" vertical="top"/>
    </xf>
    <xf numFmtId="164" fontId="0" fillId="0" borderId="0" xfId="1" applyNumberFormat="1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164" fontId="0" fillId="0" borderId="0" xfId="1" applyNumberFormat="1" applyFont="1" applyFill="1"/>
    <xf numFmtId="164" fontId="0" fillId="0" borderId="1" xfId="1" applyNumberFormat="1" applyFont="1" applyBorder="1"/>
    <xf numFmtId="164" fontId="0" fillId="0" borderId="0" xfId="0" applyNumberFormat="1"/>
    <xf numFmtId="44" fontId="0" fillId="0" borderId="0" xfId="0" applyNumberFormat="1"/>
    <xf numFmtId="0" fontId="0" fillId="0" borderId="0" xfId="0" applyFill="1"/>
    <xf numFmtId="42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 indent="2"/>
    </xf>
    <xf numFmtId="0" fontId="0" fillId="0" borderId="0" xfId="0" applyAlignment="1">
      <alignment horizontal="left" indent="2"/>
    </xf>
    <xf numFmtId="42" fontId="0" fillId="0" borderId="0" xfId="0" applyNumberFormat="1" applyAlignment="1">
      <alignment horizontal="left" indent="2"/>
    </xf>
    <xf numFmtId="0" fontId="2" fillId="0" borderId="0" xfId="0" applyFont="1" applyAlignment="1">
      <alignment horizontal="center"/>
    </xf>
    <xf numFmtId="41" fontId="0" fillId="0" borderId="0" xfId="0" applyNumberFormat="1"/>
    <xf numFmtId="41" fontId="0" fillId="0" borderId="0" xfId="1" applyNumberFormat="1" applyFont="1"/>
    <xf numFmtId="0" fontId="0" fillId="0" borderId="0" xfId="0" applyFont="1" applyAlignment="1">
      <alignment horizontal="left" indent="2"/>
    </xf>
    <xf numFmtId="0" fontId="0" fillId="0" borderId="0" xfId="0" applyAlignment="1">
      <alignment horizontal="left" indent="4"/>
    </xf>
    <xf numFmtId="41" fontId="0" fillId="0" borderId="5" xfId="0" applyNumberFormat="1" applyBorder="1"/>
    <xf numFmtId="41" fontId="0" fillId="0" borderId="0" xfId="0" applyNumberFormat="1" applyBorder="1"/>
    <xf numFmtId="165" fontId="0" fillId="0" borderId="0" xfId="0" applyNumberFormat="1"/>
    <xf numFmtId="41" fontId="0" fillId="0" borderId="6" xfId="0" applyNumberFormat="1" applyBorder="1"/>
    <xf numFmtId="165" fontId="0" fillId="0" borderId="1" xfId="0" applyNumberFormat="1" applyBorder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left" indent="1"/>
    </xf>
    <xf numFmtId="0" fontId="0" fillId="0" borderId="0" xfId="0" applyAlignment="1">
      <alignment horizontal="left" indent="1"/>
    </xf>
    <xf numFmtId="167" fontId="0" fillId="0" borderId="0" xfId="2" applyNumberFormat="1" applyFont="1"/>
    <xf numFmtId="167" fontId="0" fillId="0" borderId="5" xfId="2" applyNumberFormat="1" applyFont="1" applyBorder="1"/>
    <xf numFmtId="0" fontId="0" fillId="0" borderId="0" xfId="0" applyAlignment="1">
      <alignment horizontal="left"/>
    </xf>
    <xf numFmtId="167" fontId="0" fillId="0" borderId="0" xfId="2" applyNumberFormat="1" applyFont="1" applyBorder="1"/>
    <xf numFmtId="164" fontId="0" fillId="0" borderId="0" xfId="1" applyNumberFormat="1" applyFont="1" applyBorder="1"/>
    <xf numFmtId="164" fontId="5" fillId="0" borderId="0" xfId="0" applyNumberFormat="1" applyFont="1"/>
    <xf numFmtId="0" fontId="0" fillId="0" borderId="0" xfId="0" applyAlignment="1">
      <alignment horizontal="left" indent="3"/>
    </xf>
    <xf numFmtId="167" fontId="0" fillId="0" borderId="0" xfId="1" applyNumberFormat="1" applyFont="1"/>
    <xf numFmtId="167" fontId="0" fillId="0" borderId="5" xfId="1" applyNumberFormat="1" applyFont="1" applyBorder="1"/>
    <xf numFmtId="164" fontId="0" fillId="0" borderId="0" xfId="0" applyNumberFormat="1" applyFill="1"/>
    <xf numFmtId="167" fontId="0" fillId="0" borderId="0" xfId="1" applyNumberFormat="1" applyFont="1" applyBorder="1"/>
    <xf numFmtId="0" fontId="0" fillId="0" borderId="0" xfId="0" applyFont="1" applyAlignment="1">
      <alignment horizontal="left" indent="1"/>
    </xf>
    <xf numFmtId="167" fontId="0" fillId="0" borderId="5" xfId="0" applyNumberFormat="1" applyBorder="1"/>
    <xf numFmtId="164" fontId="2" fillId="0" borderId="0" xfId="0" applyNumberFormat="1" applyFont="1" applyBorder="1"/>
    <xf numFmtId="41" fontId="2" fillId="0" borderId="5" xfId="1" applyNumberFormat="1" applyFont="1" applyBorder="1"/>
    <xf numFmtId="164" fontId="2" fillId="0" borderId="1" xfId="1" applyNumberFormat="1" applyFont="1" applyBorder="1"/>
    <xf numFmtId="167" fontId="2" fillId="0" borderId="0" xfId="2" applyNumberFormat="1" applyFont="1"/>
    <xf numFmtId="167" fontId="2" fillId="0" borderId="1" xfId="2" applyNumberFormat="1" applyFont="1" applyBorder="1"/>
    <xf numFmtId="164" fontId="2" fillId="0" borderId="7" xfId="1" applyNumberFormat="1" applyFont="1" applyBorder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5"/>
  <sheetViews>
    <sheetView tabSelected="1" topLeftCell="A25" zoomScaleNormal="100" workbookViewId="0">
      <selection activeCell="K30" sqref="K30"/>
    </sheetView>
  </sheetViews>
  <sheetFormatPr defaultRowHeight="15" x14ac:dyDescent="0.25"/>
  <cols>
    <col min="1" max="1" width="57.28515625" bestFit="1" customWidth="1"/>
    <col min="2" max="3" width="10" customWidth="1"/>
    <col min="4" max="6" width="1.140625" customWidth="1"/>
    <col min="7" max="7" width="57.28515625" bestFit="1" customWidth="1"/>
  </cols>
  <sheetData>
    <row r="1" spans="1:9" ht="21.75" thickBot="1" x14ac:dyDescent="0.4">
      <c r="A1" s="30" t="s">
        <v>42</v>
      </c>
      <c r="B1" s="31"/>
      <c r="C1" s="31"/>
      <c r="D1" s="31"/>
      <c r="E1" s="31"/>
      <c r="F1" s="31"/>
      <c r="G1" s="31"/>
      <c r="H1" s="31"/>
      <c r="I1" s="32"/>
    </row>
    <row r="3" spans="1:9" x14ac:dyDescent="0.25">
      <c r="A3" s="28" t="s">
        <v>30</v>
      </c>
      <c r="B3" s="28"/>
      <c r="C3" s="28"/>
      <c r="G3" s="29" t="s">
        <v>33</v>
      </c>
      <c r="H3" s="29"/>
      <c r="I3" s="29"/>
    </row>
    <row r="4" spans="1:9" x14ac:dyDescent="0.25">
      <c r="A4" s="1" t="s">
        <v>0</v>
      </c>
      <c r="B4" s="1" t="s">
        <v>31</v>
      </c>
      <c r="C4" s="1" t="s">
        <v>32</v>
      </c>
      <c r="G4" s="1" t="s">
        <v>0</v>
      </c>
      <c r="H4" s="1" t="s">
        <v>31</v>
      </c>
      <c r="I4" s="1" t="s">
        <v>32</v>
      </c>
    </row>
    <row r="5" spans="1:9" x14ac:dyDescent="0.25">
      <c r="A5" s="4" t="s">
        <v>1</v>
      </c>
      <c r="B5" s="2">
        <v>364</v>
      </c>
      <c r="C5" s="3"/>
      <c r="G5" s="4" t="s">
        <v>1</v>
      </c>
      <c r="H5" s="2">
        <v>563</v>
      </c>
      <c r="I5" s="3"/>
    </row>
    <row r="6" spans="1:9" x14ac:dyDescent="0.25">
      <c r="A6" s="4" t="s">
        <v>2</v>
      </c>
      <c r="B6" s="2">
        <v>155</v>
      </c>
      <c r="C6" s="3"/>
      <c r="G6" s="4" t="s">
        <v>2</v>
      </c>
      <c r="H6" s="2">
        <v>200</v>
      </c>
      <c r="I6" s="3"/>
    </row>
    <row r="7" spans="1:9" x14ac:dyDescent="0.25">
      <c r="A7" s="4" t="s">
        <v>3</v>
      </c>
      <c r="B7" s="2">
        <v>218</v>
      </c>
      <c r="C7" s="3"/>
      <c r="G7" s="4" t="s">
        <v>3</v>
      </c>
      <c r="H7" s="2">
        <v>363</v>
      </c>
      <c r="I7" s="3"/>
    </row>
    <row r="8" spans="1:9" x14ac:dyDescent="0.25">
      <c r="A8" s="4" t="s">
        <v>4</v>
      </c>
      <c r="B8" s="2">
        <v>500</v>
      </c>
      <c r="C8" s="3"/>
      <c r="G8" s="4" t="s">
        <v>4</v>
      </c>
      <c r="H8" s="2">
        <v>792</v>
      </c>
      <c r="I8" s="3"/>
    </row>
    <row r="9" spans="1:9" x14ac:dyDescent="0.25">
      <c r="A9" s="4" t="s">
        <v>5</v>
      </c>
      <c r="B9" s="2">
        <v>307</v>
      </c>
      <c r="C9" s="3"/>
      <c r="G9" s="4" t="s">
        <v>5</v>
      </c>
      <c r="H9" s="2">
        <v>170</v>
      </c>
      <c r="I9" s="3"/>
    </row>
    <row r="10" spans="1:9" x14ac:dyDescent="0.25">
      <c r="A10" s="4" t="s">
        <v>6</v>
      </c>
      <c r="B10" s="3">
        <v>3363</v>
      </c>
      <c r="C10" s="3"/>
      <c r="G10" s="4" t="s">
        <v>6</v>
      </c>
      <c r="H10" s="3">
        <v>4767</v>
      </c>
      <c r="I10" s="3"/>
    </row>
    <row r="11" spans="1:9" x14ac:dyDescent="0.25">
      <c r="A11" s="4" t="s">
        <v>7</v>
      </c>
      <c r="B11" s="2"/>
      <c r="C11" s="3">
        <v>200</v>
      </c>
      <c r="G11" s="4" t="s">
        <v>7</v>
      </c>
      <c r="H11" s="2"/>
      <c r="I11" s="3">
        <v>375</v>
      </c>
    </row>
    <row r="12" spans="1:9" x14ac:dyDescent="0.25">
      <c r="A12" s="5" t="s">
        <v>8</v>
      </c>
      <c r="B12" s="2">
        <v>63</v>
      </c>
      <c r="C12" s="3"/>
      <c r="G12" s="5" t="s">
        <v>8</v>
      </c>
      <c r="H12" s="2">
        <v>143</v>
      </c>
      <c r="I12" s="3"/>
    </row>
    <row r="13" spans="1:9" x14ac:dyDescent="0.25">
      <c r="A13" s="5" t="s">
        <v>9</v>
      </c>
      <c r="B13" s="2">
        <v>710</v>
      </c>
      <c r="C13" s="3"/>
      <c r="G13" s="5" t="s">
        <v>9</v>
      </c>
      <c r="H13" s="2">
        <v>710</v>
      </c>
      <c r="I13" s="3"/>
    </row>
    <row r="14" spans="1:9" x14ac:dyDescent="0.25">
      <c r="A14" s="5" t="s">
        <v>10</v>
      </c>
      <c r="B14" s="2">
        <v>99</v>
      </c>
      <c r="C14" s="3"/>
      <c r="G14" s="5" t="s">
        <v>10</v>
      </c>
      <c r="H14" s="2">
        <v>99</v>
      </c>
      <c r="I14" s="3"/>
    </row>
    <row r="15" spans="1:9" x14ac:dyDescent="0.25">
      <c r="A15" s="5" t="s">
        <v>11</v>
      </c>
      <c r="B15" s="2"/>
      <c r="C15" s="3">
        <v>20</v>
      </c>
      <c r="G15" s="5" t="s">
        <v>11</v>
      </c>
      <c r="H15" s="2"/>
      <c r="I15" s="3">
        <v>30</v>
      </c>
    </row>
    <row r="16" spans="1:9" x14ac:dyDescent="0.25">
      <c r="A16" s="5" t="s">
        <v>12</v>
      </c>
      <c r="B16" s="2">
        <v>182</v>
      </c>
      <c r="C16" s="3"/>
      <c r="G16" s="5" t="s">
        <v>12</v>
      </c>
      <c r="H16" s="2">
        <v>182</v>
      </c>
      <c r="I16" s="3"/>
    </row>
    <row r="17" spans="1:10" x14ac:dyDescent="0.25">
      <c r="A17" s="5" t="s">
        <v>13</v>
      </c>
      <c r="B17" s="2"/>
      <c r="C17" s="3">
        <v>3</v>
      </c>
      <c r="G17" s="5" t="s">
        <v>13</v>
      </c>
      <c r="H17" s="2"/>
      <c r="I17" s="3">
        <v>5</v>
      </c>
    </row>
    <row r="18" spans="1:10" x14ac:dyDescent="0.25">
      <c r="A18" s="5" t="s">
        <v>14</v>
      </c>
      <c r="B18" s="3"/>
      <c r="C18" s="2">
        <v>295</v>
      </c>
      <c r="G18" s="5" t="s">
        <v>14</v>
      </c>
      <c r="H18" s="3"/>
      <c r="I18" s="2">
        <v>473</v>
      </c>
    </row>
    <row r="19" spans="1:10" x14ac:dyDescent="0.25">
      <c r="A19" s="4" t="s">
        <v>15</v>
      </c>
      <c r="B19" s="3"/>
      <c r="C19" s="2">
        <v>436</v>
      </c>
      <c r="G19" s="4" t="s">
        <v>15</v>
      </c>
      <c r="H19" s="3"/>
      <c r="I19" s="2">
        <v>487</v>
      </c>
    </row>
    <row r="20" spans="1:10" x14ac:dyDescent="0.25">
      <c r="A20" s="5" t="s">
        <v>16</v>
      </c>
      <c r="B20" s="3"/>
      <c r="C20" s="2">
        <v>45</v>
      </c>
      <c r="G20" s="5" t="s">
        <v>16</v>
      </c>
      <c r="H20" s="3"/>
      <c r="I20" s="2">
        <v>50</v>
      </c>
    </row>
    <row r="21" spans="1:10" x14ac:dyDescent="0.25">
      <c r="A21" s="5" t="s">
        <v>17</v>
      </c>
      <c r="B21" s="3"/>
      <c r="C21" s="2">
        <v>473</v>
      </c>
      <c r="G21" s="5" t="s">
        <v>17</v>
      </c>
      <c r="H21" s="3"/>
      <c r="I21" s="2">
        <v>627</v>
      </c>
    </row>
    <row r="22" spans="1:10" x14ac:dyDescent="0.25">
      <c r="A22" s="4" t="s">
        <v>18</v>
      </c>
      <c r="B22" s="3"/>
      <c r="C22" s="2">
        <v>62</v>
      </c>
      <c r="G22" s="4" t="s">
        <v>18</v>
      </c>
      <c r="H22" s="3"/>
      <c r="I22" s="2">
        <v>65</v>
      </c>
    </row>
    <row r="23" spans="1:10" x14ac:dyDescent="0.25">
      <c r="A23" s="5" t="s">
        <v>19</v>
      </c>
      <c r="B23" s="3"/>
      <c r="C23" s="2">
        <v>658</v>
      </c>
      <c r="G23" s="5" t="s">
        <v>19</v>
      </c>
      <c r="H23" s="3"/>
      <c r="I23" s="2">
        <v>1342</v>
      </c>
      <c r="J23" s="9"/>
    </row>
    <row r="24" spans="1:10" x14ac:dyDescent="0.25">
      <c r="A24" s="5" t="s">
        <v>20</v>
      </c>
      <c r="B24" s="3"/>
      <c r="C24" s="2">
        <v>2904</v>
      </c>
      <c r="G24" s="5" t="s">
        <v>20</v>
      </c>
      <c r="H24" s="3"/>
      <c r="I24" s="2">
        <v>3194</v>
      </c>
      <c r="J24" s="9"/>
    </row>
    <row r="25" spans="1:10" x14ac:dyDescent="0.25">
      <c r="A25" s="6" t="s">
        <v>21</v>
      </c>
      <c r="B25" s="7">
        <v>1152</v>
      </c>
      <c r="C25" s="7"/>
      <c r="G25" s="6" t="s">
        <v>21</v>
      </c>
      <c r="H25" s="7">
        <v>1214</v>
      </c>
      <c r="I25" s="7"/>
      <c r="J25" s="9"/>
    </row>
    <row r="26" spans="1:10" s="11" customFormat="1" x14ac:dyDescent="0.25">
      <c r="A26" s="6" t="s">
        <v>22</v>
      </c>
      <c r="B26" s="7"/>
      <c r="C26" s="7">
        <v>1481</v>
      </c>
      <c r="G26" s="6" t="s">
        <v>22</v>
      </c>
      <c r="H26" s="7"/>
      <c r="I26" s="7">
        <v>1817</v>
      </c>
      <c r="J26" s="47"/>
    </row>
    <row r="27" spans="1:10" x14ac:dyDescent="0.25">
      <c r="A27" s="5" t="s">
        <v>23</v>
      </c>
      <c r="B27" s="3"/>
      <c r="C27" s="2">
        <v>15389</v>
      </c>
      <c r="G27" s="5" t="s">
        <v>23</v>
      </c>
      <c r="H27" s="3"/>
      <c r="I27" s="2">
        <v>16061</v>
      </c>
      <c r="J27" s="9"/>
    </row>
    <row r="28" spans="1:10" x14ac:dyDescent="0.25">
      <c r="A28" s="5" t="s">
        <v>24</v>
      </c>
      <c r="B28" s="2">
        <v>9973</v>
      </c>
      <c r="C28" s="3"/>
      <c r="G28" s="5" t="s">
        <v>24</v>
      </c>
      <c r="H28" s="2">
        <v>10415</v>
      </c>
      <c r="I28" s="3"/>
    </row>
    <row r="29" spans="1:10" x14ac:dyDescent="0.25">
      <c r="A29" s="5" t="s">
        <v>25</v>
      </c>
      <c r="B29" s="2">
        <v>4472</v>
      </c>
      <c r="C29" s="3"/>
      <c r="G29" s="5" t="s">
        <v>25</v>
      </c>
      <c r="H29" s="2">
        <v>4632</v>
      </c>
      <c r="I29" s="3"/>
    </row>
    <row r="30" spans="1:10" x14ac:dyDescent="0.25">
      <c r="A30" s="5" t="s">
        <v>26</v>
      </c>
      <c r="B30" s="2">
        <v>67</v>
      </c>
      <c r="C30" s="3"/>
      <c r="G30" s="5" t="s">
        <v>26</v>
      </c>
      <c r="H30" s="2">
        <v>0</v>
      </c>
      <c r="I30" s="3"/>
    </row>
    <row r="31" spans="1:10" x14ac:dyDescent="0.25">
      <c r="A31" s="5" t="s">
        <v>27</v>
      </c>
      <c r="B31" s="2">
        <v>16</v>
      </c>
      <c r="C31" s="3"/>
      <c r="G31" s="5" t="s">
        <v>27</v>
      </c>
      <c r="H31" s="2">
        <v>0</v>
      </c>
      <c r="I31" s="3"/>
    </row>
    <row r="32" spans="1:10" x14ac:dyDescent="0.25">
      <c r="A32" s="5" t="s">
        <v>28</v>
      </c>
      <c r="B32" s="2"/>
      <c r="C32" s="3">
        <v>17</v>
      </c>
      <c r="G32" s="5" t="s">
        <v>28</v>
      </c>
      <c r="H32" s="2"/>
      <c r="I32" s="3">
        <v>125</v>
      </c>
    </row>
    <row r="33" spans="1:9" x14ac:dyDescent="0.25">
      <c r="A33" s="5" t="s">
        <v>29</v>
      </c>
      <c r="B33" s="2">
        <v>342</v>
      </c>
      <c r="C33" s="3"/>
      <c r="G33" s="5" t="s">
        <v>29</v>
      </c>
      <c r="H33" s="2">
        <v>401</v>
      </c>
      <c r="I33" s="3"/>
    </row>
    <row r="34" spans="1:9" ht="15.75" thickBot="1" x14ac:dyDescent="0.3">
      <c r="B34" s="8">
        <f>SUM(B5:B33)</f>
        <v>21983</v>
      </c>
      <c r="C34" s="8">
        <f>SUM(C5:C33)</f>
        <v>21983</v>
      </c>
      <c r="H34" s="8">
        <f>SUM(H5:H33)</f>
        <v>24651</v>
      </c>
      <c r="I34" s="8">
        <f>SUM(I5:I33)</f>
        <v>24651</v>
      </c>
    </row>
    <row r="35" spans="1:9" ht="15.75" thickTop="1" x14ac:dyDescent="0.25">
      <c r="C35" s="9">
        <f>B34-C34</f>
        <v>0</v>
      </c>
      <c r="I35" s="9">
        <f>I34-H34</f>
        <v>0</v>
      </c>
    </row>
    <row r="37" spans="1:9" x14ac:dyDescent="0.25">
      <c r="A37" s="1" t="s">
        <v>34</v>
      </c>
      <c r="B37" s="9"/>
      <c r="C37" s="9"/>
      <c r="H37" s="9"/>
    </row>
    <row r="38" spans="1:9" x14ac:dyDescent="0.25">
      <c r="H38" s="10"/>
    </row>
    <row r="39" spans="1:9" x14ac:dyDescent="0.25">
      <c r="A39" t="s">
        <v>35</v>
      </c>
    </row>
    <row r="40" spans="1:9" x14ac:dyDescent="0.25">
      <c r="A40" t="s">
        <v>36</v>
      </c>
    </row>
    <row r="41" spans="1:9" x14ac:dyDescent="0.25">
      <c r="A41" t="s">
        <v>37</v>
      </c>
    </row>
    <row r="42" spans="1:9" x14ac:dyDescent="0.25">
      <c r="A42" t="s">
        <v>38</v>
      </c>
    </row>
    <row r="43" spans="1:9" x14ac:dyDescent="0.25">
      <c r="A43" t="s">
        <v>39</v>
      </c>
    </row>
    <row r="44" spans="1:9" x14ac:dyDescent="0.25">
      <c r="A44" t="s">
        <v>40</v>
      </c>
    </row>
    <row r="45" spans="1:9" x14ac:dyDescent="0.25">
      <c r="A45" t="s">
        <v>41</v>
      </c>
    </row>
  </sheetData>
  <mergeCells count="3">
    <mergeCell ref="A3:C3"/>
    <mergeCell ref="G3:I3"/>
    <mergeCell ref="A1:I1"/>
  </mergeCells>
  <pageMargins left="0.7" right="0.7" top="0.75" bottom="0.75" header="0.3" footer="0.3"/>
  <pageSetup scale="4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071C9-1E4A-43BC-A6DC-DDF01A750966}">
  <dimension ref="A1:J27"/>
  <sheetViews>
    <sheetView workbookViewId="0">
      <selection activeCell="I14" sqref="I14"/>
    </sheetView>
  </sheetViews>
  <sheetFormatPr defaultRowHeight="15" x14ac:dyDescent="0.25"/>
  <cols>
    <col min="1" max="1" width="10.7109375" style="13" bestFit="1" customWidth="1"/>
    <col min="2" max="2" width="9.140625" style="13"/>
    <col min="4" max="4" width="11.5703125" style="12" bestFit="1" customWidth="1"/>
    <col min="5" max="5" width="9.140625" style="12"/>
    <col min="8" max="9" width="9.140625" style="18"/>
  </cols>
  <sheetData>
    <row r="1" spans="1:10" x14ac:dyDescent="0.25">
      <c r="A1" s="35" t="str">
        <f>'Trial Balance'!A1:I1</f>
        <v>KELLEY ENTERPRISES</v>
      </c>
      <c r="B1" s="35"/>
      <c r="C1" s="35"/>
      <c r="D1" s="35"/>
      <c r="E1" s="35"/>
      <c r="F1" s="35"/>
      <c r="G1" s="35"/>
      <c r="H1" s="35"/>
      <c r="I1" s="35"/>
    </row>
    <row r="2" spans="1:10" x14ac:dyDescent="0.25">
      <c r="A2" s="33" t="s">
        <v>43</v>
      </c>
      <c r="B2" s="33"/>
      <c r="C2" s="33"/>
      <c r="D2" s="33"/>
      <c r="E2" s="33"/>
      <c r="F2" s="33"/>
      <c r="G2" s="33"/>
      <c r="H2" s="33"/>
      <c r="I2" s="33"/>
    </row>
    <row r="3" spans="1:10" x14ac:dyDescent="0.25">
      <c r="A3" s="33" t="s">
        <v>53</v>
      </c>
      <c r="B3" s="33"/>
      <c r="C3" s="33"/>
      <c r="D3" s="33"/>
      <c r="E3" s="33"/>
      <c r="F3" s="33"/>
      <c r="G3" s="33"/>
      <c r="H3" s="33"/>
      <c r="I3" s="33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10" x14ac:dyDescent="0.25">
      <c r="A5" s="34">
        <v>42369</v>
      </c>
      <c r="B5" s="34"/>
    </row>
    <row r="6" spans="1:10" x14ac:dyDescent="0.25">
      <c r="B6" s="13" t="str">
        <f>'Trial Balance'!A27</f>
        <v>Sales</v>
      </c>
      <c r="H6" s="19">
        <f>'Trial Balance'!C27</f>
        <v>15389</v>
      </c>
    </row>
    <row r="7" spans="1:10" x14ac:dyDescent="0.25">
      <c r="B7" s="13" t="str">
        <f>'Trial Balance'!A32</f>
        <v>Investment and other income</v>
      </c>
      <c r="H7" s="19">
        <f>'Trial Balance'!C32</f>
        <v>17</v>
      </c>
    </row>
    <row r="8" spans="1:10" x14ac:dyDescent="0.25">
      <c r="B8" s="14" t="s">
        <v>44</v>
      </c>
      <c r="I8" s="18">
        <f>SUM(H6:H7)</f>
        <v>15406</v>
      </c>
    </row>
    <row r="9" spans="1:10" x14ac:dyDescent="0.25">
      <c r="B9" s="36" t="s">
        <v>54</v>
      </c>
    </row>
    <row r="11" spans="1:10" x14ac:dyDescent="0.25">
      <c r="A11" s="34">
        <v>42369</v>
      </c>
      <c r="B11" s="34"/>
      <c r="J11" s="18"/>
    </row>
    <row r="12" spans="1:10" x14ac:dyDescent="0.25">
      <c r="B12" s="13" t="s">
        <v>44</v>
      </c>
      <c r="H12" s="18">
        <f>SUM(I13:I17)</f>
        <v>14870</v>
      </c>
    </row>
    <row r="13" spans="1:10" x14ac:dyDescent="0.25">
      <c r="B13" s="14" t="str">
        <f>'Trial Balance'!A28</f>
        <v>Cost of Goods Sold</v>
      </c>
      <c r="C13" s="15"/>
      <c r="D13" s="16"/>
      <c r="E13" s="16"/>
      <c r="F13" s="15"/>
      <c r="G13" s="15"/>
      <c r="I13" s="18">
        <f>'Trial Balance'!B28</f>
        <v>9973</v>
      </c>
    </row>
    <row r="14" spans="1:10" x14ac:dyDescent="0.25">
      <c r="B14" s="14" t="str">
        <f>'Trial Balance'!A29</f>
        <v>Selling, general and administrative expenses</v>
      </c>
      <c r="C14" s="15"/>
      <c r="D14" s="16"/>
      <c r="E14" s="16"/>
      <c r="F14" s="15"/>
      <c r="G14" s="15"/>
      <c r="I14" s="18">
        <f>'Trial Balance'!B29</f>
        <v>4472</v>
      </c>
    </row>
    <row r="15" spans="1:10" x14ac:dyDescent="0.25">
      <c r="B15" s="14" t="str">
        <f>'Trial Balance'!A30</f>
        <v>Pre-opening expenses</v>
      </c>
      <c r="C15" s="15"/>
      <c r="D15" s="16"/>
      <c r="E15" s="16"/>
      <c r="F15" s="15"/>
      <c r="G15" s="15"/>
      <c r="I15" s="18">
        <f>'Trial Balance'!B30</f>
        <v>67</v>
      </c>
    </row>
    <row r="16" spans="1:10" x14ac:dyDescent="0.25">
      <c r="B16" s="14" t="str">
        <f>'Trial Balance'!A31</f>
        <v>Relocation, store closure and lease termination expenses</v>
      </c>
      <c r="C16" s="15"/>
      <c r="D16" s="16"/>
      <c r="E16" s="16"/>
      <c r="F16" s="15"/>
      <c r="G16" s="15"/>
      <c r="I16" s="18">
        <f>'Trial Balance'!B31</f>
        <v>16</v>
      </c>
    </row>
    <row r="17" spans="1:9" x14ac:dyDescent="0.25">
      <c r="B17" s="14" t="str">
        <f>'Trial Balance'!A33</f>
        <v>Income tax expense</v>
      </c>
      <c r="C17" s="15"/>
      <c r="D17" s="16"/>
      <c r="E17" s="16"/>
      <c r="F17" s="15"/>
      <c r="G17" s="15"/>
      <c r="I17" s="18">
        <f>'Trial Balance'!B33</f>
        <v>342</v>
      </c>
    </row>
    <row r="18" spans="1:9" x14ac:dyDescent="0.25">
      <c r="B18" s="36" t="s">
        <v>55</v>
      </c>
    </row>
    <row r="20" spans="1:9" x14ac:dyDescent="0.25">
      <c r="A20" s="34">
        <v>42369</v>
      </c>
      <c r="B20" s="34"/>
    </row>
    <row r="21" spans="1:9" x14ac:dyDescent="0.25">
      <c r="B21" s="13" t="s">
        <v>44</v>
      </c>
      <c r="H21" s="18">
        <v>536</v>
      </c>
    </row>
    <row r="22" spans="1:9" x14ac:dyDescent="0.25">
      <c r="B22" s="14" t="str">
        <f>'Trial Balance'!A26</f>
        <v>Retained earnings (beginning of year)</v>
      </c>
      <c r="I22" s="18">
        <v>536</v>
      </c>
    </row>
    <row r="23" spans="1:9" x14ac:dyDescent="0.25">
      <c r="B23" s="36" t="s">
        <v>56</v>
      </c>
    </row>
    <row r="25" spans="1:9" x14ac:dyDescent="0.25">
      <c r="A25" s="34"/>
      <c r="B25" s="34"/>
    </row>
    <row r="27" spans="1:9" x14ac:dyDescent="0.25">
      <c r="B27" s="14"/>
    </row>
  </sheetData>
  <mergeCells count="7">
    <mergeCell ref="A2:I2"/>
    <mergeCell ref="A5:B5"/>
    <mergeCell ref="A11:B11"/>
    <mergeCell ref="A25:B25"/>
    <mergeCell ref="A1:I1"/>
    <mergeCell ref="A3:I3"/>
    <mergeCell ref="A20:B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03870-9A45-4AF3-B870-0A696C59C8FB}">
  <dimension ref="A1:I18"/>
  <sheetViews>
    <sheetView workbookViewId="0">
      <selection activeCell="I16" sqref="I16"/>
    </sheetView>
  </sheetViews>
  <sheetFormatPr defaultRowHeight="15" x14ac:dyDescent="0.25"/>
  <cols>
    <col min="7" max="7" width="10.7109375" customWidth="1"/>
    <col min="8" max="8" width="11.5703125" style="18" bestFit="1" customWidth="1"/>
    <col min="9" max="9" width="9.140625" style="18"/>
  </cols>
  <sheetData>
    <row r="1" spans="1:9" x14ac:dyDescent="0.25">
      <c r="A1" s="33" t="str">
        <f>'Trial Balance'!A1:I1</f>
        <v>KELLEY ENTERPRISES</v>
      </c>
      <c r="B1" s="33"/>
      <c r="C1" s="33"/>
      <c r="D1" s="33"/>
      <c r="E1" s="33"/>
      <c r="F1" s="33"/>
      <c r="G1" s="33"/>
      <c r="H1" s="33"/>
      <c r="I1" s="33"/>
    </row>
    <row r="2" spans="1:9" x14ac:dyDescent="0.25">
      <c r="A2" s="33" t="s">
        <v>45</v>
      </c>
      <c r="B2" s="33"/>
      <c r="C2" s="33"/>
      <c r="D2" s="33"/>
      <c r="E2" s="33"/>
      <c r="F2" s="33"/>
      <c r="G2" s="33"/>
      <c r="H2" s="33"/>
      <c r="I2" s="33"/>
    </row>
    <row r="3" spans="1:9" x14ac:dyDescent="0.25">
      <c r="A3" s="33" t="s">
        <v>49</v>
      </c>
      <c r="B3" s="33"/>
      <c r="C3" s="33"/>
      <c r="D3" s="33"/>
      <c r="E3" s="33"/>
      <c r="F3" s="33"/>
      <c r="G3" s="33"/>
      <c r="H3" s="33"/>
      <c r="I3" s="33"/>
    </row>
    <row r="5" spans="1:9" x14ac:dyDescent="0.25">
      <c r="A5" s="1" t="s">
        <v>48</v>
      </c>
    </row>
    <row r="6" spans="1:9" x14ac:dyDescent="0.25">
      <c r="A6" s="20" t="str">
        <f>'Trial Balance'!G27</f>
        <v>Sales</v>
      </c>
      <c r="B6" s="15"/>
      <c r="C6" s="15"/>
      <c r="G6" s="24">
        <f>'Trial Balance'!I27</f>
        <v>16061</v>
      </c>
    </row>
    <row r="7" spans="1:9" x14ac:dyDescent="0.25">
      <c r="A7" s="15" t="str">
        <f>'Trial Balance'!A32</f>
        <v>Investment and other income</v>
      </c>
      <c r="B7" s="15"/>
      <c r="C7" s="15"/>
      <c r="G7" s="23">
        <f>'Trial Balance'!I32</f>
        <v>125</v>
      </c>
    </row>
    <row r="8" spans="1:9" x14ac:dyDescent="0.25">
      <c r="A8" s="15" t="str">
        <f>'Trial Balance'!A28</f>
        <v>Cost of Goods Sold</v>
      </c>
      <c r="B8" s="15"/>
      <c r="C8" s="15"/>
      <c r="G8" s="22">
        <f>'Trial Balance'!H28</f>
        <v>10415</v>
      </c>
    </row>
    <row r="9" spans="1:9" x14ac:dyDescent="0.25">
      <c r="A9" s="21" t="s">
        <v>46</v>
      </c>
      <c r="G9" s="18">
        <f>G6+G7-G8</f>
        <v>5771</v>
      </c>
    </row>
    <row r="10" spans="1:9" x14ac:dyDescent="0.25">
      <c r="G10" s="18"/>
    </row>
    <row r="11" spans="1:9" x14ac:dyDescent="0.25">
      <c r="A11" s="1" t="s">
        <v>47</v>
      </c>
      <c r="G11" s="18"/>
    </row>
    <row r="12" spans="1:9" x14ac:dyDescent="0.25">
      <c r="A12" s="15" t="str">
        <f>'Trial Balance'!A29</f>
        <v>Selling, general and administrative expenses</v>
      </c>
      <c r="B12" s="15"/>
      <c r="C12" s="15"/>
      <c r="D12" s="15"/>
      <c r="E12" s="15"/>
      <c r="F12" s="15"/>
      <c r="G12" s="18">
        <f>'Trial Balance'!H29</f>
        <v>4632</v>
      </c>
    </row>
    <row r="13" spans="1:9" x14ac:dyDescent="0.25">
      <c r="A13" s="15" t="str">
        <f>'Trial Balance'!A30</f>
        <v>Pre-opening expenses</v>
      </c>
      <c r="B13" s="15"/>
      <c r="C13" s="15"/>
      <c r="D13" s="15"/>
      <c r="E13" s="15"/>
      <c r="F13" s="15"/>
      <c r="G13" s="18">
        <f>'Trial Balance'!H30</f>
        <v>0</v>
      </c>
    </row>
    <row r="14" spans="1:9" x14ac:dyDescent="0.25">
      <c r="A14" s="15" t="str">
        <f>'Trial Balance'!A31</f>
        <v>Relocation, store closure and lease termination expenses</v>
      </c>
      <c r="B14" s="15"/>
      <c r="C14" s="15"/>
      <c r="D14" s="15"/>
      <c r="E14" s="15"/>
      <c r="F14" s="15"/>
      <c r="G14" s="18">
        <f>'Trial Balance'!H31</f>
        <v>0</v>
      </c>
    </row>
    <row r="15" spans="1:9" x14ac:dyDescent="0.25">
      <c r="A15" s="15" t="str">
        <f>'Trial Balance'!A33</f>
        <v>Income tax expense</v>
      </c>
      <c r="B15" s="15"/>
      <c r="C15" s="15"/>
      <c r="D15" s="15"/>
      <c r="E15" s="15"/>
      <c r="F15" s="15"/>
      <c r="G15" s="22">
        <f>'Trial Balance'!H33</f>
        <v>401</v>
      </c>
    </row>
    <row r="16" spans="1:9" x14ac:dyDescent="0.25">
      <c r="A16" s="21" t="s">
        <v>50</v>
      </c>
      <c r="G16" s="25">
        <f>SUM(G12:G15)</f>
        <v>5033</v>
      </c>
    </row>
    <row r="17" spans="1:7" ht="15.75" thickBot="1" x14ac:dyDescent="0.3">
      <c r="A17" s="27" t="s">
        <v>51</v>
      </c>
      <c r="G17" s="26">
        <f>G9-G16</f>
        <v>738</v>
      </c>
    </row>
    <row r="18" spans="1:7" ht="15.75" thickTop="1" x14ac:dyDescent="0.25">
      <c r="A18" s="21"/>
    </row>
  </sheetData>
  <mergeCells count="3">
    <mergeCell ref="A1:I1"/>
    <mergeCell ref="A2:I2"/>
    <mergeCell ref="A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A342-9879-40F8-83DC-E50658915FF5}">
  <dimension ref="A1:J27"/>
  <sheetViews>
    <sheetView topLeftCell="A7" workbookViewId="0">
      <selection activeCell="H22" sqref="H22"/>
    </sheetView>
  </sheetViews>
  <sheetFormatPr defaultRowHeight="15" x14ac:dyDescent="0.25"/>
  <cols>
    <col min="1" max="1" width="10.7109375" style="13" bestFit="1" customWidth="1"/>
    <col min="2" max="2" width="11.28515625" style="13" bestFit="1" customWidth="1"/>
    <col min="4" max="4" width="11.5703125" style="12" bestFit="1" customWidth="1"/>
    <col min="5" max="5" width="9.140625" style="12"/>
    <col min="8" max="9" width="9.140625" style="18"/>
  </cols>
  <sheetData>
    <row r="1" spans="1:10" x14ac:dyDescent="0.25">
      <c r="A1" s="35" t="str">
        <f>'Trial Balance'!A1:I1</f>
        <v>KELLEY ENTERPRISES</v>
      </c>
      <c r="B1" s="35"/>
      <c r="C1" s="35"/>
      <c r="D1" s="35"/>
      <c r="E1" s="35"/>
      <c r="F1" s="35"/>
      <c r="G1" s="35"/>
      <c r="H1" s="35"/>
      <c r="I1" s="35"/>
    </row>
    <row r="2" spans="1:10" x14ac:dyDescent="0.25">
      <c r="A2" s="33" t="s">
        <v>52</v>
      </c>
      <c r="B2" s="33"/>
      <c r="C2" s="33"/>
      <c r="D2" s="33"/>
      <c r="E2" s="33"/>
      <c r="F2" s="33"/>
      <c r="G2" s="33"/>
      <c r="H2" s="33"/>
      <c r="I2" s="33"/>
    </row>
    <row r="3" spans="1:10" x14ac:dyDescent="0.25">
      <c r="A3" s="33" t="s">
        <v>57</v>
      </c>
      <c r="B3" s="33"/>
      <c r="C3" s="33"/>
      <c r="D3" s="33"/>
      <c r="E3" s="33"/>
      <c r="F3" s="33"/>
      <c r="G3" s="33"/>
      <c r="H3" s="33"/>
      <c r="I3" s="33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10" x14ac:dyDescent="0.25">
      <c r="A5" s="34">
        <v>42369</v>
      </c>
      <c r="B5" s="34"/>
    </row>
    <row r="6" spans="1:10" x14ac:dyDescent="0.25">
      <c r="B6" s="13" t="str">
        <f>'Trial Balance'!G27</f>
        <v>Sales</v>
      </c>
      <c r="H6" s="19">
        <f>'Trial Balance'!I27</f>
        <v>16061</v>
      </c>
    </row>
    <row r="7" spans="1:10" x14ac:dyDescent="0.25">
      <c r="B7" s="13" t="str">
        <f>'Trial Balance'!G32</f>
        <v>Investment and other income</v>
      </c>
      <c r="H7" s="19">
        <f>'Trial Balance'!I32</f>
        <v>125</v>
      </c>
    </row>
    <row r="8" spans="1:10" x14ac:dyDescent="0.25">
      <c r="B8" s="14" t="s">
        <v>44</v>
      </c>
      <c r="I8" s="18">
        <f>SUM(H6:H7)</f>
        <v>16186</v>
      </c>
    </row>
    <row r="9" spans="1:10" x14ac:dyDescent="0.25">
      <c r="B9" s="36" t="s">
        <v>54</v>
      </c>
    </row>
    <row r="11" spans="1:10" x14ac:dyDescent="0.25">
      <c r="A11" s="34">
        <v>42735</v>
      </c>
      <c r="B11" s="34"/>
      <c r="J11" s="18"/>
    </row>
    <row r="12" spans="1:10" x14ac:dyDescent="0.25">
      <c r="B12" s="13" t="s">
        <v>44</v>
      </c>
      <c r="H12" s="18">
        <f>SUM(I13:I17)</f>
        <v>15448</v>
      </c>
    </row>
    <row r="13" spans="1:10" x14ac:dyDescent="0.25">
      <c r="B13" s="14" t="str">
        <f>'Trial Balance'!G28</f>
        <v>Cost of Goods Sold</v>
      </c>
      <c r="C13" s="15"/>
      <c r="D13" s="16"/>
      <c r="E13" s="16"/>
      <c r="F13" s="15"/>
      <c r="G13" s="15"/>
      <c r="I13" s="18">
        <f>'Trial Balance'!H28</f>
        <v>10415</v>
      </c>
    </row>
    <row r="14" spans="1:10" x14ac:dyDescent="0.25">
      <c r="B14" s="14" t="str">
        <f>'Trial Balance'!G29</f>
        <v>Selling, general and administrative expenses</v>
      </c>
      <c r="C14" s="15"/>
      <c r="D14" s="16"/>
      <c r="E14" s="16"/>
      <c r="F14" s="15"/>
      <c r="G14" s="15"/>
      <c r="I14" s="18">
        <f>'Trial Balance'!H29</f>
        <v>4632</v>
      </c>
    </row>
    <row r="15" spans="1:10" x14ac:dyDescent="0.25">
      <c r="B15" s="14" t="str">
        <f>'Trial Balance'!G30</f>
        <v>Pre-opening expenses</v>
      </c>
      <c r="C15" s="15"/>
      <c r="D15" s="16"/>
      <c r="E15" s="16"/>
      <c r="F15" s="15"/>
      <c r="G15" s="15"/>
      <c r="I15" s="18">
        <f>'Trial Balance'!H30</f>
        <v>0</v>
      </c>
    </row>
    <row r="16" spans="1:10" x14ac:dyDescent="0.25">
      <c r="B16" s="14" t="str">
        <f>'Trial Balance'!G31</f>
        <v>Relocation, store closure and lease termination expenses</v>
      </c>
      <c r="C16" s="15"/>
      <c r="D16" s="16"/>
      <c r="E16" s="16"/>
      <c r="F16" s="15"/>
      <c r="G16" s="15"/>
      <c r="I16" s="18">
        <f>'Trial Balance'!H31</f>
        <v>0</v>
      </c>
    </row>
    <row r="17" spans="1:9" x14ac:dyDescent="0.25">
      <c r="B17" s="14" t="str">
        <f>'Trial Balance'!G33</f>
        <v>Income tax expense</v>
      </c>
      <c r="C17" s="15"/>
      <c r="D17" s="16"/>
      <c r="E17" s="16"/>
      <c r="F17" s="15"/>
      <c r="G17" s="15"/>
      <c r="I17" s="18">
        <f>'Trial Balance'!H33</f>
        <v>401</v>
      </c>
    </row>
    <row r="18" spans="1:9" x14ac:dyDescent="0.25">
      <c r="B18" s="36" t="s">
        <v>55</v>
      </c>
    </row>
    <row r="20" spans="1:9" x14ac:dyDescent="0.25">
      <c r="A20" s="34">
        <v>42369</v>
      </c>
      <c r="B20" s="34"/>
    </row>
    <row r="21" spans="1:9" x14ac:dyDescent="0.25">
      <c r="B21" s="13" t="s">
        <v>44</v>
      </c>
      <c r="H21" s="18">
        <f>I8-H12</f>
        <v>738</v>
      </c>
    </row>
    <row r="22" spans="1:9" x14ac:dyDescent="0.25">
      <c r="B22" s="14" t="str">
        <f>'Trial Balance'!G26</f>
        <v>Retained earnings (beginning of year)</v>
      </c>
      <c r="I22" s="18">
        <v>738</v>
      </c>
    </row>
    <row r="23" spans="1:9" x14ac:dyDescent="0.25">
      <c r="B23" s="36" t="s">
        <v>56</v>
      </c>
    </row>
    <row r="25" spans="1:9" x14ac:dyDescent="0.25">
      <c r="A25" s="34"/>
      <c r="B25" s="34"/>
    </row>
    <row r="27" spans="1:9" x14ac:dyDescent="0.25">
      <c r="B27" s="14"/>
    </row>
  </sheetData>
  <mergeCells count="7">
    <mergeCell ref="A20:B20"/>
    <mergeCell ref="A25:B25"/>
    <mergeCell ref="A1:I1"/>
    <mergeCell ref="A2:I2"/>
    <mergeCell ref="A3:I3"/>
    <mergeCell ref="A5:B5"/>
    <mergeCell ref="A11:B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454F-4E7E-4A42-9C32-01DC42C97C88}">
  <dimension ref="A1:I53"/>
  <sheetViews>
    <sheetView topLeftCell="A31" zoomScale="85" zoomScaleNormal="85" workbookViewId="0">
      <selection activeCell="F50" sqref="F50"/>
    </sheetView>
  </sheetViews>
  <sheetFormatPr defaultRowHeight="15" x14ac:dyDescent="0.25"/>
  <cols>
    <col min="8" max="8" width="9.5703125" style="38" bestFit="1" customWidth="1"/>
    <col min="9" max="9" width="11.140625" style="38" bestFit="1" customWidth="1"/>
  </cols>
  <sheetData>
    <row r="1" spans="1:9" x14ac:dyDescent="0.25">
      <c r="A1" s="33" t="s">
        <v>42</v>
      </c>
      <c r="B1" s="33"/>
      <c r="C1" s="33"/>
      <c r="D1" s="33"/>
      <c r="E1" s="33"/>
      <c r="F1" s="33"/>
      <c r="G1" s="33"/>
      <c r="H1" s="33"/>
      <c r="I1" s="33"/>
    </row>
    <row r="2" spans="1:9" x14ac:dyDescent="0.25">
      <c r="A2" s="33" t="s">
        <v>58</v>
      </c>
      <c r="B2" s="33"/>
      <c r="C2" s="33"/>
      <c r="D2" s="33"/>
      <c r="E2" s="33"/>
      <c r="F2" s="33"/>
      <c r="G2" s="33"/>
      <c r="H2" s="33"/>
      <c r="I2" s="33"/>
    </row>
    <row r="3" spans="1:9" x14ac:dyDescent="0.25">
      <c r="A3" s="33" t="s">
        <v>59</v>
      </c>
      <c r="B3" s="33"/>
      <c r="C3" s="33"/>
      <c r="D3" s="33"/>
      <c r="E3" s="33"/>
      <c r="F3" s="33"/>
      <c r="G3" s="33"/>
      <c r="H3" s="33"/>
      <c r="I3" s="33"/>
    </row>
    <row r="5" spans="1:9" x14ac:dyDescent="0.25">
      <c r="A5" s="1" t="s">
        <v>66</v>
      </c>
    </row>
    <row r="6" spans="1:9" x14ac:dyDescent="0.25">
      <c r="A6" s="15" t="str">
        <f>'Trial Balance'!G5</f>
        <v>Cash and cash equivalents</v>
      </c>
      <c r="B6" s="15"/>
      <c r="C6" s="15"/>
      <c r="D6" s="15"/>
      <c r="E6" s="15"/>
      <c r="H6" s="3">
        <f>'Trial Balance'!H5</f>
        <v>563</v>
      </c>
    </row>
    <row r="7" spans="1:9" x14ac:dyDescent="0.25">
      <c r="A7" s="15" t="str">
        <f>'Trial Balance'!G6</f>
        <v>Short-term investments</v>
      </c>
      <c r="B7" s="15"/>
      <c r="C7" s="15"/>
      <c r="D7" s="15"/>
      <c r="E7" s="15"/>
      <c r="H7" s="38">
        <f>'Trial Balance'!H6</f>
        <v>200</v>
      </c>
    </row>
    <row r="8" spans="1:9" x14ac:dyDescent="0.25">
      <c r="A8" s="15" t="str">
        <f>'Trial Balance'!G7</f>
        <v>Accounts receivable</v>
      </c>
      <c r="B8" s="15"/>
      <c r="C8" s="15"/>
      <c r="D8" s="15"/>
      <c r="E8" s="15"/>
      <c r="H8" s="38">
        <f>'Trial Balance'!H7</f>
        <v>363</v>
      </c>
    </row>
    <row r="9" spans="1:9" x14ac:dyDescent="0.25">
      <c r="A9" s="15" t="str">
        <f>'Trial Balance'!G8</f>
        <v>Merchandise inventories</v>
      </c>
      <c r="B9" s="15"/>
      <c r="C9" s="15"/>
      <c r="D9" s="15"/>
      <c r="E9" s="15"/>
      <c r="H9" s="38">
        <f>'Trial Balance'!H8</f>
        <v>792</v>
      </c>
    </row>
    <row r="10" spans="1:9" x14ac:dyDescent="0.25">
      <c r="A10" s="15" t="str">
        <f>'Trial Balance'!G9</f>
        <v>Prepaid expenses and other current assets</v>
      </c>
      <c r="B10" s="15"/>
      <c r="C10" s="15"/>
      <c r="D10" s="15"/>
      <c r="E10" s="15"/>
      <c r="H10" s="39">
        <f>'Trial Balance'!H9</f>
        <v>170</v>
      </c>
    </row>
    <row r="11" spans="1:9" x14ac:dyDescent="0.25">
      <c r="A11" s="15" t="s">
        <v>70</v>
      </c>
      <c r="I11" s="3">
        <f>SUM(H6:H10)</f>
        <v>2088</v>
      </c>
    </row>
    <row r="13" spans="1:9" x14ac:dyDescent="0.25">
      <c r="A13" s="1" t="s">
        <v>65</v>
      </c>
    </row>
    <row r="14" spans="1:9" x14ac:dyDescent="0.25">
      <c r="A14" s="15" t="str">
        <f>'Trial Balance'!G10</f>
        <v xml:space="preserve">Property and Equipment </v>
      </c>
      <c r="H14" s="38">
        <f>'Trial Balance'!H10</f>
        <v>4767</v>
      </c>
    </row>
    <row r="15" spans="1:9" x14ac:dyDescent="0.25">
      <c r="A15" s="15" t="s">
        <v>62</v>
      </c>
      <c r="H15" s="39">
        <f>-'Trial Balance'!I11</f>
        <v>-375</v>
      </c>
    </row>
    <row r="16" spans="1:9" x14ac:dyDescent="0.25">
      <c r="A16" s="15" t="s">
        <v>71</v>
      </c>
      <c r="I16" s="38">
        <f>H14+H15</f>
        <v>4392</v>
      </c>
    </row>
    <row r="18" spans="1:9" x14ac:dyDescent="0.25">
      <c r="A18" s="1" t="s">
        <v>60</v>
      </c>
    </row>
    <row r="19" spans="1:9" x14ac:dyDescent="0.25">
      <c r="A19" s="15" t="str">
        <f>'Trial Balance'!G12</f>
        <v xml:space="preserve">Long-term investments </v>
      </c>
      <c r="H19" s="39">
        <f>'Trial Balance'!H12</f>
        <v>143</v>
      </c>
    </row>
    <row r="20" spans="1:9" x14ac:dyDescent="0.25">
      <c r="A20" s="15" t="s">
        <v>72</v>
      </c>
      <c r="I20" s="41">
        <f>H19</f>
        <v>143</v>
      </c>
    </row>
    <row r="21" spans="1:9" x14ac:dyDescent="0.25">
      <c r="A21" s="40"/>
    </row>
    <row r="22" spans="1:9" x14ac:dyDescent="0.25">
      <c r="A22" s="1" t="s">
        <v>64</v>
      </c>
    </row>
    <row r="23" spans="1:9" x14ac:dyDescent="0.25">
      <c r="A23" s="15" t="str">
        <f>'Trial Balance'!G13</f>
        <v>Goodwill</v>
      </c>
      <c r="B23" s="15"/>
      <c r="C23" s="15"/>
      <c r="D23" s="15"/>
      <c r="E23" s="15"/>
      <c r="H23" s="38">
        <f>'Trial Balance'!H13</f>
        <v>710</v>
      </c>
    </row>
    <row r="24" spans="1:9" x14ac:dyDescent="0.25">
      <c r="A24" s="15" t="str">
        <f>'Trial Balance'!G14</f>
        <v>Intangible assets, net of accumulated amortization</v>
      </c>
      <c r="B24" s="15"/>
      <c r="C24" s="15"/>
      <c r="D24" s="15"/>
      <c r="E24" s="15"/>
      <c r="H24" s="41">
        <f>'Trial Balance'!H14</f>
        <v>99</v>
      </c>
    </row>
    <row r="25" spans="1:9" x14ac:dyDescent="0.25">
      <c r="A25" s="15" t="s">
        <v>61</v>
      </c>
      <c r="B25" s="15"/>
      <c r="C25" s="15"/>
      <c r="D25" s="15"/>
      <c r="E25" s="15"/>
      <c r="H25" s="39">
        <f>-'Trial Balance'!I15</f>
        <v>-30</v>
      </c>
    </row>
    <row r="26" spans="1:9" x14ac:dyDescent="0.25">
      <c r="A26" s="15" t="s">
        <v>73</v>
      </c>
      <c r="I26" s="38">
        <f>H23+H24+H25</f>
        <v>779</v>
      </c>
    </row>
    <row r="28" spans="1:9" x14ac:dyDescent="0.25">
      <c r="A28" s="1" t="s">
        <v>12</v>
      </c>
    </row>
    <row r="29" spans="1:9" x14ac:dyDescent="0.25">
      <c r="A29" s="15" t="str">
        <f>'Trial Balance'!G16</f>
        <v>Other assets</v>
      </c>
      <c r="H29" s="39">
        <f>'Trial Balance'!H16</f>
        <v>182</v>
      </c>
    </row>
    <row r="30" spans="1:9" x14ac:dyDescent="0.25">
      <c r="A30" s="15" t="s">
        <v>74</v>
      </c>
      <c r="I30" s="41">
        <f>H29</f>
        <v>182</v>
      </c>
    </row>
    <row r="31" spans="1:9" ht="17.25" x14ac:dyDescent="0.4">
      <c r="A31" s="40" t="s">
        <v>69</v>
      </c>
      <c r="I31" s="43">
        <f>I11+I16+I20+I26+I30</f>
        <v>7584</v>
      </c>
    </row>
    <row r="32" spans="1:9" x14ac:dyDescent="0.25">
      <c r="A32" s="40"/>
    </row>
    <row r="33" spans="1:9" x14ac:dyDescent="0.25">
      <c r="A33" s="1" t="s">
        <v>63</v>
      </c>
    </row>
    <row r="34" spans="1:9" x14ac:dyDescent="0.25">
      <c r="A34" s="15" t="str">
        <f>'Trial Balance'!G17</f>
        <v>Current installments of capital lease obligations</v>
      </c>
      <c r="H34" s="41">
        <f>'Trial Balance'!I17</f>
        <v>5</v>
      </c>
    </row>
    <row r="35" spans="1:9" x14ac:dyDescent="0.25">
      <c r="A35" s="15" t="str">
        <f>'Trial Balance'!G18</f>
        <v>Accounts payable</v>
      </c>
      <c r="B35" s="15"/>
      <c r="C35" s="15"/>
      <c r="H35" s="38">
        <f>'Trial Balance'!I18</f>
        <v>473</v>
      </c>
    </row>
    <row r="36" spans="1:9" x14ac:dyDescent="0.25">
      <c r="A36" s="15" t="str">
        <f>'Trial Balance'!G19</f>
        <v>Accrued payroll, bonus and other benefits due team members</v>
      </c>
      <c r="B36" s="15"/>
      <c r="C36" s="15"/>
      <c r="H36" s="38">
        <f>'Trial Balance'!I19</f>
        <v>487</v>
      </c>
    </row>
    <row r="37" spans="1:9" x14ac:dyDescent="0.25">
      <c r="A37" s="15" t="str">
        <f>'Trial Balance'!G20</f>
        <v>Dividends payable</v>
      </c>
      <c r="B37" s="15"/>
      <c r="C37" s="15"/>
      <c r="H37" s="38">
        <f>'Trial Balance'!I20</f>
        <v>50</v>
      </c>
    </row>
    <row r="38" spans="1:9" x14ac:dyDescent="0.25">
      <c r="A38" s="15" t="str">
        <f>'Trial Balance'!G21</f>
        <v>Other current liabilities</v>
      </c>
      <c r="B38" s="15"/>
      <c r="C38" s="15"/>
      <c r="H38" s="39">
        <f>'Trial Balance'!I21</f>
        <v>627</v>
      </c>
    </row>
    <row r="39" spans="1:9" x14ac:dyDescent="0.25">
      <c r="A39" s="15" t="s">
        <v>75</v>
      </c>
      <c r="I39" s="38">
        <f>SUM(H34:H38)</f>
        <v>1642</v>
      </c>
    </row>
    <row r="41" spans="1:9" x14ac:dyDescent="0.25">
      <c r="A41" s="1" t="s">
        <v>67</v>
      </c>
    </row>
    <row r="42" spans="1:9" x14ac:dyDescent="0.25">
      <c r="A42" s="15" t="str">
        <f>'Trial Balance'!G22</f>
        <v>Long-term capital lease obligations, less current installments</v>
      </c>
      <c r="H42" s="38">
        <f>'Trial Balance'!I22</f>
        <v>65</v>
      </c>
    </row>
    <row r="43" spans="1:9" x14ac:dyDescent="0.25">
      <c r="A43" s="15" t="str">
        <f>'Trial Balance'!G23</f>
        <v>Other long-term liabilities</v>
      </c>
      <c r="H43" s="39">
        <f>'Trial Balance'!I23</f>
        <v>1342</v>
      </c>
    </row>
    <row r="44" spans="1:9" x14ac:dyDescent="0.25">
      <c r="A44" s="15" t="s">
        <v>76</v>
      </c>
      <c r="I44" s="39">
        <f>H42+H43</f>
        <v>1407</v>
      </c>
    </row>
    <row r="45" spans="1:9" s="1" customFormat="1" ht="15.75" thickBot="1" x14ac:dyDescent="0.3">
      <c r="A45" s="1" t="s">
        <v>77</v>
      </c>
      <c r="H45" s="54"/>
      <c r="I45" s="56">
        <f>I39+I44</f>
        <v>3049</v>
      </c>
    </row>
    <row r="46" spans="1:9" ht="15.75" thickTop="1" x14ac:dyDescent="0.25"/>
    <row r="47" spans="1:9" x14ac:dyDescent="0.25">
      <c r="A47" s="1" t="s">
        <v>68</v>
      </c>
    </row>
    <row r="48" spans="1:9" x14ac:dyDescent="0.25">
      <c r="A48" s="15" t="str">
        <f>'Trial Balance'!G24</f>
        <v>Common Stock</v>
      </c>
      <c r="H48" s="38">
        <f>'Trial Balance'!I24</f>
        <v>3194</v>
      </c>
    </row>
    <row r="49" spans="1:9" x14ac:dyDescent="0.25">
      <c r="A49" s="15" t="str">
        <f>'Trial Balance'!G25</f>
        <v>Treasury Stock</v>
      </c>
      <c r="H49" s="41">
        <f>-'Trial Balance'!H25</f>
        <v>-1214</v>
      </c>
    </row>
    <row r="50" spans="1:9" x14ac:dyDescent="0.25">
      <c r="A50" s="15" t="s">
        <v>80</v>
      </c>
      <c r="H50" s="41">
        <f>'2016 Income Statement'!G17+'Trial Balance'!I26</f>
        <v>2555</v>
      </c>
      <c r="I50" s="42"/>
    </row>
    <row r="51" spans="1:9" x14ac:dyDescent="0.25">
      <c r="A51" t="s">
        <v>79</v>
      </c>
      <c r="I51" s="41">
        <f>SUM(H48:H50)</f>
        <v>4535</v>
      </c>
    </row>
    <row r="52" spans="1:9" s="1" customFormat="1" ht="15.75" thickBot="1" x14ac:dyDescent="0.3">
      <c r="A52" s="1" t="s">
        <v>78</v>
      </c>
      <c r="H52" s="54"/>
      <c r="I52" s="55">
        <f>I45+I51</f>
        <v>7584</v>
      </c>
    </row>
    <row r="53" spans="1:9" ht="15.75" thickTop="1" x14ac:dyDescent="0.25"/>
  </sheetData>
  <mergeCells count="3">
    <mergeCell ref="A1:I1"/>
    <mergeCell ref="A2:I2"/>
    <mergeCell ref="A3:I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1AFE-B5D9-49C6-9080-8BC28628EA36}">
  <dimension ref="A1:J35"/>
  <sheetViews>
    <sheetView workbookViewId="0">
      <selection activeCell="J34" sqref="J34"/>
    </sheetView>
  </sheetViews>
  <sheetFormatPr defaultRowHeight="15" x14ac:dyDescent="0.25"/>
  <cols>
    <col min="9" max="9" width="11.28515625" style="45" bestFit="1" customWidth="1"/>
    <col min="10" max="10" width="11.28515625" bestFit="1" customWidth="1"/>
  </cols>
  <sheetData>
    <row r="1" spans="1:9" x14ac:dyDescent="0.25">
      <c r="A1" s="35" t="str">
        <f>'Trial Balance'!A1:I1</f>
        <v>KELLEY ENTERPRISES</v>
      </c>
      <c r="B1" s="35"/>
      <c r="C1" s="35"/>
      <c r="D1" s="35"/>
      <c r="E1" s="35"/>
      <c r="F1" s="35"/>
      <c r="G1" s="35"/>
      <c r="H1" s="35"/>
      <c r="I1" s="35"/>
    </row>
    <row r="2" spans="1:9" x14ac:dyDescent="0.25">
      <c r="A2" s="33" t="s">
        <v>81</v>
      </c>
      <c r="B2" s="33"/>
      <c r="C2" s="33"/>
      <c r="D2" s="33"/>
      <c r="E2" s="33"/>
      <c r="F2" s="33"/>
      <c r="G2" s="33"/>
      <c r="H2" s="33"/>
      <c r="I2" s="33"/>
    </row>
    <row r="3" spans="1:9" x14ac:dyDescent="0.25">
      <c r="A3" s="33" t="s">
        <v>57</v>
      </c>
      <c r="B3" s="33"/>
      <c r="C3" s="33"/>
      <c r="D3" s="33"/>
      <c r="E3" s="33"/>
      <c r="F3" s="33"/>
      <c r="G3" s="33"/>
      <c r="H3" s="33"/>
      <c r="I3" s="33"/>
    </row>
    <row r="5" spans="1:9" x14ac:dyDescent="0.25">
      <c r="A5" s="1" t="s">
        <v>82</v>
      </c>
    </row>
    <row r="6" spans="1:9" x14ac:dyDescent="0.25">
      <c r="A6" s="37" t="s">
        <v>83</v>
      </c>
      <c r="I6" s="3">
        <f>'2016 Income Statement'!G17</f>
        <v>738</v>
      </c>
    </row>
    <row r="7" spans="1:9" x14ac:dyDescent="0.25">
      <c r="A7" s="37" t="s">
        <v>84</v>
      </c>
    </row>
    <row r="8" spans="1:9" x14ac:dyDescent="0.25">
      <c r="A8" s="15" t="s">
        <v>85</v>
      </c>
    </row>
    <row r="9" spans="1:9" x14ac:dyDescent="0.25">
      <c r="A9" s="44" t="s">
        <v>106</v>
      </c>
      <c r="I9" s="45">
        <f>('Trial Balance'!I11-'Trial Balance'!C11)+('Trial Balance'!I15-'Trial Balance'!C15)</f>
        <v>185</v>
      </c>
    </row>
    <row r="10" spans="1:9" x14ac:dyDescent="0.25">
      <c r="A10" s="15" t="s">
        <v>86</v>
      </c>
    </row>
    <row r="11" spans="1:9" x14ac:dyDescent="0.25">
      <c r="A11" s="44" t="s">
        <v>87</v>
      </c>
      <c r="B11" s="44"/>
      <c r="C11" s="44"/>
      <c r="D11" s="44"/>
      <c r="I11" s="45">
        <f>-('Trial Balance'!H6-'Trial Balance'!B6)</f>
        <v>-45</v>
      </c>
    </row>
    <row r="12" spans="1:9" x14ac:dyDescent="0.25">
      <c r="A12" s="44" t="s">
        <v>88</v>
      </c>
      <c r="B12" s="44"/>
      <c r="C12" s="44"/>
      <c r="D12" s="44"/>
      <c r="I12" s="45">
        <f>-('Trial Balance'!H7-'Trial Balance'!B7)</f>
        <v>-145</v>
      </c>
    </row>
    <row r="13" spans="1:9" x14ac:dyDescent="0.25">
      <c r="A13" s="44" t="s">
        <v>89</v>
      </c>
      <c r="B13" s="44"/>
      <c r="C13" s="44"/>
      <c r="D13" s="44"/>
      <c r="I13" s="45">
        <f>-('Trial Balance'!H8-'Trial Balance'!B8)</f>
        <v>-292</v>
      </c>
    </row>
    <row r="14" spans="1:9" x14ac:dyDescent="0.25">
      <c r="A14" s="44" t="s">
        <v>90</v>
      </c>
      <c r="B14" s="44"/>
      <c r="C14" s="44"/>
      <c r="D14" s="44"/>
      <c r="I14" s="45">
        <f>'Trial Balance'!B9-'Trial Balance'!H9</f>
        <v>137</v>
      </c>
    </row>
    <row r="15" spans="1:9" x14ac:dyDescent="0.25">
      <c r="A15" s="44" t="s">
        <v>91</v>
      </c>
      <c r="B15" s="44"/>
      <c r="C15" s="44"/>
      <c r="D15" s="44"/>
      <c r="I15" s="45">
        <f>('Trial Balance'!I17-'Trial Balance'!C17)</f>
        <v>2</v>
      </c>
    </row>
    <row r="16" spans="1:9" x14ac:dyDescent="0.25">
      <c r="A16" s="44" t="s">
        <v>92</v>
      </c>
      <c r="B16" s="44"/>
      <c r="C16" s="44"/>
      <c r="D16" s="44"/>
      <c r="I16" s="45">
        <f>'Trial Balance'!I18-'Trial Balance'!C18</f>
        <v>178</v>
      </c>
    </row>
    <row r="17" spans="1:10" x14ac:dyDescent="0.25">
      <c r="A17" s="44" t="s">
        <v>93</v>
      </c>
      <c r="B17" s="44"/>
      <c r="C17" s="44"/>
      <c r="D17" s="44"/>
      <c r="I17" s="45">
        <f>'Trial Balance'!I19-'Trial Balance'!C19</f>
        <v>51</v>
      </c>
    </row>
    <row r="18" spans="1:10" x14ac:dyDescent="0.25">
      <c r="A18" s="44" t="s">
        <v>94</v>
      </c>
      <c r="B18" s="44"/>
      <c r="C18" s="44"/>
      <c r="D18" s="44"/>
      <c r="I18" s="45">
        <f>'Trial Balance'!I20-'Trial Balance'!C20</f>
        <v>5</v>
      </c>
    </row>
    <row r="19" spans="1:10" x14ac:dyDescent="0.25">
      <c r="A19" s="44" t="s">
        <v>95</v>
      </c>
      <c r="B19" s="44"/>
      <c r="C19" s="44"/>
      <c r="D19" s="44"/>
      <c r="I19" s="46">
        <f>'Trial Balance'!I21-'Trial Balance'!C21</f>
        <v>154</v>
      </c>
    </row>
    <row r="20" spans="1:10" x14ac:dyDescent="0.25">
      <c r="A20" s="37" t="s">
        <v>96</v>
      </c>
      <c r="J20" s="3">
        <f>SUM(I6:I19)</f>
        <v>968</v>
      </c>
    </row>
    <row r="21" spans="1:10" x14ac:dyDescent="0.25">
      <c r="A21" s="27" t="s">
        <v>97</v>
      </c>
    </row>
    <row r="22" spans="1:10" x14ac:dyDescent="0.25">
      <c r="A22" s="37" t="s">
        <v>98</v>
      </c>
      <c r="I22" s="45">
        <v>-1404</v>
      </c>
    </row>
    <row r="23" spans="1:10" x14ac:dyDescent="0.25">
      <c r="A23" s="37" t="s">
        <v>111</v>
      </c>
      <c r="I23" s="46">
        <f>-('Trial Balance'!H12-'Trial Balance'!B12)</f>
        <v>-80</v>
      </c>
    </row>
    <row r="24" spans="1:10" x14ac:dyDescent="0.25">
      <c r="A24" s="37" t="s">
        <v>99</v>
      </c>
      <c r="J24" s="3">
        <f>I22+I23</f>
        <v>-1484</v>
      </c>
    </row>
    <row r="25" spans="1:10" x14ac:dyDescent="0.25">
      <c r="A25" s="27" t="s">
        <v>100</v>
      </c>
    </row>
    <row r="26" spans="1:10" x14ac:dyDescent="0.25">
      <c r="A26" s="49" t="s">
        <v>110</v>
      </c>
      <c r="I26" s="45">
        <f>'Trial Balance'!I23-'Trial Balance'!C23</f>
        <v>684</v>
      </c>
    </row>
    <row r="27" spans="1:10" x14ac:dyDescent="0.25">
      <c r="A27" s="37" t="s">
        <v>107</v>
      </c>
      <c r="I27" s="45">
        <f>'Trial Balance'!I22-'Trial Balance'!C22</f>
        <v>3</v>
      </c>
    </row>
    <row r="28" spans="1:10" x14ac:dyDescent="0.25">
      <c r="A28" s="37" t="s">
        <v>108</v>
      </c>
      <c r="I28" s="48">
        <f>'Trial Balance'!I24-'Trial Balance'!C24</f>
        <v>290</v>
      </c>
    </row>
    <row r="29" spans="1:10" x14ac:dyDescent="0.25">
      <c r="A29" s="37" t="s">
        <v>109</v>
      </c>
      <c r="I29" s="48">
        <f>-('Trial Balance'!H25-'Trial Balance'!B25)</f>
        <v>-62</v>
      </c>
    </row>
    <row r="30" spans="1:10" x14ac:dyDescent="0.25">
      <c r="A30" s="37" t="s">
        <v>101</v>
      </c>
      <c r="I30" s="46">
        <v>-200</v>
      </c>
    </row>
    <row r="31" spans="1:10" x14ac:dyDescent="0.25">
      <c r="A31" s="37" t="s">
        <v>102</v>
      </c>
      <c r="J31" s="50">
        <f>SUM(I26:I30)</f>
        <v>715</v>
      </c>
    </row>
    <row r="32" spans="1:10" x14ac:dyDescent="0.25">
      <c r="A32" s="27" t="s">
        <v>103</v>
      </c>
      <c r="J32" s="51">
        <f>J20+J24+J31</f>
        <v>199</v>
      </c>
    </row>
    <row r="33" spans="1:10" x14ac:dyDescent="0.25">
      <c r="A33" s="27" t="s">
        <v>104</v>
      </c>
      <c r="J33" s="52">
        <f>'Trial Balance'!B5</f>
        <v>364</v>
      </c>
    </row>
    <row r="34" spans="1:10" ht="15.75" thickBot="1" x14ac:dyDescent="0.3">
      <c r="A34" s="27" t="s">
        <v>105</v>
      </c>
      <c r="J34" s="53">
        <f>J32+J33</f>
        <v>563</v>
      </c>
    </row>
    <row r="35" spans="1:10" ht="15.75" thickTop="1" x14ac:dyDescent="0.25"/>
  </sheetData>
  <mergeCells count="3">
    <mergeCell ref="A1:I1"/>
    <mergeCell ref="A2:I2"/>
    <mergeCell ref="A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Trial Balance</vt:lpstr>
      <vt:lpstr>2015 Closing Entries</vt:lpstr>
      <vt:lpstr>2016 Income Statement</vt:lpstr>
      <vt:lpstr>2016 Closing Entries</vt:lpstr>
      <vt:lpstr>2016 Balance Sheet</vt:lpstr>
      <vt:lpstr>2016 Cash Flow Statement</vt:lpstr>
    </vt:vector>
  </TitlesOfParts>
  <Company>Liberty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Koss, Elizabeth Thomas (School of Business)</dc:creator>
  <cp:lastModifiedBy>Austin Gray</cp:lastModifiedBy>
  <cp:lastPrinted>2017-08-17T01:41:26Z</cp:lastPrinted>
  <dcterms:created xsi:type="dcterms:W3CDTF">2016-09-07T02:16:44Z</dcterms:created>
  <dcterms:modified xsi:type="dcterms:W3CDTF">2017-09-13T19:58:18Z</dcterms:modified>
</cp:coreProperties>
</file>