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reen\Desktop\PHYS 142\02 Diode Laser Spectroscopy\Data\"/>
    </mc:Choice>
  </mc:AlternateContent>
  <bookViews>
    <workbookView xWindow="0" yWindow="0" windowWidth="18990" windowHeight="94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3" i="1"/>
  <c r="G44" i="1"/>
  <c r="G45" i="1"/>
  <c r="G46" i="1"/>
  <c r="G47" i="1"/>
  <c r="G48" i="1"/>
  <c r="G42" i="1"/>
  <c r="E30" i="1"/>
  <c r="E31" i="1"/>
  <c r="E32" i="1"/>
  <c r="E33" i="1"/>
  <c r="E34" i="1"/>
  <c r="E35" i="1"/>
  <c r="F43" i="1"/>
  <c r="F44" i="1"/>
  <c r="F45" i="1"/>
  <c r="F46" i="1"/>
  <c r="F47" i="1"/>
  <c r="F48" i="1"/>
  <c r="F42" i="1"/>
  <c r="G36" i="1" l="1"/>
  <c r="G31" i="1"/>
  <c r="G32" i="1"/>
  <c r="G33" i="1"/>
  <c r="G34" i="1"/>
  <c r="G35" i="1"/>
  <c r="G30" i="1"/>
  <c r="F31" i="1"/>
  <c r="F32" i="1"/>
  <c r="F33" i="1"/>
  <c r="F34" i="1"/>
  <c r="F35" i="1"/>
  <c r="F30" i="1"/>
  <c r="D31" i="1"/>
  <c r="D32" i="1"/>
  <c r="D33" i="1"/>
  <c r="D34" i="1"/>
  <c r="D35" i="1"/>
  <c r="D30" i="1"/>
  <c r="E4" i="1" l="1"/>
  <c r="E5" i="1"/>
  <c r="E6" i="1"/>
  <c r="E7" i="1"/>
  <c r="E8" i="1"/>
  <c r="E9" i="1"/>
  <c r="E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<sst xmlns="http://schemas.openxmlformats.org/spreadsheetml/2006/main" count="32" uniqueCount="29">
  <si>
    <t>Radius cm</t>
  </si>
  <si>
    <t>1-3 Split MHz</t>
  </si>
  <si>
    <t>2-3 Split MHz</t>
  </si>
  <si>
    <t>F'=3 Split MHz</t>
  </si>
  <si>
    <t>Current (A)</t>
  </si>
  <si>
    <t>B Field (Gauss)</t>
  </si>
  <si>
    <t>1-3 Error</t>
  </si>
  <si>
    <t>2-3 Error</t>
  </si>
  <si>
    <t>F'=3 Error</t>
  </si>
  <si>
    <t>5 micro</t>
  </si>
  <si>
    <t xml:space="preserve">2 micro </t>
  </si>
  <si>
    <t>10 micro</t>
  </si>
  <si>
    <t>25 micro</t>
  </si>
  <si>
    <t>50 micro</t>
  </si>
  <si>
    <t>B Field U</t>
  </si>
  <si>
    <t>Current U (A)</t>
  </si>
  <si>
    <t>h</t>
  </si>
  <si>
    <t>mu_B</t>
  </si>
  <si>
    <t>Lande g-factor</t>
  </si>
  <si>
    <t>F'=3 Frequency</t>
  </si>
  <si>
    <t>B field</t>
  </si>
  <si>
    <t>F'=3 Energy</t>
  </si>
  <si>
    <t>mF</t>
  </si>
  <si>
    <t>average</t>
  </si>
  <si>
    <t>F'=3 U (MHz)</t>
  </si>
  <si>
    <t>F'=3 U (Erg)</t>
  </si>
  <si>
    <t>B Error</t>
  </si>
  <si>
    <t>lande g error</t>
  </si>
  <si>
    <t>take variational derivative of g_F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</si>
</sst>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"/>
    <numFmt numFmtId="167" formatCode="0.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2" fontId="0" fillId="0" borderId="0" xfId="1" applyNumberFormat="1" applyFont="1"/>
    <xf numFmtId="11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Zeeman Splitting</a:t>
            </a:r>
            <a:r>
              <a:rPr lang="en-US" baseline="0"/>
              <a:t> vs Magnetic Field Strength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1-3 Cross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plus>
            <c:min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Sheet1!$G$3:$G$9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plus>
            <c:minus>
              <c:numRef>
                <c:f>Sheet1!$G$3:$G$9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Sheet1!$D$3:$D$9</c:f>
              <c:numCache>
                <c:formatCode>0.0</c:formatCode>
                <c:ptCount val="7"/>
                <c:pt idx="0" formatCode="0.00">
                  <c:v>0</c:v>
                </c:pt>
                <c:pt idx="1">
                  <c:v>16.475972540045767</c:v>
                </c:pt>
                <c:pt idx="2">
                  <c:v>32.951945080091534</c:v>
                </c:pt>
                <c:pt idx="3">
                  <c:v>49.427917620137301</c:v>
                </c:pt>
                <c:pt idx="4">
                  <c:v>65.903890160183067</c:v>
                </c:pt>
                <c:pt idx="5">
                  <c:v>82.379862700228827</c:v>
                </c:pt>
                <c:pt idx="6">
                  <c:v>98.855835240274601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19.89</c:v>
                </c:pt>
                <c:pt idx="2">
                  <c:v>35.1</c:v>
                </c:pt>
                <c:pt idx="3">
                  <c:v>49.61</c:v>
                </c:pt>
                <c:pt idx="4">
                  <c:v>69.03</c:v>
                </c:pt>
                <c:pt idx="5">
                  <c:v>84.24</c:v>
                </c:pt>
                <c:pt idx="6">
                  <c:v>86.58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A-4035-BDB8-5043001E8ED9}"/>
            </c:ext>
          </c:extLst>
        </c:ser>
        <c:ser>
          <c:idx val="1"/>
          <c:order val="1"/>
          <c:tx>
            <c:v>2-3 Cross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plus>
            <c:min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Sheet1!$I$3:$I$9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plus>
            <c:minus>
              <c:numRef>
                <c:f>Sheet1!$I$3:$I$9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Sheet1!$D$3:$D$9</c:f>
              <c:numCache>
                <c:formatCode>0.0</c:formatCode>
                <c:ptCount val="7"/>
                <c:pt idx="0" formatCode="0.00">
                  <c:v>0</c:v>
                </c:pt>
                <c:pt idx="1">
                  <c:v>16.475972540045767</c:v>
                </c:pt>
                <c:pt idx="2">
                  <c:v>32.951945080091534</c:v>
                </c:pt>
                <c:pt idx="3">
                  <c:v>49.427917620137301</c:v>
                </c:pt>
                <c:pt idx="4">
                  <c:v>65.903890160183067</c:v>
                </c:pt>
                <c:pt idx="5">
                  <c:v>82.379862700228827</c:v>
                </c:pt>
                <c:pt idx="6">
                  <c:v>98.855835240274601</c:v>
                </c:pt>
              </c:numCache>
            </c:numRef>
          </c:xVal>
          <c:y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8.19</c:v>
                </c:pt>
                <c:pt idx="2" formatCode="General">
                  <c:v>35.1</c:v>
                </c:pt>
                <c:pt idx="3" formatCode="General">
                  <c:v>50.54</c:v>
                </c:pt>
                <c:pt idx="4" formatCode="General">
                  <c:v>71.37</c:v>
                </c:pt>
                <c:pt idx="5" formatCode="General">
                  <c:v>86.58</c:v>
                </c:pt>
                <c:pt idx="6" formatCode="General">
                  <c:v>102.492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A-4035-BDB8-5043001E8ED9}"/>
            </c:ext>
          </c:extLst>
        </c:ser>
        <c:ser>
          <c:idx val="2"/>
          <c:order val="2"/>
          <c:tx>
            <c:v>F'=3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plus>
            <c:min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Sheet1!$E$42:$E$48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plus>
            <c:minus>
              <c:numRef>
                <c:f>Sheet1!$E$42:$E$48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Sheet1!$D$3:$D$9</c:f>
              <c:numCache>
                <c:formatCode>0.0</c:formatCode>
                <c:ptCount val="7"/>
                <c:pt idx="0" formatCode="0.00">
                  <c:v>0</c:v>
                </c:pt>
                <c:pt idx="1">
                  <c:v>16.475972540045767</c:v>
                </c:pt>
                <c:pt idx="2">
                  <c:v>32.951945080091534</c:v>
                </c:pt>
                <c:pt idx="3">
                  <c:v>49.427917620137301</c:v>
                </c:pt>
                <c:pt idx="4">
                  <c:v>65.903890160183067</c:v>
                </c:pt>
                <c:pt idx="5">
                  <c:v>82.379862700228827</c:v>
                </c:pt>
                <c:pt idx="6">
                  <c:v>98.855835240274601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</c:v>
                </c:pt>
                <c:pt idx="1">
                  <c:v>11.7</c:v>
                </c:pt>
                <c:pt idx="2">
                  <c:v>35.1</c:v>
                </c:pt>
                <c:pt idx="3">
                  <c:v>48.67</c:v>
                </c:pt>
                <c:pt idx="4">
                  <c:v>64.349999999999994</c:v>
                </c:pt>
                <c:pt idx="5">
                  <c:v>78.39</c:v>
                </c:pt>
                <c:pt idx="6">
                  <c:v>95.94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1A-4035-BDB8-5043001E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55712"/>
        <c:axId val="445756040"/>
      </c:scatterChart>
      <c:valAx>
        <c:axId val="445755712"/>
        <c:scaling>
          <c:orientation val="minMax"/>
          <c:max val="1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56040"/>
        <c:crosses val="autoZero"/>
        <c:crossBetween val="midCat"/>
      </c:valAx>
      <c:valAx>
        <c:axId val="4457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Zeeman</a:t>
                </a:r>
                <a:r>
                  <a:rPr lang="en-US" baseline="0"/>
                  <a:t> Splitting (MHz)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5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93003240710741"/>
          <c:y val="0.13872493751410103"/>
          <c:w val="0.10552121279640064"/>
          <c:h val="0.1960833469048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Zeeman Splitting</a:t>
            </a:r>
            <a:r>
              <a:rPr lang="en-US" baseline="0"/>
              <a:t> vs Magnetic Field Strength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1-3 Cross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plus>
            <c:min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Sheet1!$G$3:$G$9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plus>
            <c:minus>
              <c:numRef>
                <c:f>Sheet1!$G$3:$G$9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Sheet1!$D$3:$D$9</c:f>
              <c:numCache>
                <c:formatCode>0.0</c:formatCode>
                <c:ptCount val="7"/>
                <c:pt idx="0" formatCode="0.00">
                  <c:v>0</c:v>
                </c:pt>
                <c:pt idx="1">
                  <c:v>16.475972540045767</c:v>
                </c:pt>
                <c:pt idx="2">
                  <c:v>32.951945080091534</c:v>
                </c:pt>
                <c:pt idx="3">
                  <c:v>49.427917620137301</c:v>
                </c:pt>
                <c:pt idx="4">
                  <c:v>65.903890160183067</c:v>
                </c:pt>
                <c:pt idx="5">
                  <c:v>82.379862700228827</c:v>
                </c:pt>
                <c:pt idx="6">
                  <c:v>98.855835240274601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19.89</c:v>
                </c:pt>
                <c:pt idx="2">
                  <c:v>35.1</c:v>
                </c:pt>
                <c:pt idx="3">
                  <c:v>49.61</c:v>
                </c:pt>
                <c:pt idx="4">
                  <c:v>69.03</c:v>
                </c:pt>
                <c:pt idx="5">
                  <c:v>84.24</c:v>
                </c:pt>
                <c:pt idx="6">
                  <c:v>86.58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A-46BA-BC37-B6BE5877BC65}"/>
            </c:ext>
          </c:extLst>
        </c:ser>
        <c:ser>
          <c:idx val="1"/>
          <c:order val="1"/>
          <c:tx>
            <c:v>2-3 Cross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plus>
            <c:min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Sheet1!$I$3:$I$9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plus>
            <c:minus>
              <c:numRef>
                <c:f>Sheet1!$I$3:$I$9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Sheet1!$D$3:$D$9</c:f>
              <c:numCache>
                <c:formatCode>0.0</c:formatCode>
                <c:ptCount val="7"/>
                <c:pt idx="0" formatCode="0.00">
                  <c:v>0</c:v>
                </c:pt>
                <c:pt idx="1">
                  <c:v>16.475972540045767</c:v>
                </c:pt>
                <c:pt idx="2">
                  <c:v>32.951945080091534</c:v>
                </c:pt>
                <c:pt idx="3">
                  <c:v>49.427917620137301</c:v>
                </c:pt>
                <c:pt idx="4">
                  <c:v>65.903890160183067</c:v>
                </c:pt>
                <c:pt idx="5">
                  <c:v>82.379862700228827</c:v>
                </c:pt>
                <c:pt idx="6">
                  <c:v>98.855835240274601</c:v>
                </c:pt>
              </c:numCache>
            </c:numRef>
          </c:xVal>
          <c:y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8.19</c:v>
                </c:pt>
                <c:pt idx="2" formatCode="General">
                  <c:v>35.1</c:v>
                </c:pt>
                <c:pt idx="3" formatCode="General">
                  <c:v>50.54</c:v>
                </c:pt>
                <c:pt idx="4" formatCode="General">
                  <c:v>71.37</c:v>
                </c:pt>
                <c:pt idx="5" formatCode="General">
                  <c:v>86.58</c:v>
                </c:pt>
                <c:pt idx="6" formatCode="General">
                  <c:v>102.492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A-46BA-BC37-B6BE5877BC65}"/>
            </c:ext>
          </c:extLst>
        </c:ser>
        <c:ser>
          <c:idx val="2"/>
          <c:order val="2"/>
          <c:tx>
            <c:v>F'=3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plus>
            <c:minus>
              <c:numRef>
                <c:f>Sheet1!$E$3:$E$9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0.32951945080091533</c:v>
                  </c:pt>
                  <c:pt idx="2">
                    <c:v>0.32951945080091533</c:v>
                  </c:pt>
                  <c:pt idx="3">
                    <c:v>0.32951945080091533</c:v>
                  </c:pt>
                  <c:pt idx="4">
                    <c:v>0.32951945080091533</c:v>
                  </c:pt>
                  <c:pt idx="5">
                    <c:v>0.32951945080091533</c:v>
                  </c:pt>
                  <c:pt idx="6">
                    <c:v>0.32951945080091533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Sheet1!$E$42:$E$48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plus>
            <c:minus>
              <c:numRef>
                <c:f>Sheet1!$E$42:$E$48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0.46800000000000003</c:v>
                  </c:pt>
                  <c:pt idx="2">
                    <c:v>1.17</c:v>
                  </c:pt>
                  <c:pt idx="3">
                    <c:v>2.34</c:v>
                  </c:pt>
                  <c:pt idx="4">
                    <c:v>5.85</c:v>
                  </c:pt>
                  <c:pt idx="5">
                    <c:v>5.85</c:v>
                  </c:pt>
                  <c:pt idx="6">
                    <c:v>11.7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Sheet1!$D$3:$D$9</c:f>
              <c:numCache>
                <c:formatCode>0.0</c:formatCode>
                <c:ptCount val="7"/>
                <c:pt idx="0" formatCode="0.00">
                  <c:v>0</c:v>
                </c:pt>
                <c:pt idx="1">
                  <c:v>16.475972540045767</c:v>
                </c:pt>
                <c:pt idx="2">
                  <c:v>32.951945080091534</c:v>
                </c:pt>
                <c:pt idx="3">
                  <c:v>49.427917620137301</c:v>
                </c:pt>
                <c:pt idx="4">
                  <c:v>65.903890160183067</c:v>
                </c:pt>
                <c:pt idx="5">
                  <c:v>82.379862700228827</c:v>
                </c:pt>
                <c:pt idx="6">
                  <c:v>98.855835240274601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</c:v>
                </c:pt>
                <c:pt idx="1">
                  <c:v>11.7</c:v>
                </c:pt>
                <c:pt idx="2">
                  <c:v>35.1</c:v>
                </c:pt>
                <c:pt idx="3">
                  <c:v>48.67</c:v>
                </c:pt>
                <c:pt idx="4">
                  <c:v>64.349999999999994</c:v>
                </c:pt>
                <c:pt idx="5">
                  <c:v>78.39</c:v>
                </c:pt>
                <c:pt idx="6">
                  <c:v>95.94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A-46BA-BC37-B6BE5877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55712"/>
        <c:axId val="445756040"/>
      </c:scatterChart>
      <c:valAx>
        <c:axId val="445755712"/>
        <c:scaling>
          <c:orientation val="minMax"/>
          <c:max val="1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</a:t>
                </a:r>
                <a:r>
                  <a:rPr lang="en-US" baseline="0"/>
                  <a:t> Field (Gauss)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56040"/>
        <c:crosses val="autoZero"/>
        <c:crossBetween val="midCat"/>
      </c:valAx>
      <c:valAx>
        <c:axId val="4457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Zeeman</a:t>
                </a:r>
                <a:r>
                  <a:rPr lang="en-US" baseline="0"/>
                  <a:t> Splitting (MHz)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5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61550997985483"/>
          <c:y val="0.11246238390622841"/>
          <c:w val="0.10552121279640064"/>
          <c:h val="0.1960833469048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9</xdr:row>
      <xdr:rowOff>183355</xdr:rowOff>
    </xdr:from>
    <xdr:to>
      <xdr:col>11</xdr:col>
      <xdr:colOff>506015</xdr:colOff>
      <xdr:row>26</xdr:row>
      <xdr:rowOff>99220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B92A7-2071-4CF2-A959-EF3EF3EA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234460</xdr:colOff>
      <xdr:row>1</xdr:row>
      <xdr:rowOff>14651</xdr:rowOff>
    </xdr:from>
    <xdr:to>
      <xdr:col>23</xdr:col>
      <xdr:colOff>569509</xdr:colOff>
      <xdr:row>23</xdr:row>
      <xdr:rowOff>14652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28DCBF-F0AD-4EC4-BEFA-D8AB5DF9F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25</xdr:row>
      <xdr:rowOff>0</xdr:rowOff>
    </xdr:from>
    <xdr:to>
      <xdr:col>23</xdr:col>
      <xdr:colOff>343352</xdr:colOff>
      <xdr:row>47</xdr:row>
      <xdr:rowOff>12922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B185BA-458C-4F01-9F57-89AF4283C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5962" y="4945674"/>
          <a:ext cx="7919390" cy="4365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abSelected="1" topLeftCell="A27" zoomScale="108" workbookViewId="0">
      <selection activeCell="A40" sqref="A40"/>
    </sheetView>
  </sheetViews>
  <sheetFormatPr defaultRowHeight="15.75" x14ac:dyDescent="0.5"/>
  <cols>
    <col min="3" max="3" width="11.625" bestFit="1" customWidth="1"/>
    <col min="4" max="4" width="13.375" customWidth="1"/>
    <col min="5" max="5" width="9.25" customWidth="1"/>
    <col min="6" max="6" width="12.625" bestFit="1" customWidth="1"/>
    <col min="7" max="7" width="8.125" bestFit="1" customWidth="1"/>
    <col min="8" max="8" width="12.125" bestFit="1" customWidth="1"/>
    <col min="9" max="9" width="8.125" bestFit="1" customWidth="1"/>
    <col min="10" max="10" width="12.8125" bestFit="1" customWidth="1"/>
    <col min="11" max="11" width="8.8125" bestFit="1" customWidth="1"/>
  </cols>
  <sheetData>
    <row r="2" spans="1:11" x14ac:dyDescent="0.5">
      <c r="A2" t="s">
        <v>0</v>
      </c>
      <c r="B2" s="4" t="s">
        <v>4</v>
      </c>
      <c r="C2" s="4" t="s">
        <v>15</v>
      </c>
      <c r="D2" s="4" t="s">
        <v>5</v>
      </c>
      <c r="E2" s="4" t="s">
        <v>14</v>
      </c>
      <c r="F2" s="4" t="s">
        <v>1</v>
      </c>
      <c r="G2" s="4" t="s">
        <v>6</v>
      </c>
      <c r="H2" s="4" t="s">
        <v>2</v>
      </c>
      <c r="I2" s="4" t="s">
        <v>7</v>
      </c>
      <c r="J2" s="4" t="s">
        <v>3</v>
      </c>
      <c r="K2" s="4" t="s">
        <v>8</v>
      </c>
    </row>
    <row r="3" spans="1:11" x14ac:dyDescent="0.5">
      <c r="A3">
        <v>8.74</v>
      </c>
      <c r="B3" s="2">
        <v>0</v>
      </c>
      <c r="C3">
        <v>0</v>
      </c>
      <c r="D3" s="5">
        <v>0</v>
      </c>
      <c r="E3" s="1">
        <f>0.9*320*C3/$A$3</f>
        <v>0</v>
      </c>
      <c r="F3">
        <v>0</v>
      </c>
      <c r="G3" s="5">
        <v>0</v>
      </c>
      <c r="H3" s="5">
        <v>0</v>
      </c>
      <c r="I3" s="5">
        <v>0</v>
      </c>
      <c r="J3">
        <v>0</v>
      </c>
      <c r="K3" s="5">
        <v>0</v>
      </c>
    </row>
    <row r="4" spans="1:11" x14ac:dyDescent="0.5">
      <c r="B4" s="2">
        <v>0.5</v>
      </c>
      <c r="C4">
        <v>0.01</v>
      </c>
      <c r="D4" s="3">
        <f t="shared" ref="D4:D9" si="0">0.9*320*B4/$A$3</f>
        <v>16.475972540045767</v>
      </c>
      <c r="E4" s="1">
        <f t="shared" ref="E4:E9" si="1">0.9*320*C4/$A$3</f>
        <v>0.32951945080091533</v>
      </c>
      <c r="F4">
        <v>19.89</v>
      </c>
      <c r="G4">
        <v>0.46800000000000003</v>
      </c>
      <c r="H4" s="5">
        <v>8.19</v>
      </c>
      <c r="I4">
        <v>0.46800000000000003</v>
      </c>
      <c r="J4">
        <v>11.7</v>
      </c>
      <c r="K4">
        <v>0.46800000000000003</v>
      </c>
    </row>
    <row r="5" spans="1:11" x14ac:dyDescent="0.5">
      <c r="B5" s="2">
        <v>1</v>
      </c>
      <c r="C5">
        <v>0.01</v>
      </c>
      <c r="D5" s="3">
        <f t="shared" si="0"/>
        <v>32.951945080091534</v>
      </c>
      <c r="E5" s="1">
        <f t="shared" si="1"/>
        <v>0.32951945080091533</v>
      </c>
      <c r="F5">
        <v>35.1</v>
      </c>
      <c r="G5">
        <v>1.17</v>
      </c>
      <c r="H5">
        <v>35.1</v>
      </c>
      <c r="I5">
        <v>1.17</v>
      </c>
      <c r="J5">
        <v>35.1</v>
      </c>
      <c r="K5">
        <v>1.17</v>
      </c>
    </row>
    <row r="6" spans="1:11" x14ac:dyDescent="0.5">
      <c r="B6" s="2">
        <v>1.5</v>
      </c>
      <c r="C6">
        <v>0.01</v>
      </c>
      <c r="D6" s="3">
        <f t="shared" si="0"/>
        <v>49.427917620137301</v>
      </c>
      <c r="E6" s="1">
        <f t="shared" si="1"/>
        <v>0.32951945080091533</v>
      </c>
      <c r="F6">
        <v>49.61</v>
      </c>
      <c r="G6">
        <v>2.34</v>
      </c>
      <c r="H6">
        <v>50.54</v>
      </c>
      <c r="I6">
        <v>2.34</v>
      </c>
      <c r="J6">
        <v>48.67</v>
      </c>
      <c r="K6">
        <v>2.34</v>
      </c>
    </row>
    <row r="7" spans="1:11" x14ac:dyDescent="0.5">
      <c r="B7" s="2">
        <v>2</v>
      </c>
      <c r="C7">
        <v>0.01</v>
      </c>
      <c r="D7" s="3">
        <f t="shared" si="0"/>
        <v>65.903890160183067</v>
      </c>
      <c r="E7" s="1">
        <f t="shared" si="1"/>
        <v>0.32951945080091533</v>
      </c>
      <c r="F7">
        <v>69.03</v>
      </c>
      <c r="G7">
        <v>5.85</v>
      </c>
      <c r="H7">
        <v>71.37</v>
      </c>
      <c r="I7">
        <v>5.85</v>
      </c>
      <c r="J7">
        <v>64.349999999999994</v>
      </c>
      <c r="K7">
        <v>5.85</v>
      </c>
    </row>
    <row r="8" spans="1:11" x14ac:dyDescent="0.5">
      <c r="B8" s="2">
        <v>2.5</v>
      </c>
      <c r="C8">
        <v>0.01</v>
      </c>
      <c r="D8" s="3">
        <f t="shared" si="0"/>
        <v>82.379862700228827</v>
      </c>
      <c r="E8" s="1">
        <f t="shared" si="1"/>
        <v>0.32951945080091533</v>
      </c>
      <c r="F8">
        <v>84.24</v>
      </c>
      <c r="G8">
        <v>5.85</v>
      </c>
      <c r="H8">
        <v>86.58</v>
      </c>
      <c r="I8">
        <v>5.85</v>
      </c>
      <c r="J8">
        <v>78.39</v>
      </c>
      <c r="K8">
        <v>5.85</v>
      </c>
    </row>
    <row r="9" spans="1:11" x14ac:dyDescent="0.5">
      <c r="B9" s="2">
        <v>3</v>
      </c>
      <c r="C9">
        <v>0.01</v>
      </c>
      <c r="D9" s="3">
        <f t="shared" si="0"/>
        <v>98.855835240274601</v>
      </c>
      <c r="E9" s="1">
        <f t="shared" si="1"/>
        <v>0.32951945080091533</v>
      </c>
      <c r="F9">
        <v>86.58</v>
      </c>
      <c r="G9">
        <v>11.7</v>
      </c>
      <c r="H9">
        <v>102.492</v>
      </c>
      <c r="I9">
        <v>11.7</v>
      </c>
      <c r="J9">
        <v>95.94</v>
      </c>
      <c r="K9">
        <v>11.7</v>
      </c>
    </row>
    <row r="14" spans="1:11" x14ac:dyDescent="0.5">
      <c r="B14" t="s">
        <v>10</v>
      </c>
    </row>
    <row r="15" spans="1:11" x14ac:dyDescent="0.5">
      <c r="B15" t="s">
        <v>9</v>
      </c>
    </row>
    <row r="16" spans="1:11" x14ac:dyDescent="0.5">
      <c r="B16" t="s">
        <v>11</v>
      </c>
    </row>
    <row r="17" spans="1:7" x14ac:dyDescent="0.5">
      <c r="B17" t="s">
        <v>12</v>
      </c>
    </row>
    <row r="18" spans="1:7" x14ac:dyDescent="0.5">
      <c r="B18" t="s">
        <v>12</v>
      </c>
    </row>
    <row r="19" spans="1:7" x14ac:dyDescent="0.5">
      <c r="B19" t="s">
        <v>13</v>
      </c>
    </row>
    <row r="29" spans="1:7" x14ac:dyDescent="0.5">
      <c r="A29" t="s">
        <v>16</v>
      </c>
      <c r="B29" s="6">
        <v>6.6259999999999998E-27</v>
      </c>
      <c r="D29" t="s">
        <v>19</v>
      </c>
      <c r="E29" t="s">
        <v>21</v>
      </c>
      <c r="F29" t="s">
        <v>20</v>
      </c>
      <c r="G29" t="s">
        <v>18</v>
      </c>
    </row>
    <row r="30" spans="1:7" x14ac:dyDescent="0.5">
      <c r="A30" t="s">
        <v>17</v>
      </c>
      <c r="B30" s="6">
        <v>9.2740000000000001E-21</v>
      </c>
      <c r="D30">
        <f>J4</f>
        <v>11.7</v>
      </c>
      <c r="E30" s="6">
        <f>D30*10^6*$B$29</f>
        <v>7.7524200000000001E-20</v>
      </c>
      <c r="F30" s="1">
        <f>D4</f>
        <v>16.475972540045767</v>
      </c>
      <c r="G30" s="6">
        <f>E30/($B$30*F30*$B$31)</f>
        <v>0.25368170422687081</v>
      </c>
    </row>
    <row r="31" spans="1:7" x14ac:dyDescent="0.5">
      <c r="A31" t="s">
        <v>22</v>
      </c>
      <c r="B31">
        <v>2</v>
      </c>
      <c r="D31">
        <f t="shared" ref="D31:D36" si="2">J5</f>
        <v>35.1</v>
      </c>
      <c r="E31" s="6">
        <f t="shared" ref="E31:E35" si="3">D31*10^6*$B$29</f>
        <v>2.3257259999999999E-19</v>
      </c>
      <c r="F31" s="1">
        <f t="shared" ref="F31:F35" si="4">D5</f>
        <v>32.951945080091534</v>
      </c>
      <c r="G31" s="6">
        <f t="shared" ref="G31:G35" si="5">E31/($B$30*F31*$B$31)</f>
        <v>0.38052255634030618</v>
      </c>
    </row>
    <row r="32" spans="1:7" x14ac:dyDescent="0.5">
      <c r="D32">
        <f t="shared" si="2"/>
        <v>48.67</v>
      </c>
      <c r="E32" s="6">
        <f t="shared" si="3"/>
        <v>3.2248741999999999E-19</v>
      </c>
      <c r="F32" s="1">
        <f t="shared" si="4"/>
        <v>49.427917620137301</v>
      </c>
      <c r="G32" s="6">
        <f t="shared" si="5"/>
        <v>0.35175750839663256</v>
      </c>
    </row>
    <row r="33" spans="1:7" x14ac:dyDescent="0.5">
      <c r="D33">
        <f t="shared" si="2"/>
        <v>64.349999999999994</v>
      </c>
      <c r="E33" s="6">
        <f t="shared" si="3"/>
        <v>4.2638309999999995E-19</v>
      </c>
      <c r="F33" s="1">
        <f t="shared" si="4"/>
        <v>65.903890160183067</v>
      </c>
      <c r="G33" s="6">
        <f t="shared" si="5"/>
        <v>0.34881234331194733</v>
      </c>
    </row>
    <row r="34" spans="1:7" x14ac:dyDescent="0.5">
      <c r="D34">
        <f t="shared" si="2"/>
        <v>78.39</v>
      </c>
      <c r="E34" s="6">
        <f t="shared" si="3"/>
        <v>5.1941213999999998E-19</v>
      </c>
      <c r="F34" s="1">
        <f t="shared" si="4"/>
        <v>82.379862700228827</v>
      </c>
      <c r="G34" s="6">
        <f t="shared" si="5"/>
        <v>0.33993348366400689</v>
      </c>
    </row>
    <row r="35" spans="1:7" x14ac:dyDescent="0.5">
      <c r="D35">
        <f t="shared" si="2"/>
        <v>95.94</v>
      </c>
      <c r="E35" s="6">
        <f t="shared" si="3"/>
        <v>6.3569843999999998E-19</v>
      </c>
      <c r="F35" s="1">
        <f t="shared" si="4"/>
        <v>98.855835240274601</v>
      </c>
      <c r="G35" s="6">
        <f t="shared" si="5"/>
        <v>0.34669832911005682</v>
      </c>
    </row>
    <row r="36" spans="1:7" x14ac:dyDescent="0.5">
      <c r="F36" t="s">
        <v>23</v>
      </c>
      <c r="G36" s="6">
        <f>AVERAGE(G30:G35)</f>
        <v>0.33690098750830338</v>
      </c>
    </row>
    <row r="40" spans="1:7" x14ac:dyDescent="0.5">
      <c r="A40" t="s">
        <v>28</v>
      </c>
    </row>
    <row r="41" spans="1:7" x14ac:dyDescent="0.5">
      <c r="B41" t="s">
        <v>20</v>
      </c>
      <c r="C41" t="s">
        <v>26</v>
      </c>
      <c r="D41" t="s">
        <v>21</v>
      </c>
      <c r="E41" t="s">
        <v>24</v>
      </c>
      <c r="F41" t="s">
        <v>25</v>
      </c>
      <c r="G41" t="s">
        <v>27</v>
      </c>
    </row>
    <row r="42" spans="1:7" x14ac:dyDescent="0.5">
      <c r="B42">
        <v>0</v>
      </c>
      <c r="C42">
        <v>0</v>
      </c>
      <c r="D42">
        <v>0</v>
      </c>
      <c r="E42" s="5">
        <v>0</v>
      </c>
      <c r="F42" s="6">
        <f>E42*$B$29</f>
        <v>0</v>
      </c>
      <c r="G42" s="7" t="e">
        <f>(1/$B$30*$B$31)*(((1/B42)*F42)-(D42/(B42^2)*C42))</f>
        <v>#DIV/0!</v>
      </c>
    </row>
    <row r="43" spans="1:7" x14ac:dyDescent="0.5">
      <c r="B43">
        <v>16.475972540045767</v>
      </c>
      <c r="C43">
        <v>0.32951945080091533</v>
      </c>
      <c r="D43">
        <v>7.7524200000000001E-20</v>
      </c>
      <c r="E43">
        <v>0.46800000000000003</v>
      </c>
      <c r="F43" s="6">
        <f t="shared" ref="F43:F48" si="6">E43*$B$29</f>
        <v>3.1009680000000001E-27</v>
      </c>
      <c r="G43" s="7">
        <f t="shared" ref="G43:G48" si="7">(1/$B$30*$B$31)*(((1/B43)*F43)-(D43/(B43^2)*C43))</f>
        <v>-2.0294495749076987E-2</v>
      </c>
    </row>
    <row r="44" spans="1:7" x14ac:dyDescent="0.5">
      <c r="B44">
        <v>32.951945080091534</v>
      </c>
      <c r="C44">
        <v>0.32951945080091533</v>
      </c>
      <c r="D44">
        <v>2.3257259999999999E-19</v>
      </c>
      <c r="E44">
        <v>1.17</v>
      </c>
      <c r="F44" s="6">
        <f t="shared" si="6"/>
        <v>7.7524199999999998E-27</v>
      </c>
      <c r="G44" s="7">
        <f t="shared" si="7"/>
        <v>-1.5220851517271405E-2</v>
      </c>
    </row>
    <row r="45" spans="1:7" x14ac:dyDescent="0.5">
      <c r="B45">
        <v>49.427917620137301</v>
      </c>
      <c r="C45">
        <v>0.32951945080091533</v>
      </c>
      <c r="D45">
        <v>3.2248741999999999E-19</v>
      </c>
      <c r="E45">
        <v>2.34</v>
      </c>
      <c r="F45" s="6">
        <f t="shared" si="6"/>
        <v>1.550484E-26</v>
      </c>
      <c r="G45" s="8">
        <f t="shared" si="7"/>
        <v>-9.380132575455738E-3</v>
      </c>
    </row>
    <row r="46" spans="1:7" x14ac:dyDescent="0.5">
      <c r="B46">
        <v>65.903890160183067</v>
      </c>
      <c r="C46">
        <v>0.32951945080091533</v>
      </c>
      <c r="D46">
        <v>4.2638309999999995E-19</v>
      </c>
      <c r="E46">
        <v>5.85</v>
      </c>
      <c r="F46" s="6">
        <f t="shared" si="6"/>
        <v>3.8762099999999996E-26</v>
      </c>
      <c r="G46" s="8">
        <f t="shared" si="7"/>
        <v>-6.976120025386833E-3</v>
      </c>
    </row>
    <row r="47" spans="1:7" x14ac:dyDescent="0.5">
      <c r="B47">
        <v>82.379862700228827</v>
      </c>
      <c r="C47">
        <v>0.32951945080091533</v>
      </c>
      <c r="D47">
        <v>5.1941213999999998E-19</v>
      </c>
      <c r="E47">
        <v>5.85</v>
      </c>
      <c r="F47" s="6">
        <f t="shared" si="6"/>
        <v>3.8762099999999996E-26</v>
      </c>
      <c r="G47" s="8">
        <f t="shared" si="7"/>
        <v>-5.4388342659424192E-3</v>
      </c>
    </row>
    <row r="48" spans="1:7" x14ac:dyDescent="0.5">
      <c r="B48">
        <v>98.855835240274601</v>
      </c>
      <c r="C48">
        <v>0.32951945080091533</v>
      </c>
      <c r="D48">
        <v>6.3569843999999998E-19</v>
      </c>
      <c r="E48">
        <v>11.7</v>
      </c>
      <c r="F48" s="6">
        <f t="shared" si="6"/>
        <v>7.7524199999999992E-26</v>
      </c>
      <c r="G48" s="8">
        <f t="shared" si="7"/>
        <v>-4.6224752669979385E-3</v>
      </c>
    </row>
    <row r="49" spans="6:7" x14ac:dyDescent="0.5">
      <c r="F49" s="7"/>
      <c r="G49" s="7">
        <f>AVERAGE(G43:G48)</f>
        <v>-1.0322151566688554E-2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cp:lastPrinted>2018-02-24T21:02:14Z</cp:lastPrinted>
  <dcterms:created xsi:type="dcterms:W3CDTF">2018-02-24T20:10:43Z</dcterms:created>
  <dcterms:modified xsi:type="dcterms:W3CDTF">2018-02-25T22:20:20Z</dcterms:modified>
</cp:coreProperties>
</file>