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iel" sheetId="1" r:id="rId4"/>
    <sheet state="visible" name="Lucas" sheetId="2" r:id="rId5"/>
    <sheet state="visible" name="Izan" sheetId="3" r:id="rId6"/>
  </sheets>
  <definedNames>
    <definedName localSheetId="2" name="Ti">Izan!$C$12</definedName>
    <definedName localSheetId="2" name="calor1">Izan!$H$10</definedName>
    <definedName localSheetId="2" name="presion2">Izan!$G$4</definedName>
    <definedName name="presion1">#REF!</definedName>
    <definedName localSheetId="2" name="temperatura1">Izan!$I$3</definedName>
    <definedName localSheetId="2" name="RR">Izan!$C$3</definedName>
    <definedName name="RRatml">Daniel!$C$4</definedName>
    <definedName name="volumen3">#REF!</definedName>
    <definedName localSheetId="1" name="presion3">Lucas!$G$5</definedName>
    <definedName localSheetId="1" name="temperatura2">Lucas!$I$4</definedName>
    <definedName localSheetId="0" name="Cv">Daniel!$C$8</definedName>
    <definedName localSheetId="2" name="temperatura3">Izan!$I$5</definedName>
    <definedName localSheetId="0" name="volumen2">Daniel!$H$4</definedName>
    <definedName localSheetId="0" name="temperatura2">Daniel!$I$4</definedName>
    <definedName name="temperatura3">#REF!</definedName>
    <definedName localSheetId="1" name="temperatura3">Lucas!$I$5</definedName>
    <definedName name="Cv">#REF!</definedName>
    <definedName localSheetId="2" name="presion3">Izan!$G$5</definedName>
    <definedName name="presion3">#REF!</definedName>
    <definedName name="volumen1">#REF!</definedName>
    <definedName localSheetId="0" name="presion2">Daniel!$G$4</definedName>
    <definedName localSheetId="2" name="volumen1">Izan!$H$3</definedName>
    <definedName localSheetId="0" name="Cp">Daniel!$C$2</definedName>
    <definedName localSheetId="2" name="factor">Izan!$L$5</definedName>
    <definedName localSheetId="1" name="Cv">Lucas!$C$8</definedName>
    <definedName localSheetId="1" name="Cp">Lucas!$C$2</definedName>
    <definedName localSheetId="1" name="presion2">Lucas!$G$4</definedName>
    <definedName localSheetId="2" name="presion1">Izan!$G$3</definedName>
    <definedName localSheetId="0" name="RR">Daniel!$C$3</definedName>
    <definedName localSheetId="2" name="nn">Izan!$K$3</definedName>
    <definedName localSheetId="1" name="volumen3">Lucas!$H$5</definedName>
    <definedName localSheetId="0" name="volumen1">Daniel!$H$3</definedName>
    <definedName localSheetId="1" name="temperatura1">Lucas!$I$3</definedName>
    <definedName localSheetId="1" name="Ti">Lucas!$C$12</definedName>
    <definedName localSheetId="0" name="temperatura3">Daniel!$I$5</definedName>
    <definedName name="calor1">#REF!</definedName>
    <definedName localSheetId="1" name="calor2">Lucas!$H$11</definedName>
    <definedName localSheetId="1" name="volumen1">Lucas!$H$3</definedName>
    <definedName localSheetId="1" name="factor">Lucas!$L$5</definedName>
    <definedName localSheetId="2" name="RRatml">Izan!$C$4</definedName>
    <definedName name="temperatura1">#REF!</definedName>
    <definedName name="RR">#REF!</definedName>
    <definedName name="Ti">#REF!</definedName>
    <definedName localSheetId="1" name="nn">Lucas!$K$3</definedName>
    <definedName name="Cp">#REF!</definedName>
    <definedName name="calor2">#REF!</definedName>
    <definedName localSheetId="0" name="presion3">Daniel!$G$5</definedName>
    <definedName localSheetId="1" name="calor1">Lucas!$H$10</definedName>
    <definedName localSheetId="2" name="Gamma">Izan!$C$10</definedName>
    <definedName localSheetId="2" name="volumen3">Izan!$H$5</definedName>
    <definedName localSheetId="0" name="presion1">Daniel!$G$3</definedName>
    <definedName localSheetId="0" name="volumen3">Daniel!$H$5</definedName>
    <definedName name="temperatura2">#REF!</definedName>
    <definedName name="nn">#REF!</definedName>
    <definedName localSheetId="2" name="Cp">Izan!$C$2</definedName>
    <definedName localSheetId="2" name="volumen2">Izan!$H$4</definedName>
    <definedName localSheetId="2" name="Cv">Izan!$C$8</definedName>
    <definedName name="factor">Daniel!$L$5</definedName>
    <definedName name="presion2">#REF!</definedName>
    <definedName localSheetId="1" name="Gamma">Lucas!$C$10</definedName>
    <definedName localSheetId="0" name="Gamma">Daniel!$C$10</definedName>
    <definedName localSheetId="1" name="presion1">Lucas!$G$3</definedName>
    <definedName localSheetId="0" name="calor2">Daniel!$H$11</definedName>
    <definedName localSheetId="2" name="temperatura2">Izan!$I$4</definedName>
    <definedName name="Gamma">#REF!</definedName>
    <definedName localSheetId="1" name="volumen2">Lucas!$H$4</definedName>
    <definedName localSheetId="2" name="calor2">Izan!$H$11</definedName>
    <definedName localSheetId="1" name="RR">Lucas!$C$3</definedName>
    <definedName localSheetId="0" name="Ti">Daniel!$C$12</definedName>
    <definedName localSheetId="1" name="RRatml">Lucas!$C$4</definedName>
    <definedName name="volumen2">#REF!</definedName>
    <definedName localSheetId="0" name="calor1">Daniel!$H$10</definedName>
    <definedName localSheetId="0" name="temperatura1">Daniel!$I$3</definedName>
    <definedName localSheetId="0" name="nn">Daniel!$K$3</definedName>
  </definedNames>
  <calcPr/>
</workbook>
</file>

<file path=xl/sharedStrings.xml><?xml version="1.0" encoding="utf-8"?>
<sst xmlns="http://schemas.openxmlformats.org/spreadsheetml/2006/main" count="123" uniqueCount="26">
  <si>
    <t>atm</t>
  </si>
  <si>
    <t>litros</t>
  </si>
  <si>
    <t>K</t>
  </si>
  <si>
    <t>moles</t>
  </si>
  <si>
    <t>Cp</t>
  </si>
  <si>
    <t>cal/molK</t>
  </si>
  <si>
    <t>p</t>
  </si>
  <si>
    <t>V</t>
  </si>
  <si>
    <t>T</t>
  </si>
  <si>
    <t>n</t>
  </si>
  <si>
    <t>R</t>
  </si>
  <si>
    <t>RRatml</t>
  </si>
  <si>
    <t>atml/molK</t>
  </si>
  <si>
    <t>factor</t>
  </si>
  <si>
    <t>Cv</t>
  </si>
  <si>
    <t>cal</t>
  </si>
  <si>
    <t>J</t>
  </si>
  <si>
    <t>atml</t>
  </si>
  <si>
    <t>Delta U</t>
  </si>
  <si>
    <t>Q</t>
  </si>
  <si>
    <t>W</t>
  </si>
  <si>
    <t>Gamma</t>
  </si>
  <si>
    <t>T inicial 1</t>
  </si>
  <si>
    <t>ºC</t>
  </si>
  <si>
    <t>rendimiento</t>
  </si>
  <si>
    <t>rendimiento carnot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</si>
</sst>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"/>
    <numFmt numFmtId="165" formatCode="#,##0.000"/>
    <numFmt numFmtId="166" formatCode="d-m"/>
    <numFmt numFmtId="167" formatCode="0.000"/>
    <numFmt numFmtId="168" formatCode="0.0000"/>
  </numFmts>
  <fonts count="2">
    <font>
      <sz val="10.0"/>
      <color rgb="FF000000"/>
      <name val="Arial"/>
      <scheme val="minor"/>
    </font>
    <font>
      <b/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6" fontId="1" numFmtId="164" xfId="0" applyAlignment="1" applyBorder="1" applyFont="1" applyNumberFormat="1">
      <alignment horizontal="center" readingOrder="0"/>
    </xf>
    <xf borderId="1" fillId="6" fontId="1" numFmtId="165" xfId="0" applyAlignment="1" applyBorder="1" applyFont="1" applyNumberFormat="1">
      <alignment horizontal="center" readingOrder="0"/>
    </xf>
    <xf borderId="1" fillId="6" fontId="1" numFmtId="2" xfId="0" applyAlignment="1" applyBorder="1" applyFont="1" applyNumberFormat="1">
      <alignment horizontal="center" readingOrder="0"/>
    </xf>
    <xf borderId="1" fillId="6" fontId="1" numFmtId="1" xfId="0" applyAlignment="1" applyBorder="1" applyFont="1" applyNumberFormat="1">
      <alignment horizontal="center" readingOrder="0"/>
    </xf>
    <xf borderId="1" fillId="5" fontId="1" numFmtId="166" xfId="0" applyAlignment="1" applyBorder="1" applyFont="1" applyNumberFormat="1">
      <alignment horizontal="center" readingOrder="0"/>
    </xf>
    <xf borderId="1" fillId="7" fontId="1" numFmtId="167" xfId="0" applyAlignment="1" applyBorder="1" applyFill="1" applyFont="1" applyNumberFormat="1">
      <alignment horizontal="center" readingOrder="0"/>
    </xf>
    <xf borderId="1" fillId="6" fontId="1" numFmtId="168" xfId="0" applyAlignment="1" applyBorder="1" applyFont="1" applyNumberFormat="1">
      <alignment horizontal="center" readingOrder="0"/>
    </xf>
    <xf borderId="1" fillId="5" fontId="1" numFmtId="10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wrapText="1"/>
    </xf>
    <xf borderId="1" fillId="6" fontId="1" numFmtId="168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.25"/>
    <col customWidth="1" min="7" max="7" width="14.5"/>
    <col customWidth="1" min="8" max="8" width="14.0"/>
    <col customWidth="1" min="9" max="9" width="13.75"/>
    <col customWidth="1" min="10" max="10" width="6.5"/>
    <col customWidth="1" min="14" max="14" width="7.38"/>
  </cols>
  <sheetData>
    <row r="1" ht="34.5" customHeight="1">
      <c r="G1" s="1" t="s">
        <v>0</v>
      </c>
      <c r="H1" s="1" t="s">
        <v>1</v>
      </c>
      <c r="I1" s="1" t="s">
        <v>2</v>
      </c>
      <c r="K1" s="1" t="s">
        <v>3</v>
      </c>
    </row>
    <row r="2">
      <c r="B2" s="2" t="s">
        <v>4</v>
      </c>
      <c r="C2" s="3">
        <v>7.0</v>
      </c>
      <c r="D2" s="4" t="s">
        <v>5</v>
      </c>
      <c r="G2" s="5" t="s">
        <v>6</v>
      </c>
      <c r="H2" s="5" t="s">
        <v>7</v>
      </c>
      <c r="I2" s="5" t="s">
        <v>8</v>
      </c>
      <c r="K2" s="5" t="s">
        <v>9</v>
      </c>
    </row>
    <row r="3">
      <c r="B3" s="2" t="s">
        <v>10</v>
      </c>
      <c r="C3" s="6">
        <v>2.0</v>
      </c>
      <c r="D3" s="4" t="s">
        <v>5</v>
      </c>
      <c r="F3" s="5">
        <v>1.0</v>
      </c>
      <c r="G3" s="3">
        <v>1.0</v>
      </c>
      <c r="H3" s="3">
        <v>3.0</v>
      </c>
      <c r="I3" s="6">
        <f>273.15+Daniel!Ti</f>
        <v>305.15</v>
      </c>
      <c r="K3" s="7">
        <f>Daniel!presion1*Daniel!volumen1/(RRatml*Daniel!temperatura1)</f>
        <v>0.1198930554</v>
      </c>
    </row>
    <row r="4">
      <c r="B4" s="2" t="s">
        <v>11</v>
      </c>
      <c r="C4" s="8">
        <v>0.082</v>
      </c>
      <c r="D4" s="4" t="s">
        <v>12</v>
      </c>
      <c r="F4" s="5">
        <v>2.0</v>
      </c>
      <c r="G4" s="6">
        <f>G3</f>
        <v>1</v>
      </c>
      <c r="H4" s="6">
        <f>factor*H3</f>
        <v>6</v>
      </c>
      <c r="I4" s="6">
        <f>Daniel!volumen2*Daniel!temperatura1/Daniel!volumen1</f>
        <v>610.3</v>
      </c>
    </row>
    <row r="5">
      <c r="F5" s="5">
        <v>3.0</v>
      </c>
      <c r="G5" s="9">
        <f>Daniel!presion1*(Daniel!volumen1/Daniel!volumen3)^(Daniel!Gamma)</f>
        <v>0.3789291416</v>
      </c>
      <c r="H5" s="6">
        <f>Daniel!volumen2</f>
        <v>6</v>
      </c>
      <c r="I5" s="9">
        <f>(Daniel!temperatura2/Daniel!presion2)*Daniel!presion3</f>
        <v>231.2604551</v>
      </c>
      <c r="K5" s="1" t="s">
        <v>13</v>
      </c>
      <c r="L5" s="10">
        <v>2.0</v>
      </c>
    </row>
    <row r="8">
      <c r="B8" s="2" t="s">
        <v>14</v>
      </c>
      <c r="C8" s="6">
        <f>C2-C3</f>
        <v>5</v>
      </c>
      <c r="D8" s="4" t="s">
        <v>5</v>
      </c>
      <c r="G8" s="1" t="s">
        <v>15</v>
      </c>
      <c r="H8" s="1" t="s">
        <v>15</v>
      </c>
      <c r="I8" s="1" t="s">
        <v>15</v>
      </c>
      <c r="K8" s="1" t="s">
        <v>16</v>
      </c>
      <c r="L8" s="1" t="s">
        <v>16</v>
      </c>
      <c r="M8" s="1" t="s">
        <v>16</v>
      </c>
      <c r="O8" s="1" t="s">
        <v>17</v>
      </c>
      <c r="P8" s="1" t="s">
        <v>17</v>
      </c>
      <c r="Q8" s="1" t="s">
        <v>17</v>
      </c>
    </row>
    <row r="9">
      <c r="G9" s="5" t="s">
        <v>18</v>
      </c>
      <c r="H9" s="5" t="s">
        <v>19</v>
      </c>
      <c r="I9" s="5" t="s">
        <v>20</v>
      </c>
      <c r="K9" s="5" t="s">
        <v>18</v>
      </c>
      <c r="L9" s="5" t="s">
        <v>19</v>
      </c>
      <c r="M9" s="5" t="s">
        <v>20</v>
      </c>
      <c r="O9" s="5" t="s">
        <v>18</v>
      </c>
      <c r="P9" s="5" t="s">
        <v>19</v>
      </c>
      <c r="Q9" s="5" t="s">
        <v>20</v>
      </c>
    </row>
    <row r="10">
      <c r="B10" s="2" t="s">
        <v>21</v>
      </c>
      <c r="C10" s="9">
        <f>Daniel!Cp/Daniel!Cv</f>
        <v>1.4</v>
      </c>
      <c r="D10" s="4" t="s">
        <v>5</v>
      </c>
      <c r="F10" s="11">
        <v>44958.0</v>
      </c>
      <c r="G10" s="6">
        <f>Daniel!nn*Daniel!Cv*(Daniel!temperatura2-Daniel!temperatura1)</f>
        <v>182.9268293</v>
      </c>
      <c r="H10" s="6">
        <f>G10+I10</f>
        <v>256.097561</v>
      </c>
      <c r="I10" s="6">
        <f>Daniel!presion1*(Daniel!volumen2-Daniel!volumen1)*Daniel!RR/RRatml</f>
        <v>73.17073171</v>
      </c>
      <c r="K10" s="9">
        <f t="shared" ref="K10:M10" si="1">G10*4.19</f>
        <v>766.4634146</v>
      </c>
      <c r="L10" s="9">
        <f t="shared" si="1"/>
        <v>1073.04878</v>
      </c>
      <c r="M10" s="9">
        <f t="shared" si="1"/>
        <v>306.5853659</v>
      </c>
      <c r="O10" s="9">
        <f>G10*RRatml/Daniel!RR</f>
        <v>7.5</v>
      </c>
      <c r="P10" s="9">
        <f>H10*RRatml/Daniel!RR</f>
        <v>10.5</v>
      </c>
      <c r="Q10" s="9">
        <f>I10*RRatml/Daniel!RR</f>
        <v>3</v>
      </c>
    </row>
    <row r="11">
      <c r="F11" s="11">
        <v>44987.0</v>
      </c>
      <c r="G11" s="9">
        <f>Daniel!nn*Daniel!Cv*(Daniel!temperatura3-Daniel!temperatura2)</f>
        <v>-227.2210457</v>
      </c>
      <c r="H11" s="9">
        <f>G11</f>
        <v>-227.2210457</v>
      </c>
      <c r="I11" s="6">
        <v>0.0</v>
      </c>
      <c r="K11" s="9">
        <f t="shared" ref="K11:M11" si="2">G11*4.19</f>
        <v>-952.0561817</v>
      </c>
      <c r="L11" s="9">
        <f t="shared" si="2"/>
        <v>-952.0561817</v>
      </c>
      <c r="M11" s="9">
        <f t="shared" si="2"/>
        <v>0</v>
      </c>
      <c r="O11" s="9">
        <f>G11*RRatml/Daniel!RR</f>
        <v>-9.316062876</v>
      </c>
      <c r="P11" s="9">
        <f>H11*RRatml/Daniel!RR</f>
        <v>-9.316062876</v>
      </c>
      <c r="Q11" s="9">
        <f>I11*RRatml/Daniel!RR</f>
        <v>0</v>
      </c>
    </row>
    <row r="12">
      <c r="B12" s="2" t="s">
        <v>22</v>
      </c>
      <c r="C12" s="3">
        <v>32.0</v>
      </c>
      <c r="D12" s="4" t="s">
        <v>23</v>
      </c>
      <c r="F12" s="11">
        <v>44929.0</v>
      </c>
      <c r="G12" s="9">
        <f>(Daniel!temperatura1-Daniel!temperatura3)*Daniel!nn*Daniel!Cv</f>
        <v>44.29421648</v>
      </c>
      <c r="H12" s="6">
        <v>0.0</v>
      </c>
      <c r="I12" s="9">
        <f>-G12</f>
        <v>-44.29421648</v>
      </c>
      <c r="K12" s="9">
        <f t="shared" ref="K12:M12" si="3">G12*4.19</f>
        <v>185.592767</v>
      </c>
      <c r="L12" s="9">
        <f t="shared" si="3"/>
        <v>0</v>
      </c>
      <c r="M12" s="9">
        <f t="shared" si="3"/>
        <v>-185.592767</v>
      </c>
      <c r="O12" s="9">
        <f>G12*RRatml/Daniel!RR</f>
        <v>1.816062876</v>
      </c>
      <c r="P12" s="9">
        <f>H12*RRatml/Daniel!RR</f>
        <v>0</v>
      </c>
      <c r="Q12" s="9">
        <f>I12*RRatml/Daniel!RR</f>
        <v>-1.816062876</v>
      </c>
    </row>
    <row r="13">
      <c r="G13" s="12">
        <f t="shared" ref="G13:I13" si="4">SUM(G9:G12)</f>
        <v>0</v>
      </c>
      <c r="H13" s="12">
        <f t="shared" si="4"/>
        <v>28.87651523</v>
      </c>
      <c r="I13" s="12">
        <f t="shared" si="4"/>
        <v>28.87651523</v>
      </c>
      <c r="K13" s="12">
        <f t="shared" ref="K13:M13" si="5">SUM(K9:K12)</f>
        <v>0</v>
      </c>
      <c r="L13" s="12">
        <f t="shared" si="5"/>
        <v>120.9925988</v>
      </c>
      <c r="M13" s="12">
        <f t="shared" si="5"/>
        <v>120.9925988</v>
      </c>
      <c r="O13" s="12">
        <f t="shared" ref="O13:Q13" si="6">SUM(O9:O12)</f>
        <v>0</v>
      </c>
      <c r="P13" s="12">
        <f t="shared" si="6"/>
        <v>1.183937124</v>
      </c>
      <c r="Q13" s="12">
        <f t="shared" si="6"/>
        <v>1.183937124</v>
      </c>
    </row>
    <row r="16">
      <c r="F16" s="2" t="s">
        <v>24</v>
      </c>
      <c r="G16" s="13">
        <f>1-abs(Daniel!calor2)/abs(Daniel!calor1)</f>
        <v>0.1127559166</v>
      </c>
      <c r="H16" s="14">
        <f>G16</f>
        <v>0.1127559166</v>
      </c>
    </row>
    <row r="18">
      <c r="F18" s="15" t="s">
        <v>25</v>
      </c>
      <c r="G18" s="16">
        <f>1-min(I3:I5)/max(I3:I5)</f>
        <v>0.6210708584</v>
      </c>
      <c r="H18" s="14">
        <f>G18</f>
        <v>0.6210708584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.25"/>
    <col customWidth="1" min="7" max="7" width="14.5"/>
    <col customWidth="1" min="8" max="8" width="14.0"/>
    <col customWidth="1" min="9" max="9" width="13.75"/>
    <col customWidth="1" min="10" max="10" width="6.5"/>
    <col customWidth="1" min="14" max="14" width="7.38"/>
  </cols>
  <sheetData>
    <row r="1" ht="34.5" customHeight="1">
      <c r="G1" s="1" t="s">
        <v>0</v>
      </c>
      <c r="H1" s="1" t="s">
        <v>1</v>
      </c>
      <c r="I1" s="1" t="s">
        <v>2</v>
      </c>
      <c r="K1" s="1" t="s">
        <v>3</v>
      </c>
    </row>
    <row r="2">
      <c r="B2" s="2" t="s">
        <v>4</v>
      </c>
      <c r="C2" s="3">
        <v>7.0</v>
      </c>
      <c r="D2" s="4" t="s">
        <v>5</v>
      </c>
      <c r="G2" s="5" t="s">
        <v>6</v>
      </c>
      <c r="H2" s="5" t="s">
        <v>7</v>
      </c>
      <c r="I2" s="5" t="s">
        <v>8</v>
      </c>
      <c r="K2" s="5" t="s">
        <v>9</v>
      </c>
    </row>
    <row r="3">
      <c r="B3" s="2" t="s">
        <v>10</v>
      </c>
      <c r="C3" s="6">
        <v>2.0</v>
      </c>
      <c r="D3" s="4" t="s">
        <v>5</v>
      </c>
      <c r="F3" s="5">
        <v>1.0</v>
      </c>
      <c r="G3" s="3">
        <v>2.0</v>
      </c>
      <c r="H3" s="3">
        <v>12.0</v>
      </c>
      <c r="I3" s="6">
        <f>273.15+Lucas!Ti</f>
        <v>321.15</v>
      </c>
      <c r="K3" s="7">
        <f>Lucas!presion1*Lucas!volumen1/(Lucas!RRatml*Lucas!temperatura1)</f>
        <v>0.9113589501</v>
      </c>
    </row>
    <row r="4">
      <c r="B4" s="2" t="s">
        <v>11</v>
      </c>
      <c r="C4" s="8">
        <v>0.082</v>
      </c>
      <c r="D4" s="4" t="s">
        <v>12</v>
      </c>
      <c r="F4" s="5">
        <v>2.0</v>
      </c>
      <c r="G4" s="6">
        <f>G3</f>
        <v>2</v>
      </c>
      <c r="H4" s="6">
        <f>Lucas!factor*H3</f>
        <v>36</v>
      </c>
      <c r="I4" s="6">
        <f>Lucas!volumen2*Lucas!temperatura1/Lucas!volumen1</f>
        <v>963.45</v>
      </c>
    </row>
    <row r="5">
      <c r="F5" s="5">
        <v>3.0</v>
      </c>
      <c r="G5" s="9">
        <f>Lucas!presion1*(Lucas!volumen1/Lucas!volumen3)^(Lucas!Gamma)</f>
        <v>0.42959601</v>
      </c>
      <c r="H5" s="6">
        <f>Lucas!volumen2</f>
        <v>36</v>
      </c>
      <c r="I5" s="9">
        <f>(Lucas!temperatura2/Lucas!presion2)*Lucas!presion3</f>
        <v>206.9471379</v>
      </c>
      <c r="K5" s="1" t="s">
        <v>13</v>
      </c>
      <c r="L5" s="10">
        <v>3.0</v>
      </c>
    </row>
    <row r="8">
      <c r="B8" s="2" t="s">
        <v>14</v>
      </c>
      <c r="C8" s="6">
        <f>C2-C3</f>
        <v>5</v>
      </c>
      <c r="D8" s="4" t="s">
        <v>5</v>
      </c>
      <c r="G8" s="1" t="s">
        <v>15</v>
      </c>
      <c r="H8" s="1" t="s">
        <v>15</v>
      </c>
      <c r="I8" s="1" t="s">
        <v>15</v>
      </c>
      <c r="K8" s="1" t="s">
        <v>16</v>
      </c>
      <c r="L8" s="1" t="s">
        <v>16</v>
      </c>
      <c r="M8" s="1" t="s">
        <v>16</v>
      </c>
      <c r="O8" s="1" t="s">
        <v>17</v>
      </c>
      <c r="P8" s="1" t="s">
        <v>17</v>
      </c>
      <c r="Q8" s="1" t="s">
        <v>17</v>
      </c>
    </row>
    <row r="9">
      <c r="G9" s="5" t="s">
        <v>18</v>
      </c>
      <c r="H9" s="5" t="s">
        <v>19</v>
      </c>
      <c r="I9" s="5" t="s">
        <v>20</v>
      </c>
      <c r="K9" s="5" t="s">
        <v>18</v>
      </c>
      <c r="L9" s="5" t="s">
        <v>19</v>
      </c>
      <c r="M9" s="5" t="s">
        <v>20</v>
      </c>
      <c r="O9" s="5" t="s">
        <v>18</v>
      </c>
      <c r="P9" s="5" t="s">
        <v>19</v>
      </c>
      <c r="Q9" s="5" t="s">
        <v>20</v>
      </c>
    </row>
    <row r="10">
      <c r="B10" s="2" t="s">
        <v>21</v>
      </c>
      <c r="C10" s="9">
        <f>Lucas!Cp/Lucas!Cv</f>
        <v>1.4</v>
      </c>
      <c r="D10" s="4" t="s">
        <v>5</v>
      </c>
      <c r="F10" s="11">
        <v>44958.0</v>
      </c>
      <c r="G10" s="6">
        <f>Lucas!nn*Lucas!Cv*(Lucas!temperatura2-Lucas!temperatura1)</f>
        <v>2926.829268</v>
      </c>
      <c r="H10" s="6">
        <f>G10+I10</f>
        <v>4097.560976</v>
      </c>
      <c r="I10" s="6">
        <f>Lucas!presion1*(Lucas!volumen2-Lucas!volumen1)*Lucas!RR/Lucas!RRatml</f>
        <v>1170.731707</v>
      </c>
      <c r="K10" s="9">
        <f t="shared" ref="K10:M10" si="1">G10*4.19</f>
        <v>12263.41463</v>
      </c>
      <c r="L10" s="9">
        <f t="shared" si="1"/>
        <v>17168.78049</v>
      </c>
      <c r="M10" s="9">
        <f t="shared" si="1"/>
        <v>4905.365854</v>
      </c>
      <c r="O10" s="9">
        <f>G10*Lucas!RRatml/Lucas!RR</f>
        <v>120</v>
      </c>
      <c r="P10" s="9">
        <f>H10*Lucas!RRatml/Lucas!RR</f>
        <v>168</v>
      </c>
      <c r="Q10" s="9">
        <f>I10*Lucas!RRatml/Lucas!RR</f>
        <v>48</v>
      </c>
    </row>
    <row r="11">
      <c r="F11" s="11">
        <v>44987.0</v>
      </c>
      <c r="G11" s="9">
        <f>Lucas!nn*Lucas!Cv*(Lucas!temperatura3-Lucas!temperatura2)</f>
        <v>-3447.228271</v>
      </c>
      <c r="H11" s="9">
        <f>G11</f>
        <v>-3447.228271</v>
      </c>
      <c r="I11" s="6">
        <v>0.0</v>
      </c>
      <c r="K11" s="9">
        <f t="shared" ref="K11:M11" si="2">G11*4.19</f>
        <v>-14443.88645</v>
      </c>
      <c r="L11" s="9">
        <f t="shared" si="2"/>
        <v>-14443.88645</v>
      </c>
      <c r="M11" s="9">
        <f t="shared" si="2"/>
        <v>0</v>
      </c>
      <c r="O11" s="9">
        <f>G11*Lucas!RRatml/Lucas!RR</f>
        <v>-141.3363591</v>
      </c>
      <c r="P11" s="9">
        <f>H11*Lucas!RRatml/Lucas!RR</f>
        <v>-141.3363591</v>
      </c>
      <c r="Q11" s="9">
        <f>I11*Lucas!RRatml/Lucas!RR</f>
        <v>0</v>
      </c>
    </row>
    <row r="12">
      <c r="B12" s="2" t="s">
        <v>22</v>
      </c>
      <c r="C12" s="3">
        <v>48.0</v>
      </c>
      <c r="D12" s="4" t="s">
        <v>23</v>
      </c>
      <c r="F12" s="11">
        <v>44929.0</v>
      </c>
      <c r="G12" s="9">
        <f>(Lucas!temperatura1-Lucas!temperatura3)*Lucas!nn*Lucas!Cv</f>
        <v>520.3990025</v>
      </c>
      <c r="H12" s="6">
        <v>0.0</v>
      </c>
      <c r="I12" s="9">
        <f>-G12</f>
        <v>-520.3990025</v>
      </c>
      <c r="K12" s="9">
        <f t="shared" ref="K12:M12" si="3">G12*4.19</f>
        <v>2180.47182</v>
      </c>
      <c r="L12" s="9">
        <f t="shared" si="3"/>
        <v>0</v>
      </c>
      <c r="M12" s="9">
        <f t="shared" si="3"/>
        <v>-2180.47182</v>
      </c>
      <c r="O12" s="9">
        <f>G12*Lucas!RRatml/Lucas!RR</f>
        <v>21.3363591</v>
      </c>
      <c r="P12" s="9">
        <f>H12*Lucas!RRatml/Lucas!RR</f>
        <v>0</v>
      </c>
      <c r="Q12" s="9">
        <f>I12*Lucas!RRatml/Lucas!RR</f>
        <v>-21.3363591</v>
      </c>
    </row>
    <row r="13">
      <c r="G13" s="12">
        <f t="shared" ref="G13:I13" si="4">SUM(G9:G12)</f>
        <v>0</v>
      </c>
      <c r="H13" s="12">
        <f t="shared" si="4"/>
        <v>650.3327048</v>
      </c>
      <c r="I13" s="12">
        <f t="shared" si="4"/>
        <v>650.3327048</v>
      </c>
      <c r="K13" s="12">
        <f t="shared" ref="K13:M13" si="5">SUM(K9:K12)</f>
        <v>0</v>
      </c>
      <c r="L13" s="12">
        <f t="shared" si="5"/>
        <v>2724.894033</v>
      </c>
      <c r="M13" s="12">
        <f t="shared" si="5"/>
        <v>2724.894033</v>
      </c>
      <c r="O13" s="12">
        <f t="shared" ref="O13:Q13" si="6">SUM(O9:O12)</f>
        <v>0</v>
      </c>
      <c r="P13" s="12">
        <f t="shared" si="6"/>
        <v>26.6636409</v>
      </c>
      <c r="Q13" s="12">
        <f t="shared" si="6"/>
        <v>26.6636409</v>
      </c>
    </row>
    <row r="16">
      <c r="F16" s="2" t="s">
        <v>24</v>
      </c>
      <c r="G16" s="13">
        <f>1-abs(Lucas!calor2)/abs(Lucas!calor1)</f>
        <v>0.1587121482</v>
      </c>
      <c r="H16" s="14">
        <f>G16</f>
        <v>0.1587121482</v>
      </c>
    </row>
    <row r="18">
      <c r="F18" s="15" t="s">
        <v>25</v>
      </c>
      <c r="G18" s="16">
        <f>1-min(I3:I5)/max(I3:I5)</f>
        <v>0.785201995</v>
      </c>
      <c r="H18" s="14">
        <f>G18</f>
        <v>0.785201995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.25"/>
    <col customWidth="1" min="7" max="7" width="14.5"/>
    <col customWidth="1" min="8" max="8" width="14.0"/>
    <col customWidth="1" min="9" max="9" width="13.75"/>
    <col customWidth="1" min="10" max="10" width="6.5"/>
    <col customWidth="1" min="14" max="14" width="7.38"/>
  </cols>
  <sheetData>
    <row r="1" ht="34.5" customHeight="1">
      <c r="G1" s="1" t="s">
        <v>0</v>
      </c>
      <c r="H1" s="1" t="s">
        <v>1</v>
      </c>
      <c r="I1" s="1" t="s">
        <v>2</v>
      </c>
      <c r="K1" s="1" t="s">
        <v>3</v>
      </c>
    </row>
    <row r="2">
      <c r="B2" s="2" t="s">
        <v>4</v>
      </c>
      <c r="C2" s="3">
        <v>5.0</v>
      </c>
      <c r="D2" s="4" t="s">
        <v>5</v>
      </c>
      <c r="G2" s="5" t="s">
        <v>6</v>
      </c>
      <c r="H2" s="5" t="s">
        <v>7</v>
      </c>
      <c r="I2" s="5" t="s">
        <v>8</v>
      </c>
      <c r="K2" s="5" t="s">
        <v>9</v>
      </c>
    </row>
    <row r="3">
      <c r="B3" s="2" t="s">
        <v>10</v>
      </c>
      <c r="C3" s="6">
        <v>2.0</v>
      </c>
      <c r="D3" s="4" t="s">
        <v>5</v>
      </c>
      <c r="F3" s="5">
        <v>1.0</v>
      </c>
      <c r="G3" s="3">
        <v>2.0</v>
      </c>
      <c r="H3" s="3">
        <v>5.0</v>
      </c>
      <c r="I3" s="6">
        <f>273.15+Izan!Ti</f>
        <v>298.15</v>
      </c>
      <c r="K3" s="7">
        <f>Izan!presion1*Izan!volumen1/(Izan!RRatml*Izan!temperatura1)</f>
        <v>0.4090263945</v>
      </c>
    </row>
    <row r="4">
      <c r="B4" s="2" t="s">
        <v>11</v>
      </c>
      <c r="C4" s="8">
        <v>0.082</v>
      </c>
      <c r="D4" s="4" t="s">
        <v>12</v>
      </c>
      <c r="F4" s="5">
        <v>2.0</v>
      </c>
      <c r="G4" s="6">
        <f>G3</f>
        <v>2</v>
      </c>
      <c r="H4" s="6">
        <f>Izan!factor*H3</f>
        <v>10</v>
      </c>
      <c r="I4" s="6">
        <f>Izan!volumen2*Izan!temperatura1/Izan!volumen1</f>
        <v>596.3</v>
      </c>
    </row>
    <row r="5">
      <c r="F5" s="5">
        <v>3.0</v>
      </c>
      <c r="G5" s="9">
        <f>Izan!presion1*(Izan!volumen1/Izan!volumen3)^(Izan!Gamma)</f>
        <v>0.6299605249</v>
      </c>
      <c r="H5" s="6">
        <f>Izan!volumen2</f>
        <v>10</v>
      </c>
      <c r="I5" s="9">
        <f>(Izan!temperatura2/Izan!presion2)*Izan!presion3</f>
        <v>187.8227305</v>
      </c>
      <c r="K5" s="1" t="s">
        <v>13</v>
      </c>
      <c r="L5" s="10">
        <v>2.0</v>
      </c>
    </row>
    <row r="8">
      <c r="B8" s="2" t="s">
        <v>14</v>
      </c>
      <c r="C8" s="6">
        <f>C2-C3</f>
        <v>3</v>
      </c>
      <c r="D8" s="4" t="s">
        <v>5</v>
      </c>
      <c r="G8" s="1" t="s">
        <v>15</v>
      </c>
      <c r="H8" s="1" t="s">
        <v>15</v>
      </c>
      <c r="I8" s="1" t="s">
        <v>15</v>
      </c>
      <c r="K8" s="1" t="s">
        <v>16</v>
      </c>
      <c r="L8" s="1" t="s">
        <v>16</v>
      </c>
      <c r="M8" s="1" t="s">
        <v>16</v>
      </c>
      <c r="O8" s="1" t="s">
        <v>17</v>
      </c>
      <c r="P8" s="1" t="s">
        <v>17</v>
      </c>
      <c r="Q8" s="1" t="s">
        <v>17</v>
      </c>
    </row>
    <row r="9">
      <c r="G9" s="5" t="s">
        <v>18</v>
      </c>
      <c r="H9" s="5" t="s">
        <v>19</v>
      </c>
      <c r="I9" s="5" t="s">
        <v>20</v>
      </c>
      <c r="K9" s="5" t="s">
        <v>18</v>
      </c>
      <c r="L9" s="5" t="s">
        <v>19</v>
      </c>
      <c r="M9" s="5" t="s">
        <v>20</v>
      </c>
      <c r="O9" s="5" t="s">
        <v>18</v>
      </c>
      <c r="P9" s="5" t="s">
        <v>19</v>
      </c>
      <c r="Q9" s="5" t="s">
        <v>20</v>
      </c>
    </row>
    <row r="10">
      <c r="B10" s="2" t="s">
        <v>21</v>
      </c>
      <c r="C10" s="9">
        <f>Izan!Cp/Izan!Cv</f>
        <v>1.666666667</v>
      </c>
      <c r="D10" s="4" t="s">
        <v>5</v>
      </c>
      <c r="F10" s="11">
        <v>44958.0</v>
      </c>
      <c r="G10" s="6">
        <f>Izan!nn*Izan!Cv*(Izan!temperatura2-Izan!temperatura1)</f>
        <v>365.8536585</v>
      </c>
      <c r="H10" s="6">
        <f>G10+I10</f>
        <v>609.7560976</v>
      </c>
      <c r="I10" s="6">
        <f>Izan!presion1*(Izan!volumen2-Izan!volumen1)*Izan!RR/Izan!RRatml</f>
        <v>243.902439</v>
      </c>
      <c r="K10" s="9">
        <f t="shared" ref="K10:M10" si="1">G10*4.19</f>
        <v>1532.926829</v>
      </c>
      <c r="L10" s="9">
        <f t="shared" si="1"/>
        <v>2554.878049</v>
      </c>
      <c r="M10" s="9">
        <f t="shared" si="1"/>
        <v>1021.95122</v>
      </c>
      <c r="O10" s="9">
        <f>G10*Izan!RRatml/Izan!RR</f>
        <v>15</v>
      </c>
      <c r="P10" s="9">
        <f>H10*Izan!RRatml/Izan!RR</f>
        <v>25</v>
      </c>
      <c r="Q10" s="9">
        <f>I10*Izan!RRatml/Izan!RR</f>
        <v>10</v>
      </c>
    </row>
    <row r="11">
      <c r="F11" s="11">
        <v>44987.0</v>
      </c>
      <c r="G11" s="9">
        <f>Izan!nn*Izan!Cv*(Izan!temperatura3-Izan!temperatura2)</f>
        <v>-501.2339543</v>
      </c>
      <c r="H11" s="9">
        <f>G11</f>
        <v>-501.2339543</v>
      </c>
      <c r="I11" s="6">
        <v>0.0</v>
      </c>
      <c r="K11" s="9">
        <f t="shared" ref="K11:M11" si="2">G11*4.19</f>
        <v>-2100.170268</v>
      </c>
      <c r="L11" s="9">
        <f t="shared" si="2"/>
        <v>-2100.170268</v>
      </c>
      <c r="M11" s="9">
        <f t="shared" si="2"/>
        <v>0</v>
      </c>
      <c r="O11" s="9">
        <f>G11*Izan!RRatml/Izan!RR</f>
        <v>-20.55059213</v>
      </c>
      <c r="P11" s="9">
        <f>H11*Izan!RRatml/Izan!RR</f>
        <v>-20.55059213</v>
      </c>
      <c r="Q11" s="9">
        <f>I11*Izan!RRatml/Izan!RR</f>
        <v>0</v>
      </c>
    </row>
    <row r="12">
      <c r="B12" s="2" t="s">
        <v>22</v>
      </c>
      <c r="C12" s="3">
        <v>25.0</v>
      </c>
      <c r="D12" s="4" t="s">
        <v>23</v>
      </c>
      <c r="F12" s="11">
        <v>44929.0</v>
      </c>
      <c r="G12" s="9">
        <f>(Izan!temperatura1-Izan!temperatura3)*Izan!nn*Izan!Cv</f>
        <v>135.3802958</v>
      </c>
      <c r="H12" s="6">
        <v>0.0</v>
      </c>
      <c r="I12" s="9">
        <f>-G12</f>
        <v>-135.3802958</v>
      </c>
      <c r="K12" s="9">
        <f t="shared" ref="K12:M12" si="3">G12*4.19</f>
        <v>567.2434392</v>
      </c>
      <c r="L12" s="9">
        <f t="shared" si="3"/>
        <v>0</v>
      </c>
      <c r="M12" s="9">
        <f t="shared" si="3"/>
        <v>-567.2434392</v>
      </c>
      <c r="O12" s="9">
        <f>G12*Izan!RRatml/Izan!RR</f>
        <v>5.550592126</v>
      </c>
      <c r="P12" s="9">
        <f>H12*Izan!RRatml/Izan!RR</f>
        <v>0</v>
      </c>
      <c r="Q12" s="9">
        <f>I12*Izan!RRatml/Izan!RR</f>
        <v>-5.550592126</v>
      </c>
    </row>
    <row r="13">
      <c r="G13" s="12">
        <f t="shared" ref="G13:I13" si="4">SUM(G9:G12)</f>
        <v>0</v>
      </c>
      <c r="H13" s="12">
        <f t="shared" si="4"/>
        <v>108.5221433</v>
      </c>
      <c r="I13" s="12">
        <f t="shared" si="4"/>
        <v>108.5221433</v>
      </c>
      <c r="K13" s="12">
        <f t="shared" ref="K13:M13" si="5">SUM(K9:K12)</f>
        <v>0</v>
      </c>
      <c r="L13" s="12">
        <f t="shared" si="5"/>
        <v>454.7077803</v>
      </c>
      <c r="M13" s="12">
        <f t="shared" si="5"/>
        <v>454.7077803</v>
      </c>
      <c r="O13" s="12">
        <f t="shared" ref="O13:Q13" si="6">SUM(O9:O12)</f>
        <v>0</v>
      </c>
      <c r="P13" s="12">
        <f t="shared" si="6"/>
        <v>4.449407874</v>
      </c>
      <c r="Q13" s="12">
        <f t="shared" si="6"/>
        <v>4.449407874</v>
      </c>
    </row>
    <row r="16">
      <c r="F16" s="2" t="s">
        <v>24</v>
      </c>
      <c r="G16" s="13">
        <f>1-abs(Izan!calor2)/abs(Izan!calor1)</f>
        <v>0.177976315</v>
      </c>
      <c r="H16" s="14">
        <f>G16</f>
        <v>0.177976315</v>
      </c>
    </row>
    <row r="18">
      <c r="F18" s="15" t="s">
        <v>25</v>
      </c>
      <c r="G18" s="16">
        <f>1-min(I3:I5)/max(I3:I5)</f>
        <v>0.6850197375</v>
      </c>
      <c r="H18" s="14">
        <f>G18</f>
        <v>0.6850197375</v>
      </c>
    </row>
  </sheetData>
  <drawing r:id="rId1"/>
</worksheet>
</file>