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dor_ensayos_traccion" sheetId="1" r:id="rId4"/>
    <sheet state="visible" name="Carlos" sheetId="2" r:id="rId5"/>
    <sheet state="visible" name="Daniel" sheetId="3" r:id="rId6"/>
    <sheet state="visible" name="Izan" sheetId="4" r:id="rId7"/>
    <sheet state="visible" name="Lucas" sheetId="5" r:id="rId8"/>
  </sheets>
  <definedNames>
    <definedName name="So">Generador_ensayos_traccion!$B$7</definedName>
    <definedName name="Lo">Generador_ensayos_traccion!$B$3</definedName>
    <definedName localSheetId="1" name="E">Carlos!$B$9</definedName>
    <definedName name="paso">Generador_ensayos_traccion!$B$4</definedName>
    <definedName localSheetId="3" name="E">Izan!$B$9</definedName>
    <definedName localSheetId="3" name="So">Izan!$B$7</definedName>
    <definedName localSheetId="3" name="paso">Izan!$B$4</definedName>
    <definedName localSheetId="1" name="So">Carlos!$B$7</definedName>
    <definedName localSheetId="2" name="Lo">Daniel!$B$3</definedName>
    <definedName localSheetId="1" name="Lo">Carlos!$B$3</definedName>
    <definedName localSheetId="1" name="Do">Carlos!$B$6</definedName>
    <definedName localSheetId="4" name="So">Lucas!$B$7</definedName>
    <definedName localSheetId="3" name="Do">Izan!$B$6</definedName>
    <definedName localSheetId="2" name="So">Daniel!$B$7</definedName>
    <definedName name="E">Generador_ensayos_traccion!$B$9</definedName>
    <definedName localSheetId="1" name="paso">Carlos!$B$4</definedName>
    <definedName localSheetId="4" name="E">Lucas!$B$9</definedName>
    <definedName localSheetId="4" name="Lo">Lucas!$B$3</definedName>
    <definedName localSheetId="2" name="E">Daniel!$B$9</definedName>
    <definedName localSheetId="3" name="Lo">Izan!$B$3</definedName>
    <definedName localSheetId="4" name="paso">Lucas!$B$4</definedName>
    <definedName localSheetId="4" name="Do">Lucas!$B$6</definedName>
    <definedName name="Do">Generador_ensayos_traccion!$B$6</definedName>
    <definedName localSheetId="2" name="Do">Daniel!$B$6</definedName>
    <definedName localSheetId="2" name="paso">Daniel!$B$4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6">
      <text>
        <t xml:space="preserve">Límite elasticidad proporcional
</t>
      </text>
    </comment>
    <comment authorId="0" ref="G7">
      <text>
        <t xml:space="preserve">Límite proporcionalidad. Punto E</t>
      </text>
    </comment>
    <comment authorId="0" ref="G9">
      <text>
        <t xml:space="preserve">Máxima resistencia a la tracción
</t>
      </text>
    </comment>
    <comment authorId="0" ref="G10">
      <text>
        <t xml:space="preserve">Rotura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6">
      <text>
        <t xml:space="preserve">Límite elasticidad proporcional
</t>
      </text>
    </comment>
    <comment authorId="0" ref="G7">
      <text>
        <t xml:space="preserve">Límite proporcionalidad. Punto E</t>
      </text>
    </comment>
    <comment authorId="0" ref="G9">
      <text>
        <t xml:space="preserve">Máxima resistencia a la tracción
</t>
      </text>
    </comment>
    <comment authorId="0" ref="G10">
      <text>
        <t xml:space="preserve">Rotura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6">
      <text>
        <t xml:space="preserve">Límite elasticidad proporcional
</t>
      </text>
    </comment>
    <comment authorId="0" ref="G7">
      <text>
        <t xml:space="preserve">Límite proporcionalidad. Punto E</t>
      </text>
    </comment>
    <comment authorId="0" ref="G9">
      <text>
        <t xml:space="preserve">Máxima resistencia a la tracción
</t>
      </text>
    </comment>
    <comment authorId="0" ref="G10">
      <text>
        <t xml:space="preserve">Rotura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6">
      <text>
        <t xml:space="preserve">Límite elasticidad proporcional
</t>
      </text>
    </comment>
    <comment authorId="0" ref="G7">
      <text>
        <t xml:space="preserve">Límite proporcionalidad. Punto E</t>
      </text>
    </comment>
    <comment authorId="0" ref="G9">
      <text>
        <t xml:space="preserve">Máxima resistencia a la tracción
</t>
      </text>
    </comment>
    <comment authorId="0" ref="G10">
      <text>
        <t xml:space="preserve">Rotura
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6">
      <text>
        <t xml:space="preserve">Límite elasticidad proporcional
</t>
      </text>
    </comment>
    <comment authorId="0" ref="G7">
      <text>
        <t xml:space="preserve">Límite proporcionalidad. Punto E</t>
      </text>
    </comment>
    <comment authorId="0" ref="G9">
      <text>
        <t xml:space="preserve">Máxima resistencia a la tracción
</t>
      </text>
    </comment>
    <comment authorId="0" ref="G10">
      <text>
        <t xml:space="preserve">Rotura
</t>
      </text>
    </comment>
  </commentList>
</comments>
</file>

<file path=xl/sharedStrings.xml><?xml version="1.0" encoding="utf-8"?>
<sst xmlns="http://schemas.openxmlformats.org/spreadsheetml/2006/main" count="110" uniqueCount="19">
  <si>
    <t>Datos aleatorios</t>
  </si>
  <si>
    <t>Lo</t>
  </si>
  <si>
    <t>mm</t>
  </si>
  <si>
    <t>Fuerza (N)</t>
  </si>
  <si>
    <t>Enlongación (mm)</t>
  </si>
  <si>
    <t>Tensión (N/mm2)</t>
  </si>
  <si>
    <t>Deformación</t>
  </si>
  <si>
    <t>paso</t>
  </si>
  <si>
    <t>Elástica proporcional</t>
  </si>
  <si>
    <t>Diámetro</t>
  </si>
  <si>
    <t>Sección</t>
  </si>
  <si>
    <t>mm2</t>
  </si>
  <si>
    <t>Elástica no proporcional</t>
  </si>
  <si>
    <t>Módulo Young</t>
  </si>
  <si>
    <t>N/mm2</t>
  </si>
  <si>
    <t>Estriccion</t>
  </si>
  <si>
    <t>Datos del problema</t>
  </si>
  <si>
    <t>Longitud inicial de la barra</t>
  </si>
  <si>
    <t>Diámetro de la barra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</si>
</sst>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1">
    <font>
      <sz val="10.0"/>
      <color rgb="FF000000"/>
      <name val="Arial"/>
      <scheme val="minor"/>
    </font>
    <font>
      <sz val="14.0"/>
      <color theme="1"/>
      <name val="Permanent Marker"/>
    </font>
    <font>
      <color theme="1"/>
      <name val="Arial"/>
      <scheme val="minor"/>
    </font>
    <font>
      <b/>
      <color rgb="FF0000FF"/>
      <name val="Arial"/>
      <scheme val="minor"/>
    </font>
    <font>
      <b/>
      <color theme="1"/>
      <name val="Arial"/>
      <scheme val="minor"/>
    </font>
    <font>
      <b/>
      <sz val="12.0"/>
      <color rgb="FF1C4587"/>
      <name val="Arial"/>
      <scheme val="minor"/>
    </font>
    <font>
      <b/>
      <sz val="7.0"/>
      <color rgb="FF0000FF"/>
      <name val="Arial"/>
      <scheme val="minor"/>
    </font>
    <font>
      <b/>
      <sz val="15.0"/>
      <color rgb="FF85200C"/>
      <name val="Arial"/>
      <scheme val="minor"/>
    </font>
    <font>
      <b/>
      <sz val="16.0"/>
      <color theme="1"/>
      <name val="Arial"/>
      <scheme val="minor"/>
    </font>
    <font/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top style="thin">
        <color rgb="FF000000"/>
      </top>
      <bottom style="thin">
        <color rgb="FFFFFFFF"/>
      </bottom>
    </border>
    <border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1" fillId="3" fontId="3" numFmtId="0" xfId="0" applyAlignment="1" applyBorder="1" applyFill="1" applyFont="1">
      <alignment horizontal="center"/>
    </xf>
    <xf borderId="1" fillId="3" fontId="4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/>
    </xf>
    <xf borderId="1" fillId="5" fontId="3" numFmtId="164" xfId="0" applyAlignment="1" applyBorder="1" applyFill="1" applyFont="1" applyNumberFormat="1">
      <alignment horizontal="center"/>
    </xf>
    <xf borderId="1" fillId="4" fontId="3" numFmtId="164" xfId="0" applyAlignment="1" applyBorder="1" applyFont="1" applyNumberFormat="1">
      <alignment horizontal="center"/>
    </xf>
    <xf borderId="0" fillId="5" fontId="5" numFmtId="0" xfId="0" applyAlignment="1" applyFont="1">
      <alignment horizontal="center" readingOrder="0" shrinkToFit="0" vertical="center" wrapText="1"/>
    </xf>
    <xf borderId="1" fillId="3" fontId="3" numFmtId="164" xfId="0" applyAlignment="1" applyBorder="1" applyFont="1" applyNumberFormat="1">
      <alignment horizontal="center"/>
    </xf>
    <xf borderId="1" fillId="6" fontId="3" numFmtId="164" xfId="0" applyAlignment="1" applyBorder="1" applyFill="1" applyFont="1" applyNumberFormat="1">
      <alignment horizontal="center"/>
    </xf>
    <xf borderId="1" fillId="6" fontId="6" numFmtId="164" xfId="0" applyAlignment="1" applyBorder="1" applyFont="1" applyNumberFormat="1">
      <alignment horizontal="center" vertical="center"/>
    </xf>
    <xf borderId="1" fillId="2" fontId="3" numFmtId="164" xfId="0" applyAlignment="1" applyBorder="1" applyFont="1" applyNumberFormat="1">
      <alignment horizontal="center"/>
    </xf>
    <xf borderId="1" fillId="7" fontId="3" numFmtId="164" xfId="0" applyAlignment="1" applyBorder="1" applyFill="1" applyFont="1" applyNumberFormat="1">
      <alignment horizontal="center"/>
    </xf>
    <xf borderId="0" fillId="6" fontId="7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/>
    </xf>
    <xf borderId="2" fillId="0" fontId="8" numFmtId="0" xfId="0" applyAlignment="1" applyBorder="1" applyFont="1">
      <alignment horizontal="center" readingOrder="0"/>
    </xf>
    <xf borderId="3" fillId="0" fontId="8" numFmtId="0" xfId="0" applyAlignment="1" applyBorder="1" applyFont="1">
      <alignment horizontal="center" readingOrder="0"/>
    </xf>
    <xf borderId="4" fillId="0" fontId="8" numFmtId="0" xfId="0" applyAlignment="1" applyBorder="1" applyFont="1">
      <alignment horizontal="center" readingOrder="0"/>
    </xf>
    <xf borderId="5" fillId="0" fontId="9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0" fillId="0" fontId="2" numFmtId="0" xfId="0" applyAlignment="1" applyFont="1">
      <alignment horizontal="right" readingOrder="0"/>
    </xf>
    <xf borderId="7" fillId="0" fontId="2" numFmtId="0" xfId="0" applyAlignment="1" applyBorder="1" applyFont="1">
      <alignment horizontal="right" readingOrder="0"/>
    </xf>
    <xf borderId="8" fillId="0" fontId="2" numFmtId="0" xfId="0" applyAlignment="1" applyBorder="1" applyFont="1">
      <alignment horizontal="right" readingOrder="0"/>
    </xf>
    <xf borderId="8" fillId="0" fontId="4" numFmtId="0" xfId="0" applyAlignment="1" applyBorder="1" applyFont="1">
      <alignment horizontal="right" readingOrder="0"/>
    </xf>
    <xf borderId="8" fillId="0" fontId="4" numFmtId="0" xfId="0" applyAlignment="1" applyBorder="1" applyFont="1">
      <alignment horizontal="center"/>
    </xf>
    <xf borderId="9" fillId="0" fontId="4" numFmtId="0" xfId="0" applyAlignment="1" applyBorder="1" applyFont="1">
      <alignment horizontal="left"/>
    </xf>
    <xf borderId="8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/>
    </xf>
    <xf borderId="0" fillId="0" fontId="2" numFmtId="164" xfId="0" applyFont="1" applyNumberFormat="1"/>
    <xf borderId="0" fillId="0" fontId="2" numFmtId="11" xfId="0" applyFont="1" applyNumberFormat="1"/>
    <xf borderId="10" fillId="0" fontId="2" numFmtId="0" xfId="0" applyAlignment="1" applyBorder="1" applyFont="1">
      <alignment horizontal="right" readingOrder="0"/>
    </xf>
    <xf borderId="11" fillId="0" fontId="2" numFmtId="0" xfId="0" applyAlignment="1" applyBorder="1" applyFont="1">
      <alignment horizontal="right" readingOrder="0"/>
    </xf>
    <xf borderId="11" fillId="0" fontId="2" numFmtId="0" xfId="0" applyAlignment="1" applyBorder="1" applyFont="1">
      <alignment horizontal="center"/>
    </xf>
    <xf borderId="12" fillId="0" fontId="2" numFmtId="0" xfId="0" applyBorder="1" applyFont="1"/>
    <xf borderId="13" fillId="0" fontId="2" numFmtId="0" xfId="0" applyBorder="1" applyFont="1"/>
    <xf borderId="8" fillId="3" fontId="2" numFmtId="0" xfId="0" applyAlignment="1" applyBorder="1" applyFont="1">
      <alignment horizontal="center"/>
    </xf>
    <xf borderId="11" fillId="3" fontId="2" numFmtId="0" xfId="0" applyAlignment="1" applyBorder="1" applyFont="1">
      <alignment horizontal="center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4" fillId="0" fontId="10" numFmtId="0" xfId="0" applyAlignment="1" applyBorder="1" applyFont="1">
      <alignment vertical="bottom"/>
    </xf>
    <xf borderId="15" fillId="0" fontId="10" numFmtId="0" xfId="0" applyAlignment="1" applyBorder="1" applyFont="1">
      <alignment vertical="bottom"/>
    </xf>
    <xf borderId="16" fillId="0" fontId="10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B5394"/>
                </a:solidFill>
                <a:latin typeface="Comic Sans MS"/>
              </a:defRPr>
            </a:pPr>
            <a:r>
              <a:rPr b="1">
                <a:solidFill>
                  <a:srgbClr val="0B5394"/>
                </a:solidFill>
                <a:latin typeface="Comic Sans MS"/>
              </a:rPr>
              <a:t>Tensión (N/mm2) y Deformación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Generador_ensayos_traccion!$H$3</c:f>
            </c:strRef>
          </c:tx>
          <c:spPr>
            <a:ln cmpd="sng" w="19050">
              <a:solidFill>
                <a:srgbClr val="1155CC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1155CC">
                  <a:alpha val="100000"/>
                </a:srgbClr>
              </a:solidFill>
              <a:ln cmpd="sng">
                <a:solidFill>
                  <a:srgbClr val="1155CC">
                    <a:alpha val="100000"/>
                  </a:srgbClr>
                </a:solidFill>
              </a:ln>
            </c:spPr>
          </c:marker>
          <c:dLbls>
            <c:numFmt formatCode="0.00E+0" sourceLinked="0"/>
            <c:txPr>
              <a:bodyPr/>
              <a:lstStyle/>
              <a:p>
                <a:pPr lvl="0">
                  <a:defRPr b="1">
                    <a:solidFill>
                      <a:srgbClr val="38761D"/>
                    </a:solidFill>
                    <a:latin typeface="Comic Sans M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Generador_ensayos_traccion!$H$4:$H$10</c:f>
              <c:numCache/>
            </c:numRef>
          </c:val>
          <c:smooth val="0"/>
        </c:ser>
        <c:axId val="955088589"/>
        <c:axId val="39652929"/>
      </c:lineChart>
      <c:catAx>
        <c:axId val="955088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0">
                <a:solidFill>
                  <a:srgbClr val="0C343D"/>
                </a:solidFill>
                <a:latin typeface="Comic Sans MS"/>
              </a:defRPr>
            </a:pPr>
          </a:p>
        </c:txPr>
        <c:crossAx val="39652929"/>
      </c:catAx>
      <c:valAx>
        <c:axId val="39652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9550885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  <c:spPr>
    <a:solidFill>
      <a:srgbClr val="CFE2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B5394"/>
                </a:solidFill>
                <a:latin typeface="Comic Sans MS"/>
              </a:defRPr>
            </a:pPr>
            <a:r>
              <a:rPr b="1">
                <a:solidFill>
                  <a:srgbClr val="0B5394"/>
                </a:solidFill>
                <a:latin typeface="Comic Sans MS"/>
              </a:rPr>
              <a:t>Tensión (N/mm2) y Deformación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Carlos!$H$3</c:f>
            </c:strRef>
          </c:tx>
          <c:spPr>
            <a:ln cmpd="sng" w="19050">
              <a:solidFill>
                <a:srgbClr val="1155CC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1155CC">
                  <a:alpha val="100000"/>
                </a:srgbClr>
              </a:solidFill>
              <a:ln cmpd="sng">
                <a:solidFill>
                  <a:srgbClr val="1155CC">
                    <a:alpha val="100000"/>
                  </a:srgbClr>
                </a:solidFill>
              </a:ln>
            </c:spPr>
          </c:marker>
          <c:dLbls>
            <c:numFmt formatCode="0.00E+0" sourceLinked="0"/>
            <c:txPr>
              <a:bodyPr/>
              <a:lstStyle/>
              <a:p>
                <a:pPr lvl="0">
                  <a:defRPr b="1">
                    <a:solidFill>
                      <a:srgbClr val="38761D"/>
                    </a:solidFill>
                    <a:latin typeface="Comic Sans M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Carlos!$H$4:$H$10</c:f>
              <c:numCache/>
            </c:numRef>
          </c:val>
          <c:smooth val="0"/>
        </c:ser>
        <c:axId val="1750892079"/>
        <c:axId val="1167840676"/>
      </c:lineChart>
      <c:catAx>
        <c:axId val="1750892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0">
                <a:solidFill>
                  <a:srgbClr val="0C343D"/>
                </a:solidFill>
                <a:latin typeface="Comic Sans MS"/>
              </a:defRPr>
            </a:pPr>
          </a:p>
        </c:txPr>
        <c:crossAx val="1167840676"/>
      </c:catAx>
      <c:valAx>
        <c:axId val="1167840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17508920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  <c:spPr>
    <a:solidFill>
      <a:srgbClr val="CFE2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B5394"/>
                </a:solidFill>
                <a:latin typeface="Comic Sans MS"/>
              </a:defRPr>
            </a:pPr>
            <a:r>
              <a:rPr b="1">
                <a:solidFill>
                  <a:srgbClr val="0B5394"/>
                </a:solidFill>
                <a:latin typeface="Comic Sans MS"/>
              </a:rPr>
              <a:t>Tensión (N/mm2) y Deformación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Daniel!$H$3</c:f>
            </c:strRef>
          </c:tx>
          <c:spPr>
            <a:ln cmpd="sng" w="19050">
              <a:solidFill>
                <a:srgbClr val="1155CC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1155CC">
                  <a:alpha val="100000"/>
                </a:srgbClr>
              </a:solidFill>
              <a:ln cmpd="sng">
                <a:solidFill>
                  <a:srgbClr val="1155CC">
                    <a:alpha val="100000"/>
                  </a:srgbClr>
                </a:solidFill>
              </a:ln>
            </c:spPr>
          </c:marker>
          <c:dLbls>
            <c:numFmt formatCode="0.00E+0" sourceLinked="0"/>
            <c:txPr>
              <a:bodyPr/>
              <a:lstStyle/>
              <a:p>
                <a:pPr lvl="0">
                  <a:defRPr b="1">
                    <a:solidFill>
                      <a:srgbClr val="38761D"/>
                    </a:solidFill>
                    <a:latin typeface="Comic Sans M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Daniel!$H$4:$H$10</c:f>
              <c:numCache/>
            </c:numRef>
          </c:val>
          <c:smooth val="0"/>
        </c:ser>
        <c:axId val="893361906"/>
        <c:axId val="2067632838"/>
      </c:lineChart>
      <c:catAx>
        <c:axId val="893361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0">
                <a:solidFill>
                  <a:srgbClr val="0C343D"/>
                </a:solidFill>
                <a:latin typeface="Comic Sans MS"/>
              </a:defRPr>
            </a:pPr>
          </a:p>
        </c:txPr>
        <c:crossAx val="2067632838"/>
      </c:catAx>
      <c:valAx>
        <c:axId val="2067632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8933619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  <c:spPr>
    <a:solidFill>
      <a:srgbClr val="CFE2F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B5394"/>
                </a:solidFill>
                <a:latin typeface="Comic Sans MS"/>
              </a:defRPr>
            </a:pPr>
            <a:r>
              <a:rPr b="1">
                <a:solidFill>
                  <a:srgbClr val="0B5394"/>
                </a:solidFill>
                <a:latin typeface="Comic Sans MS"/>
              </a:rPr>
              <a:t>Tensión (N/mm2) y Deformación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Izan!$H$3</c:f>
            </c:strRef>
          </c:tx>
          <c:spPr>
            <a:ln cmpd="sng" w="19050">
              <a:solidFill>
                <a:srgbClr val="1155CC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1155CC">
                  <a:alpha val="100000"/>
                </a:srgbClr>
              </a:solidFill>
              <a:ln cmpd="sng">
                <a:solidFill>
                  <a:srgbClr val="1155CC">
                    <a:alpha val="100000"/>
                  </a:srgbClr>
                </a:solidFill>
              </a:ln>
            </c:spPr>
          </c:marker>
          <c:dLbls>
            <c:numFmt formatCode="0.00E+0" sourceLinked="0"/>
            <c:txPr>
              <a:bodyPr/>
              <a:lstStyle/>
              <a:p>
                <a:pPr lvl="0">
                  <a:defRPr b="1">
                    <a:solidFill>
                      <a:srgbClr val="38761D"/>
                    </a:solidFill>
                    <a:latin typeface="Comic Sans M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Izan!$H$4:$H$10</c:f>
              <c:numCache/>
            </c:numRef>
          </c:val>
          <c:smooth val="0"/>
        </c:ser>
        <c:axId val="525865407"/>
        <c:axId val="834692362"/>
      </c:lineChart>
      <c:catAx>
        <c:axId val="525865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0">
                <a:solidFill>
                  <a:srgbClr val="0C343D"/>
                </a:solidFill>
                <a:latin typeface="Comic Sans MS"/>
              </a:defRPr>
            </a:pPr>
          </a:p>
        </c:txPr>
        <c:crossAx val="834692362"/>
      </c:catAx>
      <c:valAx>
        <c:axId val="834692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5258654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  <c:spPr>
    <a:solidFill>
      <a:srgbClr val="CFE2F3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B5394"/>
                </a:solidFill>
                <a:latin typeface="Comic Sans MS"/>
              </a:defRPr>
            </a:pPr>
            <a:r>
              <a:rPr b="1">
                <a:solidFill>
                  <a:srgbClr val="0B5394"/>
                </a:solidFill>
                <a:latin typeface="Comic Sans MS"/>
              </a:rPr>
              <a:t>Tensión (N/mm2) y Deformación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Lucas!$H$3</c:f>
            </c:strRef>
          </c:tx>
          <c:spPr>
            <a:ln cmpd="sng" w="19050">
              <a:solidFill>
                <a:srgbClr val="1155CC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1155CC">
                  <a:alpha val="100000"/>
                </a:srgbClr>
              </a:solidFill>
              <a:ln cmpd="sng">
                <a:solidFill>
                  <a:srgbClr val="1155CC">
                    <a:alpha val="100000"/>
                  </a:srgbClr>
                </a:solidFill>
              </a:ln>
            </c:spPr>
          </c:marker>
          <c:dLbls>
            <c:numFmt formatCode="0.00E+0" sourceLinked="0"/>
            <c:txPr>
              <a:bodyPr/>
              <a:lstStyle/>
              <a:p>
                <a:pPr lvl="0">
                  <a:defRPr b="1">
                    <a:solidFill>
                      <a:srgbClr val="38761D"/>
                    </a:solidFill>
                    <a:latin typeface="Comic Sans M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Lucas!$H$4:$H$10</c:f>
              <c:numCache/>
            </c:numRef>
          </c:val>
          <c:smooth val="0"/>
        </c:ser>
        <c:axId val="1942493916"/>
        <c:axId val="2125470064"/>
      </c:lineChart>
      <c:catAx>
        <c:axId val="1942493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0">
                <a:solidFill>
                  <a:srgbClr val="0C343D"/>
                </a:solidFill>
                <a:latin typeface="Comic Sans MS"/>
              </a:defRPr>
            </a:pPr>
          </a:p>
        </c:txPr>
        <c:crossAx val="2125470064"/>
      </c:catAx>
      <c:valAx>
        <c:axId val="2125470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19424939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  <c:spPr>
    <a:solidFill>
      <a:srgbClr val="CFE2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647700</xdr:colOff>
      <xdr:row>1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647700</xdr:colOff>
      <xdr:row>1</xdr:row>
      <xdr:rowOff>9525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647700</xdr:colOff>
      <xdr:row>1</xdr:row>
      <xdr:rowOff>9525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647700</xdr:colOff>
      <xdr:row>1</xdr:row>
      <xdr:rowOff>9525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647700</xdr:colOff>
      <xdr:row>1</xdr:row>
      <xdr:rowOff>9525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1.88"/>
    <col customWidth="1" min="5" max="5" width="3.38"/>
    <col customWidth="1" min="7" max="7" width="14.5"/>
    <col customWidth="1" min="8" max="8" width="14.88"/>
    <col customWidth="1" min="10" max="10" width="14.38"/>
  </cols>
  <sheetData>
    <row r="2">
      <c r="A2" s="1" t="s">
        <v>0</v>
      </c>
    </row>
    <row r="3">
      <c r="A3" s="2" t="s">
        <v>1</v>
      </c>
      <c r="B3" s="3">
        <f>RANDBETWEEN(100,120)</f>
        <v>117</v>
      </c>
      <c r="C3" s="2" t="s">
        <v>2</v>
      </c>
      <c r="F3" s="2" t="s">
        <v>3</v>
      </c>
      <c r="G3" s="2" t="s">
        <v>4</v>
      </c>
      <c r="H3" s="2" t="s">
        <v>5</v>
      </c>
      <c r="I3" s="2" t="s">
        <v>6</v>
      </c>
    </row>
    <row r="4">
      <c r="A4" s="2" t="s">
        <v>7</v>
      </c>
      <c r="B4" s="3">
        <f>ROUND(RAND(),3)</f>
        <v>0.555</v>
      </c>
      <c r="C4" s="2" t="s">
        <v>2</v>
      </c>
      <c r="E4" s="2">
        <v>1.0</v>
      </c>
      <c r="F4" s="4">
        <f>H4*So</f>
        <v>54895.56624</v>
      </c>
      <c r="G4" s="5">
        <f>Lo+paso</f>
        <v>117.555</v>
      </c>
      <c r="H4" s="6">
        <f>E*I4</f>
        <v>2687.24359</v>
      </c>
      <c r="I4" s="7">
        <f>(G4-Lo)/Lo</f>
        <v>0.004743589744</v>
      </c>
      <c r="J4" s="8" t="s">
        <v>8</v>
      </c>
    </row>
    <row r="5">
      <c r="E5" s="2">
        <v>2.0</v>
      </c>
      <c r="F5" s="4">
        <f>H5*So</f>
        <v>109791.1325</v>
      </c>
      <c r="G5" s="5">
        <f>G4+paso</f>
        <v>118.11</v>
      </c>
      <c r="H5" s="6">
        <f>E*I5</f>
        <v>5374.487179</v>
      </c>
      <c r="I5" s="7">
        <f>(G5-Lo)/Lo</f>
        <v>0.009487179487</v>
      </c>
    </row>
    <row r="6">
      <c r="A6" s="2" t="s">
        <v>9</v>
      </c>
      <c r="B6" s="3">
        <f>RANDBETWEEN(50,100)/10</f>
        <v>5.1</v>
      </c>
      <c r="C6" s="2" t="s">
        <v>2</v>
      </c>
      <c r="E6" s="2">
        <v>3.0</v>
      </c>
      <c r="F6" s="4">
        <f>H6*So</f>
        <v>164686.6987</v>
      </c>
      <c r="G6" s="5">
        <f>G5+paso</f>
        <v>118.665</v>
      </c>
      <c r="H6" s="6">
        <f>E*I6</f>
        <v>8061.730769</v>
      </c>
      <c r="I6" s="7">
        <f>(G6-Lo)/Lo</f>
        <v>0.01423076923</v>
      </c>
    </row>
    <row r="7">
      <c r="A7" s="2" t="s">
        <v>10</v>
      </c>
      <c r="B7" s="9">
        <f>pi()*(Do/2)^2</f>
        <v>20.42820623</v>
      </c>
      <c r="C7" s="2" t="s">
        <v>11</v>
      </c>
      <c r="E7" s="2">
        <v>4.0</v>
      </c>
      <c r="F7" s="4">
        <f>H7*So</f>
        <v>170176.2553</v>
      </c>
      <c r="G7" s="5">
        <f>G6+paso/10</f>
        <v>118.7205</v>
      </c>
      <c r="H7" s="10">
        <f>E*I7*RANDBETWEEN(0.5,0.8)</f>
        <v>8330.455128</v>
      </c>
      <c r="I7" s="7">
        <f>(G7-Lo)/Lo</f>
        <v>0.01470512821</v>
      </c>
      <c r="J7" s="11" t="s">
        <v>12</v>
      </c>
    </row>
    <row r="8">
      <c r="E8" s="2">
        <v>5.0</v>
      </c>
      <c r="F8" s="4">
        <f>H8*So</f>
        <v>204211.5064</v>
      </c>
      <c r="G8" s="5">
        <f>G7+paso*2</f>
        <v>119.8305</v>
      </c>
      <c r="H8" s="12">
        <f>H7*RANDBETWEEN(12,15)/10</f>
        <v>9996.546154</v>
      </c>
      <c r="I8" s="7">
        <f>(G8-Lo)/Lo</f>
        <v>0.02419230769</v>
      </c>
    </row>
    <row r="9">
      <c r="A9" s="2" t="s">
        <v>13</v>
      </c>
      <c r="B9" s="9">
        <f>RANDBETWEEN(3000,7000)*100</f>
        <v>566500</v>
      </c>
      <c r="C9" s="2" t="s">
        <v>14</v>
      </c>
      <c r="E9" s="2">
        <v>6.0</v>
      </c>
      <c r="F9" s="4">
        <f>H9*So</f>
        <v>306317.2596</v>
      </c>
      <c r="G9" s="5">
        <f>G8+paso*3</f>
        <v>121.4955</v>
      </c>
      <c r="H9" s="13">
        <f>H7*RANDBETWEEN(16,20)/10</f>
        <v>14994.81923</v>
      </c>
      <c r="I9" s="7">
        <f>(G9-Lo)/Lo</f>
        <v>0.03842307692</v>
      </c>
      <c r="J9" s="14" t="s">
        <v>15</v>
      </c>
    </row>
    <row r="10">
      <c r="E10" s="2">
        <v>7.0</v>
      </c>
      <c r="F10" s="4">
        <f>H10*So</f>
        <v>238246.7575</v>
      </c>
      <c r="G10" s="5">
        <f>G9+paso*3.5</f>
        <v>123.438</v>
      </c>
      <c r="H10" s="13">
        <f>H7*RANDBETWEEN(12,15)/10</f>
        <v>11662.63718</v>
      </c>
      <c r="I10" s="7">
        <f>(G10-Lo)/Lo</f>
        <v>0.05502564103</v>
      </c>
    </row>
  </sheetData>
  <mergeCells count="3">
    <mergeCell ref="A2:C2"/>
    <mergeCell ref="J4:J6"/>
    <mergeCell ref="J9:J10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1.88"/>
    <col customWidth="1" min="5" max="5" width="3.38"/>
    <col customWidth="1" min="7" max="7" width="14.5"/>
    <col customWidth="1" min="8" max="8" width="14.88"/>
    <col customWidth="1" min="10" max="10" width="14.38"/>
  </cols>
  <sheetData>
    <row r="2">
      <c r="A2" s="1" t="s">
        <v>0</v>
      </c>
    </row>
    <row r="3">
      <c r="A3" s="2" t="s">
        <v>1</v>
      </c>
      <c r="B3" s="3">
        <v>119.0</v>
      </c>
      <c r="C3" s="2" t="s">
        <v>2</v>
      </c>
      <c r="F3" s="2" t="s">
        <v>3</v>
      </c>
      <c r="G3" s="2" t="s">
        <v>4</v>
      </c>
      <c r="H3" s="2" t="s">
        <v>5</v>
      </c>
      <c r="I3" s="2" t="s">
        <v>6</v>
      </c>
    </row>
    <row r="4">
      <c r="A4" s="2" t="s">
        <v>7</v>
      </c>
      <c r="B4" s="3">
        <v>0.969</v>
      </c>
      <c r="C4" s="2" t="s">
        <v>2</v>
      </c>
      <c r="E4" s="2">
        <v>1.0</v>
      </c>
      <c r="F4" s="4">
        <f>H4*Carlos!So</f>
        <v>294777.9997</v>
      </c>
      <c r="G4" s="5">
        <f>Carlos!Lo+Carlos!paso</f>
        <v>119.969</v>
      </c>
      <c r="H4" s="6">
        <f>Carlos!E*I4</f>
        <v>4738.328571</v>
      </c>
      <c r="I4" s="7">
        <f>(G4-Carlos!Lo)/Carlos!Lo</f>
        <v>0.008142857143</v>
      </c>
      <c r="J4" s="8" t="s">
        <v>8</v>
      </c>
    </row>
    <row r="5">
      <c r="E5" s="2">
        <v>2.0</v>
      </c>
      <c r="F5" s="4">
        <f>H5*Carlos!So</f>
        <v>589555.9994</v>
      </c>
      <c r="G5" s="5">
        <f>G4+Carlos!paso</f>
        <v>120.938</v>
      </c>
      <c r="H5" s="6">
        <f>Carlos!E*I5</f>
        <v>9476.657143</v>
      </c>
      <c r="I5" s="7">
        <f>(G5-Carlos!Lo)/Carlos!Lo</f>
        <v>0.01628571429</v>
      </c>
    </row>
    <row r="6">
      <c r="A6" s="2" t="s">
        <v>9</v>
      </c>
      <c r="B6" s="3">
        <v>8.9</v>
      </c>
      <c r="C6" s="2" t="s">
        <v>2</v>
      </c>
      <c r="E6" s="2">
        <v>3.0</v>
      </c>
      <c r="F6" s="4">
        <f>H6*Carlos!So</f>
        <v>884333.9991</v>
      </c>
      <c r="G6" s="5">
        <f>G5+Carlos!paso</f>
        <v>121.907</v>
      </c>
      <c r="H6" s="6">
        <f>Carlos!E*I6</f>
        <v>14214.98571</v>
      </c>
      <c r="I6" s="7">
        <f>(G6-Carlos!Lo)/Carlos!Lo</f>
        <v>0.02442857143</v>
      </c>
    </row>
    <row r="7">
      <c r="A7" s="2" t="s">
        <v>10</v>
      </c>
      <c r="B7" s="9">
        <v>62.211388522711886</v>
      </c>
      <c r="C7" s="2" t="s">
        <v>11</v>
      </c>
      <c r="E7" s="2">
        <v>4.0</v>
      </c>
      <c r="F7" s="4">
        <f>H7*Carlos!So</f>
        <v>913811.7991</v>
      </c>
      <c r="G7" s="5">
        <f>G6+Carlos!paso/10</f>
        <v>122.0039</v>
      </c>
      <c r="H7" s="10">
        <f>Carlos!E*I7*RANDBETWEEN(0.5,0.8)</f>
        <v>14688.81857</v>
      </c>
      <c r="I7" s="7">
        <f>(G7-Carlos!Lo)/Carlos!Lo</f>
        <v>0.02524285714</v>
      </c>
      <c r="J7" s="11" t="s">
        <v>12</v>
      </c>
    </row>
    <row r="8">
      <c r="E8" s="2">
        <v>5.0</v>
      </c>
      <c r="F8" s="4">
        <f>H8*Carlos!So</f>
        <v>1370717.699</v>
      </c>
      <c r="G8" s="5">
        <f>G7+Carlos!paso*2</f>
        <v>123.9419</v>
      </c>
      <c r="H8" s="12">
        <f>H7*RANDBETWEEN(12,15)/10</f>
        <v>22033.22786</v>
      </c>
      <c r="I8" s="7">
        <f>(G8-Carlos!Lo)/Carlos!Lo</f>
        <v>0.04152857143</v>
      </c>
    </row>
    <row r="9">
      <c r="A9" s="2" t="s">
        <v>13</v>
      </c>
      <c r="B9" s="9">
        <v>581900.0</v>
      </c>
      <c r="C9" s="2" t="s">
        <v>14</v>
      </c>
      <c r="E9" s="2">
        <v>6.0</v>
      </c>
      <c r="F9" s="4">
        <f>H9*Carlos!So</f>
        <v>1736242.418</v>
      </c>
      <c r="G9" s="5">
        <f>G8+Carlos!paso*3</f>
        <v>126.8489</v>
      </c>
      <c r="H9" s="13">
        <f>H7*RANDBETWEEN(16,20)/10</f>
        <v>27908.75529</v>
      </c>
      <c r="I9" s="7">
        <f>(G9-Carlos!Lo)/Carlos!Lo</f>
        <v>0.06595714286</v>
      </c>
      <c r="J9" s="14" t="s">
        <v>15</v>
      </c>
    </row>
    <row r="10">
      <c r="E10" s="2">
        <v>7.0</v>
      </c>
      <c r="F10" s="4">
        <f>H10*Carlos!So</f>
        <v>1187955.339</v>
      </c>
      <c r="G10" s="5">
        <f>G9+Carlos!paso*3.5</f>
        <v>130.2404</v>
      </c>
      <c r="H10" s="13">
        <f>H7*RANDBETWEEN(12,15)/10</f>
        <v>19095.46414</v>
      </c>
      <c r="I10" s="7">
        <f>(G10-Carlos!Lo)/Carlos!Lo</f>
        <v>0.09445714286</v>
      </c>
    </row>
    <row r="15">
      <c r="C15" s="15"/>
      <c r="D15" s="16"/>
      <c r="E15" s="17"/>
      <c r="F15" s="18" t="s">
        <v>16</v>
      </c>
      <c r="G15" s="19"/>
      <c r="H15" s="20"/>
    </row>
    <row r="16">
      <c r="D16" s="21"/>
      <c r="E16" s="22"/>
      <c r="F16" s="22"/>
      <c r="G16" s="22"/>
      <c r="H16" s="23"/>
    </row>
    <row r="17">
      <c r="C17" s="24"/>
      <c r="D17" s="25"/>
      <c r="E17" s="26"/>
      <c r="F17" s="27" t="s">
        <v>17</v>
      </c>
      <c r="G17" s="28">
        <f t="shared" ref="G17:H17" si="1">B3</f>
        <v>119</v>
      </c>
      <c r="H17" s="29" t="str">
        <f t="shared" si="1"/>
        <v>mm</v>
      </c>
    </row>
    <row r="18">
      <c r="C18" s="24"/>
      <c r="D18" s="25"/>
      <c r="E18" s="26"/>
      <c r="F18" s="27" t="s">
        <v>18</v>
      </c>
      <c r="G18" s="28">
        <f>B6</f>
        <v>8.9</v>
      </c>
      <c r="H18" s="29" t="str">
        <f>C4</f>
        <v>mm</v>
      </c>
    </row>
    <row r="19">
      <c r="B19" s="24"/>
      <c r="C19" s="24"/>
      <c r="D19" s="25"/>
      <c r="E19" s="26"/>
      <c r="F19" s="22"/>
      <c r="G19" s="22"/>
      <c r="H19" s="23"/>
    </row>
    <row r="20">
      <c r="B20" s="24"/>
      <c r="C20" s="24"/>
      <c r="D20" s="25"/>
      <c r="E20" s="26"/>
      <c r="F20" s="30" t="s">
        <v>3</v>
      </c>
      <c r="G20" s="30" t="s">
        <v>4</v>
      </c>
      <c r="H20" s="23"/>
    </row>
    <row r="21">
      <c r="B21" s="24"/>
      <c r="C21" s="24"/>
      <c r="D21" s="25"/>
      <c r="E21" s="26"/>
      <c r="F21" s="31">
        <f t="shared" ref="F21:G21" si="2">F4</f>
        <v>294777.9997</v>
      </c>
      <c r="G21" s="31">
        <f t="shared" si="2"/>
        <v>119.969</v>
      </c>
      <c r="H21" s="23"/>
      <c r="J21" s="32">
        <v>4738.328571428542</v>
      </c>
      <c r="K21" s="33">
        <f t="shared" ref="K21:K27" si="4">J21/(0.000001)</f>
        <v>4738328571</v>
      </c>
    </row>
    <row r="22">
      <c r="B22" s="24"/>
      <c r="C22" s="24"/>
      <c r="D22" s="25"/>
      <c r="E22" s="26"/>
      <c r="F22" s="31">
        <f t="shared" ref="F22:G22" si="3">F5</f>
        <v>589555.9994</v>
      </c>
      <c r="G22" s="31">
        <f t="shared" si="3"/>
        <v>120.938</v>
      </c>
      <c r="H22" s="23"/>
      <c r="J22" s="32">
        <v>9476.657142857084</v>
      </c>
      <c r="K22" s="33">
        <f t="shared" si="4"/>
        <v>9476657143</v>
      </c>
    </row>
    <row r="23">
      <c r="B23" s="24"/>
      <c r="C23" s="24"/>
      <c r="D23" s="25"/>
      <c r="E23" s="26"/>
      <c r="F23" s="31">
        <f t="shared" ref="F23:G23" si="5">F6</f>
        <v>884333.9991</v>
      </c>
      <c r="G23" s="31">
        <f t="shared" si="5"/>
        <v>121.907</v>
      </c>
      <c r="H23" s="23"/>
      <c r="J23" s="32">
        <v>14214.985714285627</v>
      </c>
      <c r="K23" s="33">
        <f t="shared" si="4"/>
        <v>14214985714</v>
      </c>
    </row>
    <row r="24">
      <c r="B24" s="24"/>
      <c r="C24" s="24"/>
      <c r="D24" s="25"/>
      <c r="E24" s="26"/>
      <c r="F24" s="31">
        <f t="shared" ref="F24:G24" si="6">F7</f>
        <v>913811.7991</v>
      </c>
      <c r="G24" s="31">
        <f t="shared" si="6"/>
        <v>122.0039</v>
      </c>
      <c r="H24" s="23"/>
      <c r="J24" s="32">
        <v>14688.818571428508</v>
      </c>
      <c r="K24" s="33">
        <f t="shared" si="4"/>
        <v>14688818571</v>
      </c>
    </row>
    <row r="25">
      <c r="B25" s="24"/>
      <c r="C25" s="24"/>
      <c r="D25" s="25"/>
      <c r="E25" s="26"/>
      <c r="F25" s="31">
        <f t="shared" ref="F25:G25" si="7">F8</f>
        <v>1370717.699</v>
      </c>
      <c r="G25" s="31">
        <f t="shared" si="7"/>
        <v>123.9419</v>
      </c>
      <c r="H25" s="23"/>
      <c r="J25" s="32">
        <v>22033.227857142763</v>
      </c>
      <c r="K25" s="33">
        <f t="shared" si="4"/>
        <v>22033227857</v>
      </c>
    </row>
    <row r="26">
      <c r="B26" s="24"/>
      <c r="C26" s="24"/>
      <c r="D26" s="25"/>
      <c r="E26" s="26"/>
      <c r="F26" s="31">
        <f t="shared" ref="F26:G26" si="8">F9</f>
        <v>1736242.418</v>
      </c>
      <c r="G26" s="31">
        <f t="shared" si="8"/>
        <v>126.8489</v>
      </c>
      <c r="H26" s="23"/>
      <c r="J26" s="32">
        <v>29377.63714285702</v>
      </c>
      <c r="K26" s="33">
        <f t="shared" si="4"/>
        <v>29377637143</v>
      </c>
    </row>
    <row r="27">
      <c r="B27" s="24"/>
      <c r="C27" s="24"/>
      <c r="D27" s="34"/>
      <c r="E27" s="35"/>
      <c r="F27" s="36">
        <f t="shared" ref="F27:G27" si="9">F10</f>
        <v>1187955.339</v>
      </c>
      <c r="G27" s="36">
        <f t="shared" si="9"/>
        <v>130.2404</v>
      </c>
      <c r="H27" s="37"/>
      <c r="J27" s="32">
        <v>20564.34599999991</v>
      </c>
      <c r="K27" s="33">
        <f t="shared" si="4"/>
        <v>20564346000</v>
      </c>
    </row>
    <row r="28">
      <c r="D28" s="38"/>
      <c r="E28" s="38"/>
      <c r="F28" s="38"/>
      <c r="G28" s="38"/>
      <c r="H28" s="38"/>
    </row>
  </sheetData>
  <mergeCells count="4">
    <mergeCell ref="A2:C2"/>
    <mergeCell ref="J4:J6"/>
    <mergeCell ref="J9:J10"/>
    <mergeCell ref="F15:G15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1.88"/>
    <col customWidth="1" min="5" max="5" width="3.38"/>
    <col customWidth="1" min="7" max="7" width="14.5"/>
    <col customWidth="1" min="8" max="8" width="14.88"/>
    <col customWidth="1" min="10" max="10" width="14.38"/>
  </cols>
  <sheetData>
    <row r="2">
      <c r="A2" s="1" t="s">
        <v>0</v>
      </c>
    </row>
    <row r="3">
      <c r="A3" s="2" t="s">
        <v>1</v>
      </c>
      <c r="B3" s="3">
        <v>112.0</v>
      </c>
      <c r="C3" s="2" t="s">
        <v>2</v>
      </c>
      <c r="F3" s="2" t="s">
        <v>3</v>
      </c>
      <c r="G3" s="2" t="s">
        <v>4</v>
      </c>
      <c r="H3" s="2" t="s">
        <v>5</v>
      </c>
      <c r="I3" s="2" t="s">
        <v>6</v>
      </c>
    </row>
    <row r="4">
      <c r="A4" s="2" t="s">
        <v>7</v>
      </c>
      <c r="B4" s="3">
        <v>0.503</v>
      </c>
      <c r="C4" s="2" t="s">
        <v>2</v>
      </c>
      <c r="E4" s="2">
        <v>1.0</v>
      </c>
      <c r="F4" s="4">
        <f>H4*Daniel!So</f>
        <v>69766.86054</v>
      </c>
      <c r="G4" s="5">
        <f>Daniel!Lo+Daniel!paso</f>
        <v>112.503</v>
      </c>
      <c r="H4" s="6">
        <f>Daniel!E*I4</f>
        <v>3046.29375</v>
      </c>
      <c r="I4" s="7">
        <f>(G4-Daniel!Lo)/Daniel!Lo</f>
        <v>0.004491071429</v>
      </c>
      <c r="J4" s="8" t="s">
        <v>8</v>
      </c>
    </row>
    <row r="5">
      <c r="E5" s="2">
        <v>2.0</v>
      </c>
      <c r="F5" s="4">
        <f>H5*Daniel!So</f>
        <v>139533.7211</v>
      </c>
      <c r="G5" s="5">
        <f>G4+Daniel!paso</f>
        <v>113.006</v>
      </c>
      <c r="H5" s="6">
        <f>Daniel!E*I5</f>
        <v>6092.5875</v>
      </c>
      <c r="I5" s="7">
        <f>(G5-Daniel!Lo)/Daniel!Lo</f>
        <v>0.008982142857</v>
      </c>
    </row>
    <row r="6">
      <c r="A6" s="2" t="s">
        <v>9</v>
      </c>
      <c r="B6" s="3">
        <v>5.4</v>
      </c>
      <c r="C6" s="2" t="s">
        <v>2</v>
      </c>
      <c r="E6" s="2">
        <v>3.0</v>
      </c>
      <c r="F6" s="4">
        <f>H6*Daniel!So</f>
        <v>209300.5816</v>
      </c>
      <c r="G6" s="5">
        <f>G5+Daniel!paso</f>
        <v>113.509</v>
      </c>
      <c r="H6" s="6">
        <f>Daniel!E*I6</f>
        <v>9138.88125</v>
      </c>
      <c r="I6" s="7">
        <f>(G6-Daniel!Lo)/Daniel!Lo</f>
        <v>0.01347321429</v>
      </c>
    </row>
    <row r="7">
      <c r="A7" s="2" t="s">
        <v>10</v>
      </c>
      <c r="B7" s="9">
        <v>22.902210444669596</v>
      </c>
      <c r="C7" s="2" t="s">
        <v>11</v>
      </c>
      <c r="E7" s="2">
        <v>4.0</v>
      </c>
      <c r="F7" s="4">
        <f>H7*Daniel!So</f>
        <v>216277.2677</v>
      </c>
      <c r="G7" s="5">
        <f>G6+Daniel!paso/10</f>
        <v>113.5593</v>
      </c>
      <c r="H7" s="10">
        <f>Daniel!E*I7*RANDBETWEEN(0.5,0.8)</f>
        <v>9443.510625</v>
      </c>
      <c r="I7" s="7">
        <f>(G7-Daniel!Lo)/Daniel!Lo</f>
        <v>0.01392232143</v>
      </c>
      <c r="J7" s="11" t="s">
        <v>12</v>
      </c>
    </row>
    <row r="8">
      <c r="E8" s="2">
        <v>5.0</v>
      </c>
      <c r="F8" s="4">
        <f>H8*Daniel!So</f>
        <v>281160.448</v>
      </c>
      <c r="G8" s="5">
        <f>G7+Daniel!paso*2</f>
        <v>114.5653</v>
      </c>
      <c r="H8" s="12">
        <f>H7*RANDBETWEEN(12,15)/10</f>
        <v>12276.56381</v>
      </c>
      <c r="I8" s="7">
        <f>(G8-Daniel!Lo)/Daniel!Lo</f>
        <v>0.02290446429</v>
      </c>
    </row>
    <row r="9">
      <c r="A9" s="2" t="s">
        <v>13</v>
      </c>
      <c r="B9" s="9">
        <v>678300.0</v>
      </c>
      <c r="C9" s="2" t="s">
        <v>14</v>
      </c>
      <c r="E9" s="2">
        <v>6.0</v>
      </c>
      <c r="F9" s="4">
        <f>H9*Daniel!So</f>
        <v>346043.6283</v>
      </c>
      <c r="G9" s="5">
        <f>G8+Daniel!paso*3</f>
        <v>116.0743</v>
      </c>
      <c r="H9" s="13">
        <f>H7*RANDBETWEEN(16,20)/10</f>
        <v>15109.617</v>
      </c>
      <c r="I9" s="7">
        <f>(G9-Daniel!Lo)/Daniel!Lo</f>
        <v>0.03637767857</v>
      </c>
      <c r="J9" s="14" t="s">
        <v>15</v>
      </c>
    </row>
    <row r="10">
      <c r="E10" s="2">
        <v>7.0</v>
      </c>
      <c r="F10" s="4">
        <f>H10*Daniel!So</f>
        <v>259532.7212</v>
      </c>
      <c r="G10" s="5">
        <f>G9+Daniel!paso*3.5</f>
        <v>117.8348</v>
      </c>
      <c r="H10" s="13">
        <f>H7*RANDBETWEEN(12,15)/10</f>
        <v>11332.21275</v>
      </c>
      <c r="I10" s="7">
        <f>(G10-Daniel!Lo)/Daniel!Lo</f>
        <v>0.05209642857</v>
      </c>
    </row>
    <row r="15">
      <c r="D15" s="16"/>
      <c r="E15" s="17"/>
      <c r="F15" s="18" t="s">
        <v>16</v>
      </c>
      <c r="G15" s="19"/>
      <c r="H15" s="20"/>
    </row>
    <row r="16">
      <c r="D16" s="21"/>
      <c r="E16" s="22"/>
      <c r="F16" s="22"/>
      <c r="G16" s="22"/>
      <c r="H16" s="23"/>
    </row>
    <row r="17">
      <c r="D17" s="25"/>
      <c r="E17" s="26"/>
      <c r="F17" s="27" t="s">
        <v>17</v>
      </c>
      <c r="G17" s="28">
        <f t="shared" ref="G17:H17" si="1">B3</f>
        <v>112</v>
      </c>
      <c r="H17" s="29" t="str">
        <f t="shared" si="1"/>
        <v>mm</v>
      </c>
    </row>
    <row r="18">
      <c r="D18" s="25"/>
      <c r="E18" s="26"/>
      <c r="F18" s="27" t="s">
        <v>18</v>
      </c>
      <c r="G18" s="28">
        <f>B6</f>
        <v>5.4</v>
      </c>
      <c r="H18" s="29" t="str">
        <f>C4</f>
        <v>mm</v>
      </c>
    </row>
    <row r="19">
      <c r="D19" s="25"/>
      <c r="E19" s="26"/>
      <c r="F19" s="22"/>
      <c r="G19" s="22"/>
      <c r="H19" s="23"/>
    </row>
    <row r="20">
      <c r="D20" s="25"/>
      <c r="E20" s="26"/>
      <c r="F20" s="30" t="s">
        <v>3</v>
      </c>
      <c r="G20" s="30" t="s">
        <v>4</v>
      </c>
      <c r="H20" s="23"/>
    </row>
    <row r="21">
      <c r="D21" s="25"/>
      <c r="E21" s="26"/>
      <c r="F21" s="31">
        <f t="shared" ref="F21:G21" si="2">F4</f>
        <v>69766.86054</v>
      </c>
      <c r="G21" s="31">
        <f t="shared" si="2"/>
        <v>112.503</v>
      </c>
      <c r="H21" s="23"/>
    </row>
    <row r="22">
      <c r="D22" s="25"/>
      <c r="E22" s="26"/>
      <c r="F22" s="31">
        <f t="shared" ref="F22:G22" si="3">F5</f>
        <v>139533.7211</v>
      </c>
      <c r="G22" s="31">
        <f t="shared" si="3"/>
        <v>113.006</v>
      </c>
      <c r="H22" s="23"/>
    </row>
    <row r="23">
      <c r="D23" s="25"/>
      <c r="E23" s="26"/>
      <c r="F23" s="31">
        <f t="shared" ref="F23:G23" si="4">F6</f>
        <v>209300.5816</v>
      </c>
      <c r="G23" s="31">
        <f t="shared" si="4"/>
        <v>113.509</v>
      </c>
      <c r="H23" s="23"/>
    </row>
    <row r="24">
      <c r="D24" s="25"/>
      <c r="E24" s="26"/>
      <c r="F24" s="31">
        <f t="shared" ref="F24:G24" si="5">F7</f>
        <v>216277.2677</v>
      </c>
      <c r="G24" s="31">
        <f t="shared" si="5"/>
        <v>113.5593</v>
      </c>
      <c r="H24" s="23"/>
    </row>
    <row r="25">
      <c r="D25" s="25"/>
      <c r="E25" s="26"/>
      <c r="F25" s="39">
        <f t="shared" ref="F25:G25" si="6">F8</f>
        <v>281160.448</v>
      </c>
      <c r="G25" s="39">
        <f t="shared" si="6"/>
        <v>114.5653</v>
      </c>
      <c r="H25" s="23"/>
    </row>
    <row r="26">
      <c r="D26" s="25"/>
      <c r="E26" s="26"/>
      <c r="F26" s="39">
        <f t="shared" ref="F26:G26" si="7">F9</f>
        <v>346043.6283</v>
      </c>
      <c r="G26" s="39">
        <f t="shared" si="7"/>
        <v>116.0743</v>
      </c>
      <c r="H26" s="23"/>
    </row>
    <row r="27">
      <c r="D27" s="34"/>
      <c r="E27" s="35"/>
      <c r="F27" s="40">
        <f t="shared" ref="F27:G27" si="8">F10</f>
        <v>259532.7212</v>
      </c>
      <c r="G27" s="40">
        <f t="shared" si="8"/>
        <v>117.8348</v>
      </c>
      <c r="H27" s="37"/>
    </row>
    <row r="28">
      <c r="D28" s="41"/>
      <c r="E28" s="42"/>
      <c r="F28" s="42"/>
      <c r="G28" s="42"/>
      <c r="H28" s="43"/>
    </row>
  </sheetData>
  <mergeCells count="4">
    <mergeCell ref="A2:C2"/>
    <mergeCell ref="J4:J6"/>
    <mergeCell ref="J9:J10"/>
    <mergeCell ref="F15:G15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1.88"/>
    <col customWidth="1" min="5" max="5" width="3.38"/>
    <col customWidth="1" min="7" max="7" width="14.5"/>
    <col customWidth="1" min="8" max="8" width="14.88"/>
    <col customWidth="1" min="10" max="10" width="14.38"/>
  </cols>
  <sheetData>
    <row r="2">
      <c r="A2" s="1" t="s">
        <v>0</v>
      </c>
    </row>
    <row r="3">
      <c r="A3" s="2" t="s">
        <v>1</v>
      </c>
      <c r="B3" s="3">
        <v>108.0</v>
      </c>
      <c r="C3" s="2" t="s">
        <v>2</v>
      </c>
      <c r="F3" s="2" t="s">
        <v>3</v>
      </c>
      <c r="G3" s="2" t="s">
        <v>4</v>
      </c>
      <c r="H3" s="2" t="s">
        <v>5</v>
      </c>
      <c r="I3" s="2" t="s">
        <v>6</v>
      </c>
    </row>
    <row r="4">
      <c r="A4" s="2" t="s">
        <v>7</v>
      </c>
      <c r="B4" s="3">
        <v>0.731</v>
      </c>
      <c r="C4" s="2" t="s">
        <v>2</v>
      </c>
      <c r="E4" s="2">
        <v>1.0</v>
      </c>
      <c r="F4" s="4">
        <f>H4*Izan!So</f>
        <v>147467.3877</v>
      </c>
      <c r="G4" s="5">
        <f>Izan!Lo+Izan!paso</f>
        <v>108.731</v>
      </c>
      <c r="H4" s="6">
        <f>Izan!E*I4</f>
        <v>2480.662037</v>
      </c>
      <c r="I4" s="7">
        <f>(G4-Izan!Lo)/Izan!Lo</f>
        <v>0.006768518519</v>
      </c>
      <c r="J4" s="8" t="s">
        <v>8</v>
      </c>
    </row>
    <row r="5">
      <c r="E5" s="2">
        <v>2.0</v>
      </c>
      <c r="F5" s="4">
        <f>H5*Izan!So</f>
        <v>294934.7754</v>
      </c>
      <c r="G5" s="5">
        <f>G4+Izan!paso</f>
        <v>109.462</v>
      </c>
      <c r="H5" s="6">
        <f>Izan!E*I5</f>
        <v>4961.324074</v>
      </c>
      <c r="I5" s="7">
        <f>(G5-Izan!Lo)/Izan!Lo</f>
        <v>0.01353703704</v>
      </c>
    </row>
    <row r="6">
      <c r="A6" s="2" t="s">
        <v>9</v>
      </c>
      <c r="B6" s="3">
        <v>8.7</v>
      </c>
      <c r="C6" s="2" t="s">
        <v>2</v>
      </c>
      <c r="E6" s="2">
        <v>3.0</v>
      </c>
      <c r="F6" s="4">
        <f>H6*Izan!So</f>
        <v>442402.1631</v>
      </c>
      <c r="G6" s="5">
        <f>G5+Izan!paso</f>
        <v>110.193</v>
      </c>
      <c r="H6" s="6">
        <f>Izan!E*I6</f>
        <v>7441.986111</v>
      </c>
      <c r="I6" s="7">
        <f>(G6-Izan!Lo)/Izan!Lo</f>
        <v>0.02030555556</v>
      </c>
    </row>
    <row r="7">
      <c r="A7" s="2" t="s">
        <v>10</v>
      </c>
      <c r="B7" s="9">
        <v>59.44678698755285</v>
      </c>
      <c r="C7" s="2" t="s">
        <v>11</v>
      </c>
      <c r="E7" s="2">
        <v>4.0</v>
      </c>
      <c r="F7" s="4">
        <f>H7*Izan!So</f>
        <v>457148.9019</v>
      </c>
      <c r="G7" s="5">
        <f>G6+Izan!paso/10</f>
        <v>110.2661</v>
      </c>
      <c r="H7" s="10">
        <f>Izan!E*I7*RANDBETWEEN(0.5,0.8)</f>
        <v>7690.052315</v>
      </c>
      <c r="I7" s="7">
        <f>(G7-Izan!Lo)/Izan!Lo</f>
        <v>0.02098240741</v>
      </c>
      <c r="J7" s="11" t="s">
        <v>12</v>
      </c>
    </row>
    <row r="8">
      <c r="E8" s="2">
        <v>5.0</v>
      </c>
      <c r="F8" s="4">
        <f>H8*Izan!So</f>
        <v>640008.4626</v>
      </c>
      <c r="G8" s="5">
        <f>G7+Izan!paso*2</f>
        <v>111.7281</v>
      </c>
      <c r="H8" s="12">
        <f>H7*RANDBETWEEN(12,15)/10</f>
        <v>10766.07324</v>
      </c>
      <c r="I8" s="7">
        <f>(G8-Izan!Lo)/Izan!Lo</f>
        <v>0.03451944444</v>
      </c>
    </row>
    <row r="9">
      <c r="A9" s="2" t="s">
        <v>13</v>
      </c>
      <c r="B9" s="9">
        <v>366500.0</v>
      </c>
      <c r="C9" s="2" t="s">
        <v>14</v>
      </c>
      <c r="E9" s="2">
        <v>6.0</v>
      </c>
      <c r="F9" s="4">
        <f>H9*Izan!So</f>
        <v>914297.8038</v>
      </c>
      <c r="G9" s="5">
        <f>G8+Izan!paso*3</f>
        <v>113.9211</v>
      </c>
      <c r="H9" s="13">
        <f>H7*RANDBETWEEN(16,20)/10</f>
        <v>15380.10463</v>
      </c>
      <c r="I9" s="7">
        <f>(G9-Izan!Lo)/Izan!Lo</f>
        <v>0.054825</v>
      </c>
      <c r="J9" s="14" t="s">
        <v>15</v>
      </c>
    </row>
    <row r="10">
      <c r="E10" s="2">
        <v>7.0</v>
      </c>
      <c r="F10" s="4">
        <f>H10*Izan!So</f>
        <v>594293.5724</v>
      </c>
      <c r="G10" s="5">
        <f>G9+Izan!paso*3.5</f>
        <v>116.4796</v>
      </c>
      <c r="H10" s="13">
        <f>H7*RANDBETWEEN(12,15)/10</f>
        <v>9997.068009</v>
      </c>
      <c r="I10" s="7">
        <f>(G10-Izan!Lo)/Izan!Lo</f>
        <v>0.07851481481</v>
      </c>
    </row>
    <row r="15">
      <c r="D15" s="16"/>
      <c r="E15" s="17"/>
      <c r="F15" s="18" t="s">
        <v>16</v>
      </c>
      <c r="G15" s="19"/>
      <c r="H15" s="20"/>
    </row>
    <row r="16">
      <c r="D16" s="21"/>
      <c r="E16" s="22"/>
      <c r="F16" s="22"/>
      <c r="G16" s="22"/>
      <c r="H16" s="23"/>
    </row>
    <row r="17">
      <c r="D17" s="25"/>
      <c r="E17" s="26"/>
      <c r="F17" s="27" t="s">
        <v>17</v>
      </c>
      <c r="G17" s="28">
        <f t="shared" ref="G17:H17" si="1">B3</f>
        <v>108</v>
      </c>
      <c r="H17" s="29" t="str">
        <f t="shared" si="1"/>
        <v>mm</v>
      </c>
    </row>
    <row r="18">
      <c r="D18" s="25"/>
      <c r="E18" s="26"/>
      <c r="F18" s="27" t="s">
        <v>18</v>
      </c>
      <c r="G18" s="28">
        <f>B6</f>
        <v>8.7</v>
      </c>
      <c r="H18" s="29" t="str">
        <f>C4</f>
        <v>mm</v>
      </c>
    </row>
    <row r="19">
      <c r="D19" s="25"/>
      <c r="E19" s="26"/>
      <c r="F19" s="22"/>
      <c r="G19" s="22"/>
      <c r="H19" s="23"/>
    </row>
    <row r="20">
      <c r="D20" s="25"/>
      <c r="E20" s="26"/>
      <c r="F20" s="30" t="s">
        <v>3</v>
      </c>
      <c r="G20" s="30" t="s">
        <v>4</v>
      </c>
      <c r="H20" s="23"/>
    </row>
    <row r="21">
      <c r="D21" s="25"/>
      <c r="E21" s="26"/>
      <c r="F21" s="31">
        <f t="shared" ref="F21:G21" si="2">F4</f>
        <v>147467.3877</v>
      </c>
      <c r="G21" s="31">
        <f t="shared" si="2"/>
        <v>108.731</v>
      </c>
      <c r="H21" s="23"/>
    </row>
    <row r="22">
      <c r="D22" s="25"/>
      <c r="E22" s="26"/>
      <c r="F22" s="31">
        <f t="shared" ref="F22:G22" si="3">F5</f>
        <v>294934.7754</v>
      </c>
      <c r="G22" s="31">
        <f t="shared" si="3"/>
        <v>109.462</v>
      </c>
      <c r="H22" s="23"/>
    </row>
    <row r="23">
      <c r="D23" s="25"/>
      <c r="E23" s="26"/>
      <c r="F23" s="31">
        <f t="shared" ref="F23:G23" si="4">F6</f>
        <v>442402.1631</v>
      </c>
      <c r="G23" s="31">
        <f t="shared" si="4"/>
        <v>110.193</v>
      </c>
      <c r="H23" s="23"/>
    </row>
    <row r="24">
      <c r="D24" s="25"/>
      <c r="E24" s="26"/>
      <c r="F24" s="31">
        <f t="shared" ref="F24:G24" si="5">F7</f>
        <v>457148.9019</v>
      </c>
      <c r="G24" s="31">
        <f t="shared" si="5"/>
        <v>110.2661</v>
      </c>
      <c r="H24" s="23"/>
    </row>
    <row r="25">
      <c r="D25" s="25"/>
      <c r="E25" s="26"/>
      <c r="F25" s="31">
        <f t="shared" ref="F25:G25" si="6">F8</f>
        <v>640008.4626</v>
      </c>
      <c r="G25" s="31">
        <f t="shared" si="6"/>
        <v>111.7281</v>
      </c>
      <c r="H25" s="23"/>
    </row>
    <row r="26">
      <c r="D26" s="25"/>
      <c r="E26" s="26"/>
      <c r="F26" s="31">
        <f t="shared" ref="F26:G26" si="7">F9</f>
        <v>914297.8038</v>
      </c>
      <c r="G26" s="31">
        <f t="shared" si="7"/>
        <v>113.9211</v>
      </c>
      <c r="H26" s="23"/>
    </row>
    <row r="27">
      <c r="D27" s="34"/>
      <c r="E27" s="35"/>
      <c r="F27" s="36">
        <f t="shared" ref="F27:G27" si="8">F10</f>
        <v>594293.5724</v>
      </c>
      <c r="G27" s="36">
        <f t="shared" si="8"/>
        <v>116.4796</v>
      </c>
      <c r="H27" s="37"/>
    </row>
    <row r="28">
      <c r="D28" s="44"/>
      <c r="E28" s="45"/>
      <c r="F28" s="45"/>
      <c r="G28" s="45"/>
      <c r="H28" s="46"/>
    </row>
  </sheetData>
  <mergeCells count="4">
    <mergeCell ref="A2:C2"/>
    <mergeCell ref="J4:J6"/>
    <mergeCell ref="J9:J10"/>
    <mergeCell ref="F15:G15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1.88"/>
    <col customWidth="1" min="5" max="5" width="3.38"/>
    <col customWidth="1" min="7" max="7" width="14.5"/>
    <col customWidth="1" min="8" max="8" width="14.88"/>
    <col customWidth="1" min="10" max="10" width="14.38"/>
  </cols>
  <sheetData>
    <row r="2">
      <c r="A2" s="1" t="s">
        <v>0</v>
      </c>
    </row>
    <row r="3">
      <c r="A3" s="2" t="s">
        <v>1</v>
      </c>
      <c r="B3" s="3">
        <v>100.0</v>
      </c>
      <c r="C3" s="2" t="s">
        <v>2</v>
      </c>
      <c r="F3" s="2" t="s">
        <v>3</v>
      </c>
      <c r="G3" s="2" t="s">
        <v>4</v>
      </c>
      <c r="H3" s="2" t="s">
        <v>5</v>
      </c>
      <c r="I3" s="2" t="s">
        <v>6</v>
      </c>
    </row>
    <row r="4">
      <c r="A4" s="2" t="s">
        <v>7</v>
      </c>
      <c r="B4" s="3">
        <v>0.863</v>
      </c>
      <c r="C4" s="2" t="s">
        <v>2</v>
      </c>
      <c r="E4" s="2">
        <v>1.0</v>
      </c>
      <c r="F4" s="4">
        <f>H4*Lucas!So</f>
        <v>165024.5506</v>
      </c>
      <c r="G4" s="5">
        <f>Lucas!Lo+Lucas!paso</f>
        <v>100.863</v>
      </c>
      <c r="H4" s="6">
        <f>Lucas!E*I4</f>
        <v>2713.272</v>
      </c>
      <c r="I4" s="7">
        <f>(G4-Lucas!Lo)/Lucas!Lo</f>
        <v>0.00863</v>
      </c>
      <c r="J4" s="8" t="s">
        <v>8</v>
      </c>
    </row>
    <row r="5">
      <c r="E5" s="2">
        <v>2.0</v>
      </c>
      <c r="F5" s="4">
        <f>H5*Lucas!So</f>
        <v>330049.1012</v>
      </c>
      <c r="G5" s="5">
        <f>G4+Lucas!paso</f>
        <v>101.726</v>
      </c>
      <c r="H5" s="6">
        <f>Lucas!E*I5</f>
        <v>5426.544</v>
      </c>
      <c r="I5" s="7">
        <f>(G5-Lucas!Lo)/Lucas!Lo</f>
        <v>0.01726</v>
      </c>
    </row>
    <row r="6">
      <c r="A6" s="2" t="s">
        <v>9</v>
      </c>
      <c r="B6" s="3">
        <v>8.8</v>
      </c>
      <c r="C6" s="2" t="s">
        <v>2</v>
      </c>
      <c r="E6" s="2">
        <v>3.0</v>
      </c>
      <c r="F6" s="4">
        <f>H6*Lucas!So</f>
        <v>495073.6518</v>
      </c>
      <c r="G6" s="5">
        <f>G5+Lucas!paso</f>
        <v>102.589</v>
      </c>
      <c r="H6" s="6">
        <f>Lucas!E*I6</f>
        <v>8139.816</v>
      </c>
      <c r="I6" s="7">
        <f>(G6-Lucas!Lo)/Lucas!Lo</f>
        <v>0.02589</v>
      </c>
    </row>
    <row r="7">
      <c r="A7" s="2" t="s">
        <v>10</v>
      </c>
      <c r="B7" s="9">
        <v>60.821233773498406</v>
      </c>
      <c r="C7" s="2" t="s">
        <v>11</v>
      </c>
      <c r="E7" s="2">
        <v>4.0</v>
      </c>
      <c r="F7" s="4">
        <f>H7*Lucas!So</f>
        <v>511576.1069</v>
      </c>
      <c r="G7" s="5">
        <f>G6+Lucas!paso/10</f>
        <v>102.6753</v>
      </c>
      <c r="H7" s="10">
        <f>Lucas!E*I7*RANDBETWEEN(0.5,0.8)</f>
        <v>8411.1432</v>
      </c>
      <c r="I7" s="7">
        <f>(G7-Lucas!Lo)/Lucas!Lo</f>
        <v>0.026753</v>
      </c>
      <c r="J7" s="11" t="s">
        <v>12</v>
      </c>
    </row>
    <row r="8">
      <c r="E8" s="2">
        <v>5.0</v>
      </c>
      <c r="F8" s="4">
        <f>H8*Lucas!So</f>
        <v>613891.3282</v>
      </c>
      <c r="G8" s="5">
        <f>G7+Lucas!paso*2</f>
        <v>104.4013</v>
      </c>
      <c r="H8" s="12">
        <f>H7*RANDBETWEEN(12,15)/10</f>
        <v>10093.37184</v>
      </c>
      <c r="I8" s="7">
        <f>(G8-Lucas!Lo)/Lucas!Lo</f>
        <v>0.044013</v>
      </c>
    </row>
    <row r="9">
      <c r="A9" s="2" t="s">
        <v>13</v>
      </c>
      <c r="B9" s="9">
        <v>314400.0</v>
      </c>
      <c r="C9" s="2" t="s">
        <v>14</v>
      </c>
      <c r="E9" s="2">
        <v>6.0</v>
      </c>
      <c r="F9" s="4">
        <f>H9*Lucas!So</f>
        <v>920836.9924</v>
      </c>
      <c r="G9" s="5">
        <f>G8+Lucas!paso*3</f>
        <v>106.9903</v>
      </c>
      <c r="H9" s="13">
        <f>H7*RANDBETWEEN(16,20)/10</f>
        <v>15140.05776</v>
      </c>
      <c r="I9" s="7">
        <f>(G9-Lucas!Lo)/Lucas!Lo</f>
        <v>0.069903</v>
      </c>
      <c r="J9" s="14" t="s">
        <v>15</v>
      </c>
    </row>
    <row r="10">
      <c r="E10" s="2">
        <v>7.0</v>
      </c>
      <c r="F10" s="4">
        <f>H10*Lucas!So</f>
        <v>716206.5496</v>
      </c>
      <c r="G10" s="5">
        <f>G9+Lucas!paso*3.5</f>
        <v>110.0108</v>
      </c>
      <c r="H10" s="13">
        <f>H7*RANDBETWEEN(12,15)/10</f>
        <v>11775.60048</v>
      </c>
      <c r="I10" s="7">
        <f>(G10-Lucas!Lo)/Lucas!Lo</f>
        <v>0.100108</v>
      </c>
    </row>
    <row r="15">
      <c r="D15" s="16"/>
      <c r="E15" s="17"/>
      <c r="F15" s="18" t="s">
        <v>16</v>
      </c>
      <c r="G15" s="19"/>
      <c r="H15" s="20"/>
    </row>
    <row r="16">
      <c r="D16" s="21"/>
      <c r="E16" s="22"/>
      <c r="F16" s="22"/>
      <c r="G16" s="22"/>
      <c r="H16" s="23"/>
    </row>
    <row r="17">
      <c r="D17" s="25"/>
      <c r="E17" s="26"/>
      <c r="F17" s="27" t="s">
        <v>17</v>
      </c>
      <c r="G17" s="28">
        <f t="shared" ref="G17:H17" si="1">B3</f>
        <v>100</v>
      </c>
      <c r="H17" s="29" t="str">
        <f t="shared" si="1"/>
        <v>mm</v>
      </c>
    </row>
    <row r="18">
      <c r="D18" s="25"/>
      <c r="E18" s="26"/>
      <c r="F18" s="27" t="s">
        <v>18</v>
      </c>
      <c r="G18" s="28">
        <f>B6</f>
        <v>8.8</v>
      </c>
      <c r="H18" s="29" t="str">
        <f>C4</f>
        <v>mm</v>
      </c>
    </row>
    <row r="19">
      <c r="D19" s="25"/>
      <c r="E19" s="26"/>
      <c r="F19" s="22"/>
      <c r="G19" s="22"/>
      <c r="H19" s="23"/>
    </row>
    <row r="20">
      <c r="D20" s="25"/>
      <c r="E20" s="26"/>
      <c r="F20" s="30" t="s">
        <v>3</v>
      </c>
      <c r="G20" s="30" t="s">
        <v>4</v>
      </c>
      <c r="H20" s="23"/>
    </row>
    <row r="21">
      <c r="D21" s="25"/>
      <c r="E21" s="26"/>
      <c r="F21" s="31">
        <f t="shared" ref="F21:G21" si="2">F4</f>
        <v>165024.5506</v>
      </c>
      <c r="G21" s="31">
        <f t="shared" si="2"/>
        <v>100.863</v>
      </c>
      <c r="H21" s="23"/>
    </row>
    <row r="22">
      <c r="D22" s="25"/>
      <c r="E22" s="26"/>
      <c r="F22" s="31">
        <f t="shared" ref="F22:G22" si="3">F5</f>
        <v>330049.1012</v>
      </c>
      <c r="G22" s="31">
        <f t="shared" si="3"/>
        <v>101.726</v>
      </c>
      <c r="H22" s="23"/>
    </row>
    <row r="23">
      <c r="D23" s="25"/>
      <c r="E23" s="26"/>
      <c r="F23" s="31">
        <f t="shared" ref="F23:G23" si="4">F6</f>
        <v>495073.6518</v>
      </c>
      <c r="G23" s="31">
        <f t="shared" si="4"/>
        <v>102.589</v>
      </c>
      <c r="H23" s="23"/>
    </row>
    <row r="24">
      <c r="D24" s="25"/>
      <c r="E24" s="26"/>
      <c r="F24" s="31">
        <f t="shared" ref="F24:G24" si="5">F7</f>
        <v>511576.1069</v>
      </c>
      <c r="G24" s="31">
        <f t="shared" si="5"/>
        <v>102.6753</v>
      </c>
      <c r="H24" s="23"/>
    </row>
    <row r="25">
      <c r="D25" s="25"/>
      <c r="E25" s="26"/>
      <c r="F25" s="31">
        <f t="shared" ref="F25:G25" si="6">F8</f>
        <v>613891.3282</v>
      </c>
      <c r="G25" s="31">
        <f t="shared" si="6"/>
        <v>104.4013</v>
      </c>
      <c r="H25" s="23"/>
    </row>
    <row r="26">
      <c r="D26" s="25"/>
      <c r="E26" s="26"/>
      <c r="F26" s="31">
        <f t="shared" ref="F26:G26" si="7">F9</f>
        <v>920836.9924</v>
      </c>
      <c r="G26" s="31">
        <f t="shared" si="7"/>
        <v>106.9903</v>
      </c>
      <c r="H26" s="23"/>
    </row>
    <row r="27">
      <c r="D27" s="34"/>
      <c r="E27" s="35"/>
      <c r="F27" s="36">
        <f t="shared" ref="F27:G27" si="8">F10</f>
        <v>716206.5496</v>
      </c>
      <c r="G27" s="36">
        <f t="shared" si="8"/>
        <v>110.0108</v>
      </c>
      <c r="H27" s="37"/>
    </row>
    <row r="28">
      <c r="D28" s="44"/>
      <c r="E28" s="45"/>
      <c r="F28" s="45"/>
      <c r="G28" s="45"/>
      <c r="H28" s="46"/>
    </row>
  </sheetData>
  <mergeCells count="4">
    <mergeCell ref="A2:C2"/>
    <mergeCell ref="J4:J6"/>
    <mergeCell ref="J9:J10"/>
    <mergeCell ref="F15:G15"/>
  </mergeCells>
  <drawing r:id="rId2"/>
  <legacyDrawing r:id="rId3"/>
</worksheet>
</file>